
<file path=[Content_Types].xml><?xml version="1.0" encoding="utf-8"?>
<Types xmlns="http://schemas.openxmlformats.org/package/2006/content-types">
  <Default Extension="bin" ContentType="application/vnd.openxmlformats-officedocument.spreadsheetml.printerSettings"/>
  <Default Extension="png" ContentType="image/png"/>
  <Default Extension="tmp"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ilesv\j-上下水道経営課\課内専用\200水道経理係\☆事業年報\R7事業年報\02編集中\第一校正\赤字→黒字本番レイアウト\"/>
    </mc:Choice>
  </mc:AlternateContent>
  <bookViews>
    <workbookView xWindow="-105" yWindow="-105" windowWidth="17535" windowHeight="11025" tabRatio="853" firstSheet="2" activeTab="12"/>
  </bookViews>
  <sheets>
    <sheet name="目次その他」色" sheetId="3" r:id="rId1"/>
    <sheet name="１事業の経緯" sheetId="19" r:id="rId2"/>
    <sheet name="年表" sheetId="7" r:id="rId3"/>
    <sheet name="２施設 (2)" sheetId="23" r:id="rId4"/>
    <sheet name="３業務  " sheetId="22" r:id="rId5"/>
    <sheet name="４財務 " sheetId="21" r:id="rId6"/>
    <sheet name="５経営分析" sheetId="2" r:id="rId7"/>
    <sheet name="給水原価の推移」色" sheetId="12" r:id="rId8"/>
    <sheet name="6 組織" sheetId="18" r:id="rId9"/>
    <sheet name="7資料" sheetId="10" r:id="rId10"/>
    <sheet name="新加入者分担金の変遷" sheetId="11" r:id="rId11"/>
    <sheet name="8 給水フロー図" sheetId="20" r:id="rId12"/>
    <sheet name="裏表紙" sheetId="13" r:id="rId13"/>
  </sheets>
  <definedNames>
    <definedName name="_xlnm.Print_Area" localSheetId="1">'１事業の経緯'!$A$1:$N$87</definedName>
    <definedName name="_xlnm.Print_Area" localSheetId="3">'２施設 (2)'!$A$1:$J$140</definedName>
    <definedName name="_xlnm.Print_Area" localSheetId="4">'３業務  '!$A$1:$AN$94</definedName>
    <definedName name="_xlnm.Print_Area" localSheetId="5">'４財務 '!$A$1:$AB$146</definedName>
    <definedName name="_xlnm.Print_Area" localSheetId="6">'５経営分析'!$A$1:$L$64</definedName>
    <definedName name="_xlnm.Print_Area" localSheetId="8">'6 組織'!$A$1:$Y$156</definedName>
    <definedName name="_xlnm.Print_Area" localSheetId="9">'7資料'!$A$1:$R$93</definedName>
    <definedName name="_xlnm.Print_Area" localSheetId="11">'8 給水フロー図'!$A$1:$P$46</definedName>
    <definedName name="_xlnm.Print_Area" localSheetId="7">給水原価の推移」色!$A$1:$H$46</definedName>
    <definedName name="_xlnm.Print_Area" localSheetId="2">年表!$A$1:$O$125</definedName>
    <definedName name="_xlnm.Print_Area" localSheetId="0">目次その他」色!$A$1:$K$117</definedName>
    <definedName name="_xlnm.Print_Area" localSheetId="12">裏表紙!$A$1:$J$55</definedName>
    <definedName name="_xlnm.Print_Titles" localSheetId="2">年表!$2:$2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R143" i="21" l="1"/>
  <c r="X12" i="18" l="1"/>
  <c r="AC88" i="22" l="1"/>
  <c r="AC85" i="22"/>
  <c r="AC82" i="22"/>
  <c r="AC79" i="22"/>
  <c r="AC76" i="22"/>
  <c r="AC73" i="22"/>
  <c r="AC70" i="22"/>
  <c r="AC67" i="22"/>
  <c r="AC64" i="22"/>
  <c r="AC61" i="22"/>
  <c r="AC58" i="22"/>
  <c r="W88" i="22"/>
  <c r="W85" i="22"/>
  <c r="W82" i="22"/>
  <c r="W79" i="22"/>
  <c r="W76" i="22"/>
  <c r="W73" i="22"/>
  <c r="W70" i="22"/>
  <c r="W67" i="22"/>
  <c r="W64" i="22"/>
  <c r="W61" i="22"/>
  <c r="W58" i="22"/>
  <c r="Q88" i="22"/>
  <c r="Q85" i="22"/>
  <c r="Q82" i="22"/>
  <c r="Q79" i="22"/>
  <c r="Q76" i="22"/>
  <c r="Q73" i="22"/>
  <c r="Q70" i="22"/>
  <c r="Q67" i="22"/>
  <c r="Q64" i="22"/>
  <c r="Q61" i="22"/>
  <c r="Q58" i="22"/>
  <c r="H42" i="12" l="1"/>
  <c r="G42" i="12"/>
  <c r="F42" i="12"/>
  <c r="E42" i="12"/>
  <c r="D42" i="12"/>
  <c r="R133" i="21"/>
  <c r="R140" i="21" s="1"/>
  <c r="R125" i="21"/>
  <c r="P133" i="21"/>
  <c r="P140" i="21" s="1"/>
  <c r="P141" i="21" s="1"/>
  <c r="P125" i="21"/>
  <c r="N133" i="21"/>
  <c r="N140" i="21" s="1"/>
  <c r="N125" i="21"/>
  <c r="L135" i="21"/>
  <c r="L134" i="21"/>
  <c r="L133" i="21"/>
  <c r="L140" i="21" s="1"/>
  <c r="L141" i="21" s="1"/>
  <c r="L143" i="21" s="1"/>
  <c r="L125" i="21"/>
  <c r="R105" i="21"/>
  <c r="N141" i="21" l="1"/>
  <c r="P105" i="21"/>
  <c r="P119" i="21" s="1"/>
  <c r="N119" i="21"/>
  <c r="L119" i="21"/>
  <c r="R91" i="21"/>
  <c r="P95" i="21" l="1"/>
  <c r="P91" i="21"/>
  <c r="P84" i="21"/>
  <c r="P83" i="21"/>
  <c r="P79" i="21"/>
  <c r="P74" i="21"/>
  <c r="P70" i="21"/>
  <c r="P99" i="21" s="1"/>
  <c r="P69" i="21"/>
  <c r="P100" i="21" s="1"/>
  <c r="N95" i="21"/>
  <c r="N91" i="21"/>
  <c r="N84" i="21"/>
  <c r="N83" i="21"/>
  <c r="N79" i="21"/>
  <c r="N69" i="21" s="1"/>
  <c r="N74" i="21"/>
  <c r="N70" i="21"/>
  <c r="L95" i="21"/>
  <c r="L91" i="21"/>
  <c r="L84" i="21"/>
  <c r="L83" i="21"/>
  <c r="L79" i="21"/>
  <c r="L74" i="21"/>
  <c r="L70" i="21"/>
  <c r="L99" i="21" s="1"/>
  <c r="L69" i="21"/>
  <c r="L100" i="21" s="1"/>
  <c r="R44" i="21"/>
  <c r="N99" i="21" l="1"/>
  <c r="N100" i="21"/>
  <c r="R40" i="21"/>
  <c r="P59" i="21"/>
  <c r="P54" i="21"/>
  <c r="P53" i="21"/>
  <c r="P49" i="21"/>
  <c r="P48" i="21"/>
  <c r="P63" i="21" s="1"/>
  <c r="P44" i="21"/>
  <c r="P40" i="21"/>
  <c r="P36" i="21"/>
  <c r="P33" i="21"/>
  <c r="P31" i="21" s="1"/>
  <c r="P47" i="21" s="1"/>
  <c r="P64" i="21" s="1"/>
  <c r="N59" i="21"/>
  <c r="N54" i="21"/>
  <c r="N53" i="21"/>
  <c r="N49" i="21"/>
  <c r="N48" i="21"/>
  <c r="N63" i="21" s="1"/>
  <c r="N44" i="21"/>
  <c r="N40" i="21"/>
  <c r="N36" i="21"/>
  <c r="N33" i="21"/>
  <c r="N31" i="21" s="1"/>
  <c r="N47" i="21" s="1"/>
  <c r="N64" i="21" s="1"/>
  <c r="L59" i="21"/>
  <c r="L54" i="21"/>
  <c r="L53" i="21"/>
  <c r="L49" i="21"/>
  <c r="L48" i="21"/>
  <c r="L63" i="21" s="1"/>
  <c r="L44" i="21"/>
  <c r="L40" i="21"/>
  <c r="L36" i="21"/>
  <c r="L33" i="21"/>
  <c r="L31" i="21"/>
  <c r="L47" i="21" s="1"/>
  <c r="L64" i="21" s="1"/>
  <c r="J63" i="21"/>
  <c r="J59" i="21"/>
  <c r="J54" i="21"/>
  <c r="J53" i="21"/>
  <c r="J49" i="21"/>
  <c r="J48" i="21"/>
  <c r="J44" i="21"/>
  <c r="J40" i="21"/>
  <c r="J36" i="21"/>
  <c r="J33" i="21"/>
  <c r="J31" i="21"/>
  <c r="J47" i="21" s="1"/>
  <c r="J64" i="21" s="1"/>
  <c r="R14" i="21"/>
  <c r="R6" i="21"/>
  <c r="P19" i="21"/>
  <c r="P17" i="21"/>
  <c r="P14" i="21"/>
  <c r="P6" i="21"/>
  <c r="P5" i="21"/>
  <c r="P26" i="21" s="1"/>
  <c r="N19" i="21"/>
  <c r="N17" i="21"/>
  <c r="N5" i="21" s="1"/>
  <c r="N26" i="21" s="1"/>
  <c r="N14" i="21"/>
  <c r="N6" i="21"/>
  <c r="L26" i="21"/>
  <c r="L19" i="21"/>
  <c r="L17" i="21"/>
  <c r="L14" i="21"/>
  <c r="L6" i="21"/>
  <c r="L5" i="21"/>
  <c r="V5" i="21"/>
  <c r="T5" i="21"/>
  <c r="V6" i="21"/>
  <c r="T15" i="21"/>
  <c r="R19" i="21"/>
  <c r="H60" i="2"/>
  <c r="H58" i="2"/>
  <c r="H56" i="2"/>
  <c r="H54" i="2"/>
  <c r="H52" i="2"/>
  <c r="H50" i="2"/>
  <c r="H48" i="2"/>
  <c r="H46" i="2"/>
  <c r="H44" i="2"/>
  <c r="H40" i="2"/>
  <c r="H32" i="2"/>
  <c r="H30" i="2"/>
  <c r="G60" i="2"/>
  <c r="G58" i="2"/>
  <c r="G56" i="2"/>
  <c r="G54" i="2"/>
  <c r="G52" i="2"/>
  <c r="G50" i="2"/>
  <c r="G48" i="2"/>
  <c r="G40" i="2"/>
  <c r="G38" i="2"/>
  <c r="G36" i="2"/>
  <c r="G34" i="2"/>
  <c r="G32" i="2"/>
  <c r="G30" i="2"/>
  <c r="H22" i="2"/>
  <c r="H20" i="2"/>
  <c r="H18" i="2"/>
  <c r="H12" i="2"/>
  <c r="H6" i="2"/>
  <c r="G12" i="2"/>
  <c r="AI88" i="22" l="1"/>
  <c r="AI85" i="22"/>
  <c r="AI82" i="22"/>
  <c r="AI79" i="22"/>
  <c r="AI76" i="22"/>
  <c r="AI73" i="22"/>
  <c r="AI70" i="22"/>
  <c r="AI67" i="22"/>
  <c r="AI64" i="22"/>
  <c r="AI61" i="22"/>
  <c r="AI58" i="22"/>
  <c r="M144" i="21" l="1"/>
  <c r="K144" i="21"/>
  <c r="I144" i="21"/>
  <c r="M142" i="21"/>
  <c r="M143" i="21" s="1"/>
  <c r="K142" i="21"/>
  <c r="K143" i="21" s="1"/>
  <c r="I142" i="21"/>
  <c r="I143" i="21" s="1"/>
  <c r="M139" i="21"/>
  <c r="K139" i="21"/>
  <c r="I139" i="21"/>
  <c r="M138" i="21"/>
  <c r="K138" i="21"/>
  <c r="I138" i="21"/>
  <c r="M137" i="21"/>
  <c r="K137" i="21"/>
  <c r="I137" i="21"/>
  <c r="M136" i="21"/>
  <c r="K136" i="21"/>
  <c r="I136" i="21"/>
  <c r="M134" i="21"/>
  <c r="M135" i="21" s="1"/>
  <c r="K134" i="21"/>
  <c r="K135" i="21" s="1"/>
  <c r="I134" i="21"/>
  <c r="Q132" i="21"/>
  <c r="O132" i="21"/>
  <c r="M132" i="21"/>
  <c r="K132" i="21"/>
  <c r="I132" i="21"/>
  <c r="Q131" i="21"/>
  <c r="O131" i="21"/>
  <c r="M131" i="21"/>
  <c r="K131" i="21"/>
  <c r="I131" i="21"/>
  <c r="Q130" i="21"/>
  <c r="M130" i="21"/>
  <c r="K130" i="21"/>
  <c r="I130" i="21"/>
  <c r="Q129" i="21"/>
  <c r="O129" i="21"/>
  <c r="M129" i="21"/>
  <c r="K129" i="21"/>
  <c r="I129" i="21"/>
  <c r="Q128" i="21"/>
  <c r="O128" i="21"/>
  <c r="M128" i="21"/>
  <c r="K128" i="21"/>
  <c r="I128" i="21"/>
  <c r="Q126" i="21"/>
  <c r="O126" i="21"/>
  <c r="M126" i="21"/>
  <c r="K126" i="21"/>
  <c r="I126" i="21"/>
  <c r="O130" i="21"/>
  <c r="Q118" i="21"/>
  <c r="O118" i="21"/>
  <c r="M118" i="21"/>
  <c r="K118" i="21"/>
  <c r="I118" i="21"/>
  <c r="Q116" i="21"/>
  <c r="O116" i="21"/>
  <c r="M116" i="21"/>
  <c r="K116" i="21"/>
  <c r="I116" i="21"/>
  <c r="Q115" i="21"/>
  <c r="O115" i="21"/>
  <c r="M115" i="21"/>
  <c r="K115" i="21"/>
  <c r="I115" i="21"/>
  <c r="Q114" i="21"/>
  <c r="O114" i="21"/>
  <c r="M114" i="21"/>
  <c r="K114" i="21"/>
  <c r="I114" i="21"/>
  <c r="Q113" i="21"/>
  <c r="O113" i="21"/>
  <c r="M113" i="21"/>
  <c r="K113" i="21"/>
  <c r="I113" i="21"/>
  <c r="Q112" i="21"/>
  <c r="O112" i="21"/>
  <c r="M112" i="21"/>
  <c r="K112" i="21"/>
  <c r="I112" i="21"/>
  <c r="Q111" i="21"/>
  <c r="O111" i="21"/>
  <c r="M111" i="21"/>
  <c r="K111" i="21"/>
  <c r="I111" i="21"/>
  <c r="Q110" i="21"/>
  <c r="O110" i="21"/>
  <c r="M110" i="21"/>
  <c r="K110" i="21"/>
  <c r="I110" i="21"/>
  <c r="Q109" i="21"/>
  <c r="O109" i="21"/>
  <c r="M109" i="21"/>
  <c r="K109" i="21"/>
  <c r="I109" i="21"/>
  <c r="Q108" i="21"/>
  <c r="O108" i="21"/>
  <c r="M108" i="21"/>
  <c r="K108" i="21"/>
  <c r="I108" i="21"/>
  <c r="Q107" i="21"/>
  <c r="O107" i="21"/>
  <c r="M107" i="21"/>
  <c r="K107" i="21"/>
  <c r="I107" i="21"/>
  <c r="Q106" i="21"/>
  <c r="O106" i="21"/>
  <c r="M106" i="21"/>
  <c r="K106" i="21"/>
  <c r="I106" i="21"/>
  <c r="Q105" i="21"/>
  <c r="O105" i="21"/>
  <c r="M105" i="21"/>
  <c r="K105" i="21"/>
  <c r="I105" i="21"/>
  <c r="Q98" i="21"/>
  <c r="Q92" i="21"/>
  <c r="Q90" i="21"/>
  <c r="Q89" i="21"/>
  <c r="Q88" i="21"/>
  <c r="Q97" i="21"/>
  <c r="Q82" i="21"/>
  <c r="Q79" i="21" s="1"/>
  <c r="Q81" i="21"/>
  <c r="Q80" i="21"/>
  <c r="Q78" i="21"/>
  <c r="Q77" i="21"/>
  <c r="Q76" i="21"/>
  <c r="Q75" i="21"/>
  <c r="Q74" i="21"/>
  <c r="Q73" i="21"/>
  <c r="Q72" i="21"/>
  <c r="O92" i="21"/>
  <c r="O89" i="21"/>
  <c r="M98" i="21"/>
  <c r="M97" i="21"/>
  <c r="M96" i="21"/>
  <c r="M95" i="21"/>
  <c r="M94" i="21"/>
  <c r="M93" i="21"/>
  <c r="M92" i="21"/>
  <c r="M90" i="21"/>
  <c r="M89" i="21"/>
  <c r="M88" i="21"/>
  <c r="M87" i="21"/>
  <c r="M86" i="21"/>
  <c r="M82" i="21"/>
  <c r="M81" i="21"/>
  <c r="M80" i="21"/>
  <c r="M79" i="21" s="1"/>
  <c r="M78" i="21"/>
  <c r="M77" i="21"/>
  <c r="M76" i="21"/>
  <c r="M75" i="21"/>
  <c r="M74" i="21"/>
  <c r="M73" i="21"/>
  <c r="M72" i="21"/>
  <c r="K98" i="21"/>
  <c r="K97" i="21"/>
  <c r="K96" i="21"/>
  <c r="K95" i="21"/>
  <c r="K94" i="21"/>
  <c r="K93" i="21"/>
  <c r="K92" i="21"/>
  <c r="K90" i="21"/>
  <c r="K89" i="21"/>
  <c r="K88" i="21"/>
  <c r="K87" i="21"/>
  <c r="K86" i="21"/>
  <c r="K82" i="21"/>
  <c r="K81" i="21"/>
  <c r="K80" i="21"/>
  <c r="K79" i="21" s="1"/>
  <c r="K78" i="21"/>
  <c r="K77" i="21"/>
  <c r="K76" i="21"/>
  <c r="K74" i="21" s="1"/>
  <c r="K75" i="21"/>
  <c r="K73" i="21"/>
  <c r="K72" i="21"/>
  <c r="I98" i="21"/>
  <c r="I97" i="21"/>
  <c r="I96" i="21"/>
  <c r="I94" i="21"/>
  <c r="I93" i="21"/>
  <c r="I92" i="21"/>
  <c r="I90" i="21"/>
  <c r="I89" i="21"/>
  <c r="I88" i="21"/>
  <c r="I87" i="21"/>
  <c r="I86" i="21"/>
  <c r="I82" i="21"/>
  <c r="I81" i="21"/>
  <c r="I80" i="21"/>
  <c r="I78" i="21"/>
  <c r="I77" i="21"/>
  <c r="I76" i="21"/>
  <c r="I75" i="21"/>
  <c r="I74" i="21"/>
  <c r="I73" i="21"/>
  <c r="I72" i="21"/>
  <c r="K62" i="21"/>
  <c r="K61" i="21"/>
  <c r="K60" i="21"/>
  <c r="K58" i="21"/>
  <c r="K57" i="21"/>
  <c r="K56" i="21"/>
  <c r="K55" i="21"/>
  <c r="K54" i="21" s="1"/>
  <c r="K51" i="21"/>
  <c r="K50" i="21"/>
  <c r="K46" i="21"/>
  <c r="K45" i="21"/>
  <c r="K44" i="21"/>
  <c r="K43" i="21"/>
  <c r="K42" i="21"/>
  <c r="K41" i="21"/>
  <c r="K40" i="21"/>
  <c r="K39" i="21"/>
  <c r="K38" i="21"/>
  <c r="K37" i="21"/>
  <c r="K36" i="21" s="1"/>
  <c r="K35" i="21"/>
  <c r="K33" i="21" s="1"/>
  <c r="K34" i="21"/>
  <c r="K32" i="21"/>
  <c r="I62" i="21"/>
  <c r="I61" i="21"/>
  <c r="I59" i="21" s="1"/>
  <c r="I60" i="21"/>
  <c r="I58" i="21"/>
  <c r="I57" i="21"/>
  <c r="I56" i="21"/>
  <c r="I55" i="21"/>
  <c r="I51" i="21"/>
  <c r="I50" i="21"/>
  <c r="I46" i="21"/>
  <c r="I45" i="21"/>
  <c r="I44" i="21"/>
  <c r="I43" i="21"/>
  <c r="I42" i="21"/>
  <c r="I41" i="21"/>
  <c r="I40" i="21" s="1"/>
  <c r="I39" i="21"/>
  <c r="I38" i="21"/>
  <c r="I37" i="21"/>
  <c r="I35" i="21"/>
  <c r="I34" i="21"/>
  <c r="I32" i="21"/>
  <c r="M25" i="21"/>
  <c r="M24" i="21"/>
  <c r="M23" i="21"/>
  <c r="M22" i="21"/>
  <c r="M21" i="21"/>
  <c r="M20" i="21"/>
  <c r="M19" i="21" s="1"/>
  <c r="M18" i="21"/>
  <c r="M17" i="21" s="1"/>
  <c r="M16" i="21"/>
  <c r="M15" i="21"/>
  <c r="M14" i="21" s="1"/>
  <c r="M13" i="21"/>
  <c r="M12" i="21"/>
  <c r="M11" i="21"/>
  <c r="M10" i="21"/>
  <c r="M8" i="21"/>
  <c r="M7" i="21"/>
  <c r="K25" i="21"/>
  <c r="K24" i="21"/>
  <c r="K23" i="21"/>
  <c r="K22" i="21"/>
  <c r="K21" i="21"/>
  <c r="K20" i="21"/>
  <c r="K18" i="21"/>
  <c r="K17" i="21" s="1"/>
  <c r="K16" i="21"/>
  <c r="K15" i="21"/>
  <c r="K14" i="21" s="1"/>
  <c r="K13" i="21"/>
  <c r="K12" i="21"/>
  <c r="K11" i="21"/>
  <c r="K10" i="21"/>
  <c r="K8" i="21"/>
  <c r="K7" i="21"/>
  <c r="I25" i="21"/>
  <c r="I24" i="21"/>
  <c r="I23" i="21"/>
  <c r="I22" i="21"/>
  <c r="I21" i="21"/>
  <c r="I20" i="21"/>
  <c r="I19" i="21" s="1"/>
  <c r="I18" i="21"/>
  <c r="I17" i="21" s="1"/>
  <c r="I16" i="21"/>
  <c r="I15" i="21"/>
  <c r="I14" i="21" s="1"/>
  <c r="I13" i="21"/>
  <c r="I12" i="21"/>
  <c r="I11" i="21"/>
  <c r="I10" i="21"/>
  <c r="I8" i="21"/>
  <c r="I7" i="21"/>
  <c r="I91" i="21" l="1"/>
  <c r="Q127" i="21"/>
  <c r="M127" i="21"/>
  <c r="K127" i="21"/>
  <c r="I127" i="21"/>
  <c r="I135" i="21"/>
  <c r="Q117" i="21"/>
  <c r="O117" i="21"/>
  <c r="M117" i="21"/>
  <c r="K117" i="21"/>
  <c r="I117" i="21"/>
  <c r="Q71" i="21"/>
  <c r="Q70" i="21" s="1"/>
  <c r="M91" i="21"/>
  <c r="M85" i="21" s="1"/>
  <c r="M84" i="21" s="1"/>
  <c r="M71" i="21"/>
  <c r="M70" i="21" s="1"/>
  <c r="K91" i="21"/>
  <c r="K85" i="21" s="1"/>
  <c r="K84" i="21" s="1"/>
  <c r="K71" i="21"/>
  <c r="K70" i="21" s="1"/>
  <c r="I79" i="21"/>
  <c r="I71" i="21" s="1"/>
  <c r="I70" i="21" s="1"/>
  <c r="I95" i="21"/>
  <c r="I85" i="21"/>
  <c r="I84" i="21" s="1"/>
  <c r="K31" i="21"/>
  <c r="K47" i="21" s="1"/>
  <c r="K52" i="21" s="1"/>
  <c r="K49" i="21" s="1"/>
  <c r="K48" i="21" s="1"/>
  <c r="K63" i="21" s="1"/>
  <c r="K59" i="21"/>
  <c r="K53" i="21" s="1"/>
  <c r="I33" i="21"/>
  <c r="I31" i="21" s="1"/>
  <c r="I54" i="21"/>
  <c r="I53" i="21" s="1"/>
  <c r="I36" i="21"/>
  <c r="I47" i="21" s="1"/>
  <c r="I52" i="21" s="1"/>
  <c r="I49" i="21" s="1"/>
  <c r="I48" i="21" s="1"/>
  <c r="I63" i="21" s="1"/>
  <c r="M9" i="21"/>
  <c r="M6" i="21" s="1"/>
  <c r="M5" i="21" s="1"/>
  <c r="K19" i="21"/>
  <c r="I9" i="21"/>
  <c r="I6" i="21"/>
  <c r="I5" i="21" s="1"/>
  <c r="O137" i="21"/>
  <c r="O136" i="21"/>
  <c r="O139" i="21"/>
  <c r="O138" i="21"/>
  <c r="Q142" i="21"/>
  <c r="Q144" i="21"/>
  <c r="O127" i="21"/>
  <c r="O134" i="21"/>
  <c r="O135" i="21" s="1"/>
  <c r="Q136" i="21"/>
  <c r="Q134" i="21"/>
  <c r="Q139" i="21"/>
  <c r="Q138" i="21"/>
  <c r="Q137" i="21"/>
  <c r="Q93" i="21"/>
  <c r="Q94" i="21"/>
  <c r="Q86" i="21"/>
  <c r="Q96" i="21"/>
  <c r="Q95" i="21" s="1"/>
  <c r="Q87" i="21"/>
  <c r="O91" i="21"/>
  <c r="O90" i="21"/>
  <c r="O86" i="21"/>
  <c r="O96" i="21"/>
  <c r="O93" i="21"/>
  <c r="O94" i="21"/>
  <c r="O87" i="21"/>
  <c r="O97" i="21"/>
  <c r="O88" i="21"/>
  <c r="O98" i="21"/>
  <c r="Q62" i="21"/>
  <c r="Q61" i="21"/>
  <c r="Q34" i="21"/>
  <c r="Q56" i="21"/>
  <c r="Q38" i="21"/>
  <c r="Q60" i="21"/>
  <c r="Q51" i="21"/>
  <c r="Q43" i="21"/>
  <c r="Q57" i="21"/>
  <c r="Q39" i="21"/>
  <c r="Q35" i="21"/>
  <c r="Q50" i="21"/>
  <c r="Q42" i="21"/>
  <c r="Q55" i="21"/>
  <c r="Q37" i="21"/>
  <c r="Q45" i="21"/>
  <c r="Q44" i="21"/>
  <c r="Q41" i="21"/>
  <c r="Q32" i="21"/>
  <c r="Q46" i="21"/>
  <c r="Q58" i="21"/>
  <c r="Q16" i="21"/>
  <c r="Q25" i="21"/>
  <c r="Q15" i="21"/>
  <c r="Q24" i="21"/>
  <c r="Q22" i="21"/>
  <c r="Q13" i="21"/>
  <c r="Q21" i="21"/>
  <c r="Q12" i="21"/>
  <c r="Q18" i="21"/>
  <c r="Q17" i="21" s="1"/>
  <c r="Q23" i="21"/>
  <c r="Q20" i="21"/>
  <c r="Q11" i="21"/>
  <c r="Q10" i="21"/>
  <c r="Q8" i="21"/>
  <c r="Q7" i="21"/>
  <c r="O22" i="21"/>
  <c r="O13" i="21"/>
  <c r="O8" i="21"/>
  <c r="O24" i="21"/>
  <c r="O21" i="21"/>
  <c r="O12" i="21"/>
  <c r="O10" i="21"/>
  <c r="O18" i="21"/>
  <c r="O17" i="21" s="1"/>
  <c r="O7" i="21"/>
  <c r="O16" i="21"/>
  <c r="O15" i="21"/>
  <c r="O14" i="21" s="1"/>
  <c r="O20" i="21"/>
  <c r="O19" i="21" s="1"/>
  <c r="O11" i="21"/>
  <c r="O25" i="21"/>
  <c r="O23" i="21"/>
  <c r="K9" i="21"/>
  <c r="K6" i="21" s="1"/>
  <c r="K5" i="21" s="1"/>
  <c r="Q40" i="21" l="1"/>
  <c r="Q59" i="21"/>
  <c r="Q135" i="21"/>
  <c r="Q91" i="21"/>
  <c r="Q85" i="21" s="1"/>
  <c r="Q84" i="21" s="1"/>
  <c r="Q36" i="21"/>
  <c r="Q14" i="21"/>
  <c r="Q143" i="21"/>
  <c r="O142" i="21"/>
  <c r="O144" i="21"/>
  <c r="O78" i="21"/>
  <c r="O72" i="21"/>
  <c r="O77" i="21"/>
  <c r="O73" i="21"/>
  <c r="O76" i="21"/>
  <c r="O75" i="21"/>
  <c r="O74" i="21" s="1"/>
  <c r="O81" i="21"/>
  <c r="O80" i="21"/>
  <c r="O82" i="21"/>
  <c r="O95" i="21"/>
  <c r="O85" i="21" s="1"/>
  <c r="O84" i="21" s="1"/>
  <c r="Q33" i="21"/>
  <c r="Q31" i="21" s="1"/>
  <c r="Q54" i="21"/>
  <c r="Q53" i="21" s="1"/>
  <c r="O60" i="21"/>
  <c r="O51" i="21"/>
  <c r="O43" i="21"/>
  <c r="O37" i="21"/>
  <c r="O46" i="21"/>
  <c r="O45" i="21"/>
  <c r="O35" i="21"/>
  <c r="O61" i="21"/>
  <c r="O50" i="21"/>
  <c r="O42" i="21"/>
  <c r="O38" i="21"/>
  <c r="O41" i="21"/>
  <c r="O40" i="21" s="1"/>
  <c r="O32" i="21"/>
  <c r="O34" i="21"/>
  <c r="O33" i="21" s="1"/>
  <c r="O58" i="21"/>
  <c r="O57" i="21"/>
  <c r="O62" i="21"/>
  <c r="O56" i="21"/>
  <c r="O39" i="21"/>
  <c r="O55" i="21"/>
  <c r="O44" i="21"/>
  <c r="Q19" i="21"/>
  <c r="Q9" i="21" s="1"/>
  <c r="Q6" i="21" s="1"/>
  <c r="Q5" i="21" s="1"/>
  <c r="O9" i="21"/>
  <c r="O6" i="21"/>
  <c r="O5" i="21" s="1"/>
  <c r="O36" i="21" l="1"/>
  <c r="Q47" i="21"/>
  <c r="Q52" i="21" s="1"/>
  <c r="Q49" i="21" s="1"/>
  <c r="Q48" i="21" s="1"/>
  <c r="Q63" i="21" s="1"/>
  <c r="O59" i="21"/>
  <c r="O143" i="21"/>
  <c r="O79" i="21"/>
  <c r="O71" i="21" s="1"/>
  <c r="O70" i="21" s="1"/>
  <c r="O31" i="21"/>
  <c r="O47" i="21"/>
  <c r="O54" i="21"/>
  <c r="O53" i="21" s="1"/>
  <c r="M37" i="21"/>
  <c r="M46" i="21"/>
  <c r="M45" i="21"/>
  <c r="M62" i="21"/>
  <c r="M35" i="21"/>
  <c r="M34" i="21"/>
  <c r="M41" i="21"/>
  <c r="M57" i="21"/>
  <c r="M39" i="21"/>
  <c r="M55" i="21"/>
  <c r="M61" i="21"/>
  <c r="M32" i="21"/>
  <c r="M60" i="21"/>
  <c r="M51" i="21"/>
  <c r="M43" i="21"/>
  <c r="M56" i="21"/>
  <c r="M50" i="21"/>
  <c r="M42" i="21"/>
  <c r="M38" i="21"/>
  <c r="M58" i="21"/>
  <c r="M44" i="21"/>
  <c r="O52" i="21" l="1"/>
  <c r="O49" i="21" s="1"/>
  <c r="O48" i="21" s="1"/>
  <c r="O63" i="21" s="1"/>
  <c r="M40" i="21"/>
  <c r="M33" i="21"/>
  <c r="M31" i="21" s="1"/>
  <c r="M54" i="21"/>
  <c r="M59" i="21"/>
  <c r="M36" i="21"/>
  <c r="M47" i="21" l="1"/>
  <c r="M53" i="21"/>
  <c r="M52" i="21" l="1"/>
  <c r="M49" i="21" s="1"/>
  <c r="M48" i="21" s="1"/>
  <c r="M63" i="21" s="1"/>
  <c r="T64" i="21" l="1"/>
  <c r="T63" i="21"/>
  <c r="T62" i="21"/>
  <c r="T61" i="21"/>
  <c r="T60" i="21"/>
  <c r="T59" i="21"/>
  <c r="T58" i="21"/>
  <c r="T57" i="21"/>
  <c r="T56" i="21"/>
  <c r="T55" i="21"/>
  <c r="T54" i="21"/>
  <c r="T53" i="21"/>
  <c r="T52" i="21"/>
  <c r="T51" i="21"/>
  <c r="T50" i="21"/>
  <c r="T49" i="21"/>
  <c r="T47" i="21"/>
  <c r="T46" i="21"/>
  <c r="T45" i="21"/>
  <c r="T44" i="21"/>
  <c r="T43" i="21"/>
  <c r="T42" i="21"/>
  <c r="T41" i="21"/>
  <c r="T40" i="21"/>
  <c r="T39" i="21"/>
  <c r="T38" i="21"/>
  <c r="T37" i="21"/>
  <c r="T36" i="21"/>
  <c r="T35" i="21"/>
  <c r="T34" i="21"/>
  <c r="T33" i="21"/>
  <c r="T32" i="21"/>
  <c r="T31" i="21"/>
  <c r="AB23" i="21"/>
  <c r="AB22" i="21"/>
  <c r="AB21" i="21"/>
  <c r="AB20" i="21"/>
  <c r="AB18" i="21"/>
  <c r="AB16" i="21"/>
  <c r="AB15" i="21"/>
  <c r="AB13" i="21"/>
  <c r="AB12" i="21"/>
  <c r="AB11" i="21"/>
  <c r="AB10" i="21"/>
  <c r="AB9" i="21"/>
  <c r="AB8" i="21"/>
  <c r="AB7" i="21"/>
  <c r="Z26" i="21"/>
  <c r="Z23" i="21"/>
  <c r="Z22" i="21"/>
  <c r="Z21" i="21"/>
  <c r="Z20" i="21"/>
  <c r="Z19" i="21"/>
  <c r="Z18" i="21"/>
  <c r="Z17" i="21"/>
  <c r="Z16" i="21"/>
  <c r="Z15" i="21"/>
  <c r="Z14" i="21"/>
  <c r="Z13" i="21"/>
  <c r="Z12" i="21"/>
  <c r="Z11" i="21"/>
  <c r="Z10" i="21"/>
  <c r="Z9" i="21"/>
  <c r="Z8" i="21"/>
  <c r="Z7" i="21"/>
  <c r="Z6" i="21"/>
  <c r="Z5" i="21"/>
  <c r="X26" i="21"/>
  <c r="X23" i="21"/>
  <c r="X22" i="21"/>
  <c r="X21" i="21"/>
  <c r="X20" i="21"/>
  <c r="X19" i="21"/>
  <c r="X18" i="21"/>
  <c r="X17" i="21"/>
  <c r="X16" i="21"/>
  <c r="X15" i="21"/>
  <c r="X14" i="21"/>
  <c r="X13" i="21"/>
  <c r="X12" i="21"/>
  <c r="X11" i="21"/>
  <c r="X10" i="21"/>
  <c r="X9" i="21"/>
  <c r="X8" i="21"/>
  <c r="X7" i="21"/>
  <c r="X6" i="21"/>
  <c r="X5" i="21"/>
  <c r="V26" i="21"/>
  <c r="V23" i="21"/>
  <c r="V22" i="21"/>
  <c r="V21" i="21"/>
  <c r="V20" i="21"/>
  <c r="V19" i="21"/>
  <c r="V18" i="21"/>
  <c r="V17" i="21"/>
  <c r="V16" i="21"/>
  <c r="V15" i="21"/>
  <c r="V14" i="21"/>
  <c r="V13" i="21"/>
  <c r="V12" i="21"/>
  <c r="V11" i="21"/>
  <c r="V10" i="21"/>
  <c r="V9" i="21"/>
  <c r="V8" i="21"/>
  <c r="V7" i="21"/>
  <c r="T26" i="21"/>
  <c r="T23" i="21"/>
  <c r="T22" i="21"/>
  <c r="T21" i="21"/>
  <c r="T20" i="21"/>
  <c r="T19" i="21"/>
  <c r="T18" i="21"/>
  <c r="T17" i="21"/>
  <c r="T16" i="21"/>
  <c r="T14" i="21"/>
  <c r="T13" i="21"/>
  <c r="T12" i="21"/>
  <c r="T11" i="21"/>
  <c r="T10" i="21"/>
  <c r="T9" i="21"/>
  <c r="T8" i="21"/>
  <c r="T7" i="21"/>
  <c r="T6" i="21"/>
  <c r="AH49" i="22"/>
  <c r="AL45" i="22" s="1"/>
  <c r="AL44" i="22" l="1"/>
  <c r="AL48" i="22"/>
  <c r="AL46" i="22"/>
  <c r="AL42" i="22"/>
  <c r="AL43" i="22"/>
  <c r="AL47" i="22"/>
  <c r="AB25" i="21"/>
  <c r="AB24" i="21"/>
  <c r="Z25" i="21"/>
  <c r="Z24" i="21"/>
  <c r="X25" i="21"/>
  <c r="X24" i="21"/>
  <c r="V25" i="21"/>
  <c r="V24" i="21"/>
  <c r="T25" i="21"/>
  <c r="T24" i="21"/>
  <c r="AL41" i="22" l="1"/>
  <c r="AB14" i="21" l="1"/>
  <c r="P29" i="21"/>
  <c r="AA49" i="22" l="1"/>
  <c r="AE47" i="22" s="1"/>
  <c r="T49" i="22"/>
  <c r="X44" i="22" s="1"/>
  <c r="M49" i="22"/>
  <c r="Q47" i="22" s="1"/>
  <c r="F49" i="22"/>
  <c r="J47" i="22" s="1"/>
  <c r="J46" i="22" l="1"/>
  <c r="J48" i="22"/>
  <c r="J42" i="22"/>
  <c r="J44" i="22"/>
  <c r="J45" i="22"/>
  <c r="AE44" i="22"/>
  <c r="Q48" i="22"/>
  <c r="Q45" i="22"/>
  <c r="Q42" i="22"/>
  <c r="Q46" i="22"/>
  <c r="Q44" i="22"/>
  <c r="Q43" i="22"/>
  <c r="J43" i="22"/>
  <c r="X45" i="22"/>
  <c r="AE48" i="22"/>
  <c r="AE46" i="22"/>
  <c r="X42" i="22"/>
  <c r="AE45" i="22"/>
  <c r="X43" i="22"/>
  <c r="AE43" i="22"/>
  <c r="X48" i="22"/>
  <c r="AE42" i="22"/>
  <c r="X47" i="22"/>
  <c r="X46" i="22"/>
  <c r="W41" i="18"/>
  <c r="W40" i="18"/>
  <c r="M41" i="18"/>
  <c r="M40" i="18"/>
  <c r="P42" i="18"/>
  <c r="U42" i="18"/>
  <c r="K42" i="18"/>
  <c r="F42" i="18"/>
  <c r="H42" i="18"/>
  <c r="S35" i="18"/>
  <c r="O35" i="18"/>
  <c r="K35" i="18"/>
  <c r="G35" i="18"/>
  <c r="W34" i="18"/>
  <c r="AB134" i="21"/>
  <c r="R49" i="21"/>
  <c r="R48" i="21" s="1"/>
  <c r="R63" i="21" s="1"/>
  <c r="AB19" i="21"/>
  <c r="R17" i="21"/>
  <c r="AB17" i="21" s="1"/>
  <c r="R33" i="21"/>
  <c r="R31" i="21" s="1"/>
  <c r="R47" i="21" s="1"/>
  <c r="R36" i="21"/>
  <c r="AB36" i="21" s="1"/>
  <c r="AB44" i="21"/>
  <c r="R54" i="21"/>
  <c r="AB54" i="21" s="1"/>
  <c r="R59" i="21"/>
  <c r="AB59" i="21" s="1"/>
  <c r="AB30" i="21"/>
  <c r="Z30" i="21"/>
  <c r="X30" i="21"/>
  <c r="V30" i="21"/>
  <c r="T30" i="21"/>
  <c r="R29" i="21"/>
  <c r="N29" i="21"/>
  <c r="L29" i="21"/>
  <c r="J29" i="21"/>
  <c r="H29" i="21"/>
  <c r="T48" i="21"/>
  <c r="X54" i="21"/>
  <c r="AB124" i="21"/>
  <c r="Z124" i="21"/>
  <c r="X124" i="21"/>
  <c r="V124" i="21"/>
  <c r="T124" i="21"/>
  <c r="R123" i="21"/>
  <c r="P123" i="21"/>
  <c r="N123" i="21"/>
  <c r="L123" i="21"/>
  <c r="J123" i="21"/>
  <c r="H123" i="21"/>
  <c r="AB104" i="21"/>
  <c r="Z104" i="21"/>
  <c r="X104" i="21"/>
  <c r="V104" i="21"/>
  <c r="T104" i="21"/>
  <c r="R103" i="21"/>
  <c r="P103" i="21"/>
  <c r="N103" i="21"/>
  <c r="L103" i="21"/>
  <c r="J103" i="21"/>
  <c r="H103" i="21"/>
  <c r="AB68" i="21"/>
  <c r="Z68" i="21"/>
  <c r="X68" i="21"/>
  <c r="V68" i="21"/>
  <c r="T68" i="21"/>
  <c r="R67" i="21"/>
  <c r="P67" i="21"/>
  <c r="N67" i="21"/>
  <c r="L67" i="21"/>
  <c r="J67" i="21"/>
  <c r="H67" i="21"/>
  <c r="X43" i="21"/>
  <c r="X59" i="21"/>
  <c r="R79" i="21"/>
  <c r="AB79" i="21" s="1"/>
  <c r="V79" i="21"/>
  <c r="T79" i="21"/>
  <c r="S129" i="21"/>
  <c r="R119" i="21"/>
  <c r="S105" i="21" s="1"/>
  <c r="Z95" i="21"/>
  <c r="Z74" i="21"/>
  <c r="X95" i="21"/>
  <c r="X84" i="21"/>
  <c r="X74" i="21"/>
  <c r="V84" i="21"/>
  <c r="V70" i="21"/>
  <c r="T95" i="21"/>
  <c r="T74" i="21"/>
  <c r="T27" i="21"/>
  <c r="V27" i="21"/>
  <c r="X27" i="21"/>
  <c r="Z27" i="21"/>
  <c r="AB27" i="21"/>
  <c r="T28" i="21"/>
  <c r="V28" i="21"/>
  <c r="X28" i="21"/>
  <c r="Z28" i="21"/>
  <c r="AB28" i="21"/>
  <c r="V32" i="21"/>
  <c r="X32" i="21"/>
  <c r="Z32" i="21"/>
  <c r="AB32" i="21"/>
  <c r="V34" i="21"/>
  <c r="X34" i="21"/>
  <c r="Z34" i="21"/>
  <c r="AB34" i="21"/>
  <c r="V35" i="21"/>
  <c r="X35" i="21"/>
  <c r="Z35" i="21"/>
  <c r="AB35" i="21"/>
  <c r="V37" i="21"/>
  <c r="X37" i="21"/>
  <c r="Z37" i="21"/>
  <c r="AB37" i="21"/>
  <c r="V38" i="21"/>
  <c r="X38" i="21"/>
  <c r="Z38" i="21"/>
  <c r="AB38" i="21"/>
  <c r="V39" i="21"/>
  <c r="X39" i="21"/>
  <c r="Z39" i="21"/>
  <c r="AB39" i="21"/>
  <c r="V41" i="21"/>
  <c r="X41" i="21"/>
  <c r="Z41" i="21"/>
  <c r="AB41" i="21"/>
  <c r="V42" i="21"/>
  <c r="X42" i="21"/>
  <c r="Z42" i="21"/>
  <c r="AB42" i="21"/>
  <c r="Z43" i="21"/>
  <c r="AB43" i="21"/>
  <c r="Z45" i="21"/>
  <c r="AB45" i="21"/>
  <c r="V46" i="21"/>
  <c r="X46" i="21"/>
  <c r="Z46" i="21"/>
  <c r="AB46" i="21"/>
  <c r="V50" i="21"/>
  <c r="X50" i="21"/>
  <c r="Z50" i="21"/>
  <c r="AB50" i="21"/>
  <c r="V51" i="21"/>
  <c r="X51" i="21"/>
  <c r="Z51" i="21"/>
  <c r="AB51" i="21"/>
  <c r="V52" i="21"/>
  <c r="X52" i="21"/>
  <c r="Z52" i="21"/>
  <c r="AB52" i="21"/>
  <c r="V55" i="21"/>
  <c r="X55" i="21"/>
  <c r="Z55" i="21"/>
  <c r="AB55" i="21"/>
  <c r="V56" i="21"/>
  <c r="X56" i="21"/>
  <c r="Z56" i="21"/>
  <c r="AB56" i="21"/>
  <c r="V57" i="21"/>
  <c r="X57" i="21"/>
  <c r="Z57" i="21"/>
  <c r="AB57" i="21"/>
  <c r="V58" i="21"/>
  <c r="X58" i="21"/>
  <c r="Z58" i="21"/>
  <c r="AB58" i="21"/>
  <c r="V60" i="21"/>
  <c r="X60" i="21"/>
  <c r="Z60" i="21"/>
  <c r="AB60" i="21"/>
  <c r="V61" i="21"/>
  <c r="X61" i="21"/>
  <c r="Z61" i="21"/>
  <c r="AB61" i="21"/>
  <c r="V62" i="21"/>
  <c r="X62" i="21"/>
  <c r="Z62" i="21"/>
  <c r="AB62" i="21"/>
  <c r="R70" i="21"/>
  <c r="T71" i="21"/>
  <c r="V71" i="21"/>
  <c r="X71" i="21"/>
  <c r="Z71" i="21"/>
  <c r="AB71" i="21"/>
  <c r="T72" i="21"/>
  <c r="V72" i="21"/>
  <c r="X72" i="21"/>
  <c r="Z72" i="21"/>
  <c r="AB72" i="21"/>
  <c r="T73" i="21"/>
  <c r="V73" i="21"/>
  <c r="X73" i="21"/>
  <c r="Z73" i="21"/>
  <c r="AB73" i="21"/>
  <c r="R74" i="21"/>
  <c r="AB74" i="21" s="1"/>
  <c r="T75" i="21"/>
  <c r="V75" i="21"/>
  <c r="X75" i="21"/>
  <c r="Z75" i="21"/>
  <c r="AB75" i="21"/>
  <c r="T76" i="21"/>
  <c r="V76" i="21"/>
  <c r="X76" i="21"/>
  <c r="Z76" i="21"/>
  <c r="AB76" i="21"/>
  <c r="T77" i="21"/>
  <c r="V77" i="21"/>
  <c r="X77" i="21"/>
  <c r="Z77" i="21"/>
  <c r="AB77" i="21"/>
  <c r="T78" i="21"/>
  <c r="V78" i="21"/>
  <c r="X78" i="21"/>
  <c r="Z78" i="21"/>
  <c r="AB78" i="21"/>
  <c r="T80" i="21"/>
  <c r="V80" i="21"/>
  <c r="X80" i="21"/>
  <c r="Z80" i="21"/>
  <c r="AB80" i="21"/>
  <c r="T81" i="21"/>
  <c r="V81" i="21"/>
  <c r="X81" i="21"/>
  <c r="Z81" i="21"/>
  <c r="AB81" i="21"/>
  <c r="T82" i="21"/>
  <c r="V82" i="21"/>
  <c r="X82" i="21"/>
  <c r="Z82" i="21"/>
  <c r="AB82" i="21"/>
  <c r="R84" i="21"/>
  <c r="T85" i="21"/>
  <c r="V85" i="21"/>
  <c r="X85" i="21"/>
  <c r="Z85" i="21"/>
  <c r="AB85" i="21"/>
  <c r="T86" i="21"/>
  <c r="V86" i="21"/>
  <c r="X86" i="21"/>
  <c r="Z86" i="21"/>
  <c r="AB86" i="21"/>
  <c r="T87" i="21"/>
  <c r="V87" i="21"/>
  <c r="X87" i="21"/>
  <c r="Z87" i="21"/>
  <c r="AB87" i="21"/>
  <c r="T88" i="21"/>
  <c r="V88" i="21"/>
  <c r="X88" i="21"/>
  <c r="Z88" i="21"/>
  <c r="AB88" i="21"/>
  <c r="T89" i="21"/>
  <c r="V89" i="21"/>
  <c r="X89" i="21"/>
  <c r="Z89" i="21"/>
  <c r="AB89" i="21"/>
  <c r="T90" i="21"/>
  <c r="V90" i="21"/>
  <c r="X90" i="21"/>
  <c r="Z90" i="21"/>
  <c r="AB90" i="21"/>
  <c r="AB91" i="21"/>
  <c r="T92" i="21"/>
  <c r="V92" i="21"/>
  <c r="X92" i="21"/>
  <c r="Z92" i="21"/>
  <c r="AB92" i="21"/>
  <c r="T93" i="21"/>
  <c r="V93" i="21"/>
  <c r="X93" i="21"/>
  <c r="Z93" i="21"/>
  <c r="AB93" i="21"/>
  <c r="T94" i="21"/>
  <c r="V94" i="21"/>
  <c r="X94" i="21"/>
  <c r="Z94" i="21"/>
  <c r="AB94" i="21"/>
  <c r="R95" i="21"/>
  <c r="AB95" i="21" s="1"/>
  <c r="T96" i="21"/>
  <c r="V96" i="21"/>
  <c r="X96" i="21"/>
  <c r="Z96" i="21"/>
  <c r="AB96" i="21"/>
  <c r="T97" i="21"/>
  <c r="V97" i="21"/>
  <c r="X97" i="21"/>
  <c r="Z97" i="21"/>
  <c r="AB97" i="21"/>
  <c r="T98" i="21"/>
  <c r="V98" i="21"/>
  <c r="X98" i="21"/>
  <c r="Z98" i="21"/>
  <c r="AB98" i="21"/>
  <c r="T105" i="21"/>
  <c r="V105" i="21"/>
  <c r="X105" i="21"/>
  <c r="Z105" i="21"/>
  <c r="AB105" i="21"/>
  <c r="X106" i="21"/>
  <c r="Z106" i="21"/>
  <c r="AB106" i="21"/>
  <c r="T108" i="21"/>
  <c r="V108" i="21"/>
  <c r="X108" i="21"/>
  <c r="Z108" i="21"/>
  <c r="AB108" i="21"/>
  <c r="T109" i="21"/>
  <c r="V109" i="21"/>
  <c r="X109" i="21"/>
  <c r="Z109" i="21"/>
  <c r="AB109" i="21"/>
  <c r="T110" i="21"/>
  <c r="V110" i="21"/>
  <c r="X110" i="21"/>
  <c r="Z110" i="21"/>
  <c r="AB110" i="21"/>
  <c r="T111" i="21"/>
  <c r="V111" i="21"/>
  <c r="X111" i="21"/>
  <c r="Z111" i="21"/>
  <c r="AB111" i="21"/>
  <c r="T112" i="21"/>
  <c r="V112" i="21"/>
  <c r="X112" i="21"/>
  <c r="Z112" i="21"/>
  <c r="AB112" i="21"/>
  <c r="T113" i="21"/>
  <c r="V113" i="21"/>
  <c r="X113" i="21"/>
  <c r="Z113" i="21"/>
  <c r="AB113" i="21"/>
  <c r="T114" i="21"/>
  <c r="V114" i="21"/>
  <c r="X114" i="21"/>
  <c r="Z114" i="21"/>
  <c r="AB114" i="21"/>
  <c r="T115" i="21"/>
  <c r="V115" i="21"/>
  <c r="X115" i="21"/>
  <c r="Z115" i="21"/>
  <c r="AB115" i="21"/>
  <c r="T116" i="21"/>
  <c r="V116" i="21"/>
  <c r="X116" i="21"/>
  <c r="Z116" i="21"/>
  <c r="AB116" i="21"/>
  <c r="T117" i="21"/>
  <c r="V117" i="21"/>
  <c r="X117" i="21"/>
  <c r="Z117" i="21"/>
  <c r="AB117" i="21"/>
  <c r="T118" i="21"/>
  <c r="V118" i="21"/>
  <c r="X118" i="21"/>
  <c r="Z118" i="21"/>
  <c r="AB118" i="21"/>
  <c r="S126" i="21"/>
  <c r="T126" i="21"/>
  <c r="V126" i="21"/>
  <c r="X126" i="21"/>
  <c r="Z126" i="21"/>
  <c r="AB126" i="21"/>
  <c r="T127" i="21"/>
  <c r="V127" i="21"/>
  <c r="X127" i="21"/>
  <c r="Z127" i="21"/>
  <c r="AB127" i="21"/>
  <c r="T128" i="21"/>
  <c r="V128" i="21"/>
  <c r="X128" i="21"/>
  <c r="Z128" i="21"/>
  <c r="AB128" i="21"/>
  <c r="T129" i="21"/>
  <c r="V129" i="21"/>
  <c r="X129" i="21"/>
  <c r="Z129" i="21"/>
  <c r="AB129" i="21"/>
  <c r="T130" i="21"/>
  <c r="V130" i="21"/>
  <c r="X130" i="21"/>
  <c r="Z130" i="21"/>
  <c r="AB130" i="21"/>
  <c r="S131" i="21"/>
  <c r="T131" i="21"/>
  <c r="V131" i="21"/>
  <c r="X131" i="21"/>
  <c r="Z131" i="21"/>
  <c r="AB131" i="21"/>
  <c r="T132" i="21"/>
  <c r="V132" i="21"/>
  <c r="X132" i="21"/>
  <c r="Z132" i="21"/>
  <c r="AB132" i="21"/>
  <c r="T134" i="21"/>
  <c r="V134" i="21"/>
  <c r="X134" i="21"/>
  <c r="Z134" i="21"/>
  <c r="T135" i="21"/>
  <c r="V135" i="21"/>
  <c r="X135" i="21"/>
  <c r="Z135" i="21"/>
  <c r="AB135" i="21"/>
  <c r="T136" i="21"/>
  <c r="V136" i="21"/>
  <c r="X136" i="21"/>
  <c r="Z136" i="21"/>
  <c r="AB136" i="21"/>
  <c r="T137" i="21"/>
  <c r="V137" i="21"/>
  <c r="X137" i="21"/>
  <c r="Z137" i="21"/>
  <c r="AB137" i="21"/>
  <c r="T138" i="21"/>
  <c r="V138" i="21"/>
  <c r="X138" i="21"/>
  <c r="Z138" i="21"/>
  <c r="AB138" i="21"/>
  <c r="T139" i="21"/>
  <c r="V139" i="21"/>
  <c r="X139" i="21"/>
  <c r="Z139" i="21"/>
  <c r="AB139" i="21"/>
  <c r="T142" i="21"/>
  <c r="V142" i="21"/>
  <c r="X142" i="21"/>
  <c r="Z142" i="21"/>
  <c r="AB142" i="21"/>
  <c r="T144" i="21"/>
  <c r="V144" i="21"/>
  <c r="X144" i="21"/>
  <c r="Z144" i="21"/>
  <c r="AB144" i="21"/>
  <c r="W28" i="18"/>
  <c r="W30" i="18"/>
  <c r="W33" i="18"/>
  <c r="W32" i="18"/>
  <c r="W31" i="18"/>
  <c r="W26" i="18"/>
  <c r="W25" i="18"/>
  <c r="W24" i="18"/>
  <c r="W23" i="18"/>
  <c r="W22" i="18"/>
  <c r="W21" i="18"/>
  <c r="W20" i="18"/>
  <c r="W27" i="18"/>
  <c r="W29" i="18"/>
  <c r="AB107" i="21"/>
  <c r="X45" i="21"/>
  <c r="T125" i="21"/>
  <c r="V95" i="21"/>
  <c r="V74" i="21"/>
  <c r="T84" i="21"/>
  <c r="V133" i="21"/>
  <c r="V45" i="21"/>
  <c r="X70" i="21"/>
  <c r="Z79" i="21"/>
  <c r="Z54" i="21"/>
  <c r="X125" i="21"/>
  <c r="V125" i="21"/>
  <c r="V107" i="21"/>
  <c r="V33" i="21"/>
  <c r="T91" i="21"/>
  <c r="Z125" i="21"/>
  <c r="X133" i="21"/>
  <c r="Z59" i="21"/>
  <c r="V91" i="21"/>
  <c r="Z70" i="21"/>
  <c r="Z91" i="21"/>
  <c r="T106" i="21"/>
  <c r="V106" i="21"/>
  <c r="X33" i="21"/>
  <c r="Z33" i="21"/>
  <c r="V140" i="21"/>
  <c r="T83" i="21"/>
  <c r="Z84" i="21"/>
  <c r="V83" i="21"/>
  <c r="X83" i="21"/>
  <c r="X91" i="21"/>
  <c r="X99" i="21"/>
  <c r="Z99" i="21"/>
  <c r="X69" i="21"/>
  <c r="X79" i="21"/>
  <c r="X100" i="21"/>
  <c r="T70" i="21"/>
  <c r="V99" i="21"/>
  <c r="Z83" i="21"/>
  <c r="Z100" i="21"/>
  <c r="Z69" i="21"/>
  <c r="V100" i="21"/>
  <c r="V69" i="21"/>
  <c r="T69" i="21"/>
  <c r="T99" i="21"/>
  <c r="Z133" i="21"/>
  <c r="Z140" i="21"/>
  <c r="X143" i="21"/>
  <c r="X141" i="21"/>
  <c r="X140" i="21"/>
  <c r="T133" i="21"/>
  <c r="V143" i="21"/>
  <c r="V141" i="21"/>
  <c r="T140" i="21"/>
  <c r="X119" i="21"/>
  <c r="Z119" i="21"/>
  <c r="X107" i="21"/>
  <c r="Z107" i="21"/>
  <c r="T119" i="21"/>
  <c r="T107" i="21"/>
  <c r="V49" i="21"/>
  <c r="V48" i="21" s="1"/>
  <c r="V40" i="21"/>
  <c r="V31" i="21"/>
  <c r="V54" i="21"/>
  <c r="X40" i="21"/>
  <c r="X49" i="21"/>
  <c r="X48" i="21" s="1"/>
  <c r="Z40" i="21"/>
  <c r="Z49" i="21"/>
  <c r="Z48" i="21" s="1"/>
  <c r="V44" i="21"/>
  <c r="X44" i="21"/>
  <c r="V59" i="21"/>
  <c r="V43" i="21"/>
  <c r="V53" i="21"/>
  <c r="V36" i="21"/>
  <c r="X36" i="21"/>
  <c r="X31" i="21"/>
  <c r="Z53" i="21"/>
  <c r="X53" i="21"/>
  <c r="Z44" i="21"/>
  <c r="Z31" i="21"/>
  <c r="T143" i="21"/>
  <c r="T141" i="21"/>
  <c r="V119" i="21"/>
  <c r="T100" i="21"/>
  <c r="Z36" i="21"/>
  <c r="V63" i="21"/>
  <c r="Z63" i="21"/>
  <c r="X63" i="21"/>
  <c r="Z141" i="21"/>
  <c r="Z47" i="21"/>
  <c r="V47" i="21"/>
  <c r="X47" i="21"/>
  <c r="X64" i="21"/>
  <c r="Z64" i="21"/>
  <c r="Z143" i="21"/>
  <c r="V64" i="21"/>
  <c r="S132" i="21" l="1"/>
  <c r="AB84" i="21"/>
  <c r="R83" i="21"/>
  <c r="S86" i="21" s="1"/>
  <c r="AB6" i="21"/>
  <c r="R5" i="21"/>
  <c r="AB5" i="21" s="1"/>
  <c r="J41" i="22"/>
  <c r="Y40" i="18"/>
  <c r="S106" i="21"/>
  <c r="S113" i="21"/>
  <c r="S115" i="21"/>
  <c r="S116" i="21"/>
  <c r="S114" i="21"/>
  <c r="S110" i="21"/>
  <c r="AB119" i="21"/>
  <c r="S108" i="21"/>
  <c r="S118" i="21"/>
  <c r="S107" i="21"/>
  <c r="S112" i="21"/>
  <c r="S111" i="21"/>
  <c r="S109" i="21"/>
  <c r="R69" i="21"/>
  <c r="S76" i="21" s="1"/>
  <c r="AB49" i="21"/>
  <c r="AB48" i="21" s="1"/>
  <c r="AB40" i="21"/>
  <c r="AB33" i="21"/>
  <c r="R99" i="21"/>
  <c r="AB99" i="21" s="1"/>
  <c r="W42" i="18"/>
  <c r="Y41" i="18"/>
  <c r="M42" i="18"/>
  <c r="S139" i="21"/>
  <c r="R53" i="21"/>
  <c r="AB53" i="21" s="1"/>
  <c r="S128" i="21"/>
  <c r="AB70" i="21"/>
  <c r="AB125" i="21"/>
  <c r="W35" i="18"/>
  <c r="S130" i="21"/>
  <c r="Q41" i="22"/>
  <c r="X41" i="22"/>
  <c r="AE41" i="22"/>
  <c r="AB31" i="21"/>
  <c r="R26" i="21" l="1"/>
  <c r="S20" i="21" s="1"/>
  <c r="Y42" i="18"/>
  <c r="S127" i="21"/>
  <c r="S134" i="21"/>
  <c r="S117" i="21"/>
  <c r="S87" i="21"/>
  <c r="S73" i="21"/>
  <c r="S75" i="21"/>
  <c r="S81" i="21"/>
  <c r="S82" i="21"/>
  <c r="AB69" i="21"/>
  <c r="S78" i="21"/>
  <c r="S72" i="21"/>
  <c r="S77" i="21"/>
  <c r="S80" i="21"/>
  <c r="S92" i="21"/>
  <c r="AB83" i="21"/>
  <c r="S136" i="21"/>
  <c r="S137" i="21"/>
  <c r="S138" i="21"/>
  <c r="AB133" i="21"/>
  <c r="AB63" i="21"/>
  <c r="S96" i="21"/>
  <c r="S98" i="21"/>
  <c r="S97" i="21"/>
  <c r="S89" i="21"/>
  <c r="S94" i="21"/>
  <c r="S93" i="21"/>
  <c r="S90" i="21"/>
  <c r="S88" i="21"/>
  <c r="R100" i="21"/>
  <c r="AB100" i="21" s="1"/>
  <c r="AB47" i="21"/>
  <c r="S15" i="21" l="1"/>
  <c r="AB26" i="21"/>
  <c r="S18" i="21"/>
  <c r="S17" i="21" s="1"/>
  <c r="S13" i="21"/>
  <c r="S16" i="21"/>
  <c r="S8" i="21"/>
  <c r="S12" i="21"/>
  <c r="S21" i="21"/>
  <c r="S23" i="21"/>
  <c r="S25" i="21"/>
  <c r="S24" i="21"/>
  <c r="S10" i="21"/>
  <c r="S22" i="21"/>
  <c r="S11" i="21"/>
  <c r="S7" i="21"/>
  <c r="S91" i="21"/>
  <c r="S74" i="21"/>
  <c r="S79" i="21"/>
  <c r="S135" i="21"/>
  <c r="R141" i="21"/>
  <c r="AB140" i="21"/>
  <c r="R64" i="21"/>
  <c r="S55" i="21" s="1"/>
  <c r="S95" i="21"/>
  <c r="S14" i="21" l="1"/>
  <c r="S19" i="21"/>
  <c r="S85" i="21"/>
  <c r="S84" i="21" s="1"/>
  <c r="S71" i="21"/>
  <c r="S70" i="21" s="1"/>
  <c r="S34" i="21"/>
  <c r="S35" i="21"/>
  <c r="S32" i="21"/>
  <c r="S62" i="21"/>
  <c r="S44" i="21"/>
  <c r="S43" i="21"/>
  <c r="S37" i="21"/>
  <c r="S45" i="21"/>
  <c r="S58" i="21"/>
  <c r="S46" i="21"/>
  <c r="S51" i="21"/>
  <c r="S61" i="21"/>
  <c r="S60" i="21"/>
  <c r="AB64" i="21"/>
  <c r="S50" i="21"/>
  <c r="S56" i="21"/>
  <c r="S38" i="21"/>
  <c r="S41" i="21"/>
  <c r="S57" i="21"/>
  <c r="S39" i="21"/>
  <c r="S42" i="21"/>
  <c r="S142" i="21"/>
  <c r="S144" i="21"/>
  <c r="AB143" i="21"/>
  <c r="AB141" i="21"/>
  <c r="S9" i="21" l="1"/>
  <c r="S6" i="21" s="1"/>
  <c r="S5" i="21" s="1"/>
  <c r="S33" i="21"/>
  <c r="S31" i="21" s="1"/>
  <c r="S59" i="21"/>
  <c r="S54" i="21"/>
  <c r="S40" i="21"/>
  <c r="S36" i="21" s="1"/>
  <c r="S143" i="21"/>
  <c r="S47" i="21" l="1"/>
  <c r="S53" i="21"/>
  <c r="S52" i="21" l="1"/>
  <c r="S49" i="21" s="1"/>
  <c r="S48" i="21" s="1"/>
  <c r="S63" i="21" s="1"/>
</calcChain>
</file>

<file path=xl/sharedStrings.xml><?xml version="1.0" encoding="utf-8"?>
<sst xmlns="http://schemas.openxmlformats.org/spreadsheetml/2006/main" count="2027" uniqueCount="1154">
  <si>
    <t>小牧市水道ビジョン策定</t>
    <rPh sb="0" eb="3">
      <t>コマキシ</t>
    </rPh>
    <rPh sb="3" eb="5">
      <t>スイドウ</t>
    </rPh>
    <rPh sb="9" eb="11">
      <t>サクテイ</t>
    </rPh>
    <phoneticPr fontId="2"/>
  </si>
  <si>
    <t>.</t>
    <phoneticPr fontId="2"/>
  </si>
  <si>
    <t>田県苑増圧所撤去工事完了</t>
    <rPh sb="0" eb="6">
      <t>タケンエンゾウアツショ</t>
    </rPh>
    <rPh sb="6" eb="8">
      <t>テッキョ</t>
    </rPh>
    <rPh sb="8" eb="10">
      <t>コウジ</t>
    </rPh>
    <rPh sb="10" eb="12">
      <t>カンリョウ</t>
    </rPh>
    <phoneticPr fontId="2"/>
  </si>
  <si>
    <t>平成12</t>
    <rPh sb="0" eb="2">
      <t>ヘイセイ</t>
    </rPh>
    <phoneticPr fontId="2"/>
  </si>
  <si>
    <t>（平成21）</t>
    <rPh sb="1" eb="3">
      <t>ヘイセイ</t>
    </rPh>
    <phoneticPr fontId="2"/>
  </si>
  <si>
    <t>小牧第２供給点より県営水道受水開始</t>
    <rPh sb="0" eb="2">
      <t>コマキ</t>
    </rPh>
    <rPh sb="2" eb="3">
      <t>ダイ</t>
    </rPh>
    <rPh sb="4" eb="6">
      <t>キョウキュウ</t>
    </rPh>
    <rPh sb="6" eb="7">
      <t>テン</t>
    </rPh>
    <rPh sb="9" eb="11">
      <t>ケンエイ</t>
    </rPh>
    <rPh sb="11" eb="13">
      <t>スイドウ</t>
    </rPh>
    <rPh sb="13" eb="14">
      <t>ウ</t>
    </rPh>
    <rPh sb="14" eb="15">
      <t>ミズ</t>
    </rPh>
    <rPh sb="15" eb="17">
      <t>カイシ</t>
    </rPh>
    <phoneticPr fontId="2"/>
  </si>
  <si>
    <t>横内浄水場紫外線処理装置設置工事完了</t>
    <rPh sb="0" eb="2">
      <t>ヨコウチ</t>
    </rPh>
    <rPh sb="2" eb="4">
      <t>ジョウスイ</t>
    </rPh>
    <rPh sb="4" eb="5">
      <t>ジョウ</t>
    </rPh>
    <rPh sb="5" eb="8">
      <t>シガイセン</t>
    </rPh>
    <rPh sb="8" eb="10">
      <t>ショリ</t>
    </rPh>
    <rPh sb="10" eb="12">
      <t>ソウチ</t>
    </rPh>
    <rPh sb="12" eb="14">
      <t>セッチ</t>
    </rPh>
    <rPh sb="14" eb="16">
      <t>コウジ</t>
    </rPh>
    <rPh sb="16" eb="18">
      <t>カンリョウ</t>
    </rPh>
    <phoneticPr fontId="2"/>
  </si>
  <si>
    <t>ング処理　</t>
    <rPh sb="2" eb="4">
      <t>ショリ</t>
    </rPh>
    <phoneticPr fontId="2"/>
  </si>
  <si>
    <t>負　　債　　合　　計</t>
    <rPh sb="0" eb="1">
      <t>フ</t>
    </rPh>
    <rPh sb="3" eb="4">
      <t>サイ</t>
    </rPh>
    <rPh sb="6" eb="7">
      <t>ゴウ</t>
    </rPh>
    <rPh sb="9" eb="10">
      <t>ケイ</t>
    </rPh>
    <phoneticPr fontId="2"/>
  </si>
  <si>
    <t>資　　　　本　　　　金</t>
    <rPh sb="0" eb="1">
      <t>シ</t>
    </rPh>
    <rPh sb="5" eb="6">
      <t>ホン</t>
    </rPh>
    <rPh sb="10" eb="11">
      <t>キン</t>
    </rPh>
    <phoneticPr fontId="2"/>
  </si>
  <si>
    <t>平 成</t>
    <rPh sb="0" eb="1">
      <t>ヒラ</t>
    </rPh>
    <rPh sb="2" eb="3">
      <t>シゲル</t>
    </rPh>
    <phoneticPr fontId="2"/>
  </si>
  <si>
    <t>昭 和</t>
    <rPh sb="0" eb="1">
      <t>アキラ</t>
    </rPh>
    <rPh sb="2" eb="3">
      <t>ワ</t>
    </rPh>
    <phoneticPr fontId="2"/>
  </si>
  <si>
    <t>給 水 量</t>
    <rPh sb="0" eb="1">
      <t>キュウ</t>
    </rPh>
    <rPh sb="2" eb="3">
      <t>ミズ</t>
    </rPh>
    <rPh sb="4" eb="5">
      <t>リョウ</t>
    </rPh>
    <phoneticPr fontId="2"/>
  </si>
  <si>
    <t>自　己　資　本　金</t>
    <rPh sb="0" eb="1">
      <t>ジ</t>
    </rPh>
    <rPh sb="2" eb="3">
      <t>オノレ</t>
    </rPh>
    <rPh sb="4" eb="5">
      <t>シ</t>
    </rPh>
    <rPh sb="6" eb="7">
      <t>ホン</t>
    </rPh>
    <rPh sb="8" eb="9">
      <t>カネ</t>
    </rPh>
    <phoneticPr fontId="2"/>
  </si>
  <si>
    <t>－</t>
    <phoneticPr fontId="2"/>
  </si>
  <si>
    <t>未　　　　払　　　　金</t>
    <rPh sb="0" eb="1">
      <t>ミ</t>
    </rPh>
    <rPh sb="5" eb="6">
      <t>フツ</t>
    </rPh>
    <rPh sb="10" eb="11">
      <t>キン</t>
    </rPh>
    <phoneticPr fontId="2"/>
  </si>
  <si>
    <t>前　　　　受　　　　金</t>
    <rPh sb="0" eb="1">
      <t>マエ</t>
    </rPh>
    <rPh sb="5" eb="6">
      <t>ウケ</t>
    </rPh>
    <rPh sb="10" eb="11">
      <t>キン</t>
    </rPh>
    <phoneticPr fontId="2"/>
  </si>
  <si>
    <t>預　　　　り　　　　金</t>
    <rPh sb="0" eb="1">
      <t>アズカ</t>
    </rPh>
    <rPh sb="10" eb="11">
      <t>キン</t>
    </rPh>
    <phoneticPr fontId="2"/>
  </si>
  <si>
    <t>項　　　　目</t>
    <rPh sb="0" eb="1">
      <t>コウ</t>
    </rPh>
    <rPh sb="5" eb="6">
      <t>メ</t>
    </rPh>
    <phoneticPr fontId="2"/>
  </si>
  <si>
    <t>備　　　　　　　　　　　　　考</t>
    <rPh sb="0" eb="1">
      <t>ビ</t>
    </rPh>
    <rPh sb="14" eb="15">
      <t>コウ</t>
    </rPh>
    <phoneticPr fontId="2"/>
  </si>
  <si>
    <t>固定資産</t>
    <rPh sb="0" eb="2">
      <t>コテイ</t>
    </rPh>
    <rPh sb="2" eb="4">
      <t>シサン</t>
    </rPh>
    <phoneticPr fontId="2"/>
  </si>
  <si>
    <t>総資産</t>
    <rPh sb="0" eb="3">
      <t>ソウシサン</t>
    </rPh>
    <phoneticPr fontId="2"/>
  </si>
  <si>
    <t>負債・資本</t>
    <rPh sb="0" eb="2">
      <t>フサイ</t>
    </rPh>
    <rPh sb="3" eb="5">
      <t>シホン</t>
    </rPh>
    <phoneticPr fontId="2"/>
  </si>
  <si>
    <t>固定資産対</t>
    <rPh sb="0" eb="2">
      <t>コテイ</t>
    </rPh>
    <rPh sb="2" eb="4">
      <t>シサン</t>
    </rPh>
    <rPh sb="4" eb="5">
      <t>タイ</t>
    </rPh>
    <phoneticPr fontId="2"/>
  </si>
  <si>
    <t>長期資本比率</t>
    <rPh sb="0" eb="2">
      <t>チョウキ</t>
    </rPh>
    <rPh sb="2" eb="4">
      <t>シホン</t>
    </rPh>
    <rPh sb="4" eb="6">
      <t>ヒリツ</t>
    </rPh>
    <phoneticPr fontId="2"/>
  </si>
  <si>
    <t>流動資産</t>
    <rPh sb="0" eb="2">
      <t>リュウドウ</t>
    </rPh>
    <rPh sb="2" eb="4">
      <t>シサン</t>
    </rPh>
    <phoneticPr fontId="2"/>
  </si>
  <si>
    <t>流動負債</t>
    <rPh sb="0" eb="2">
      <t>リュウドウ</t>
    </rPh>
    <rPh sb="2" eb="4">
      <t>フサイ</t>
    </rPh>
    <phoneticPr fontId="2"/>
  </si>
  <si>
    <t>現金比率</t>
    <rPh sb="0" eb="2">
      <t>ゲンキン</t>
    </rPh>
    <rPh sb="2" eb="4">
      <t>ヒリツ</t>
    </rPh>
    <phoneticPr fontId="2"/>
  </si>
  <si>
    <t>現金預金</t>
    <rPh sb="0" eb="2">
      <t>ゲンキン</t>
    </rPh>
    <rPh sb="2" eb="4">
      <t>ヨキン</t>
    </rPh>
    <phoneticPr fontId="2"/>
  </si>
  <si>
    <t>経営資本回転率</t>
    <rPh sb="0" eb="2">
      <t>ケイエイ</t>
    </rPh>
    <rPh sb="2" eb="4">
      <t>シホン</t>
    </rPh>
    <rPh sb="4" eb="6">
      <t>カイテン</t>
    </rPh>
    <rPh sb="6" eb="7">
      <t>リツ</t>
    </rPh>
    <phoneticPr fontId="2"/>
  </si>
  <si>
    <t>昭和45.3.30</t>
    <rPh sb="0" eb="2">
      <t>ショウワ</t>
    </rPh>
    <phoneticPr fontId="2"/>
  </si>
  <si>
    <t>３２.１１.１２</t>
    <phoneticPr fontId="2"/>
  </si>
  <si>
    <t>３３．９．１５</t>
    <phoneticPr fontId="2"/>
  </si>
  <si>
    <t>３３．９．２０</t>
    <phoneticPr fontId="2"/>
  </si>
  <si>
    <t>３３　９．２０</t>
    <phoneticPr fontId="2"/>
  </si>
  <si>
    <t>５号井でマンガンが水質基準値を超えて検出されたため、送水停止</t>
    <rPh sb="1" eb="2">
      <t>ゴウ</t>
    </rPh>
    <rPh sb="2" eb="3">
      <t>イ</t>
    </rPh>
    <rPh sb="9" eb="11">
      <t>スイシツ</t>
    </rPh>
    <rPh sb="11" eb="13">
      <t>キジュン</t>
    </rPh>
    <rPh sb="13" eb="14">
      <t>アタイ</t>
    </rPh>
    <rPh sb="15" eb="16">
      <t>コ</t>
    </rPh>
    <rPh sb="18" eb="20">
      <t>ケンシュツ</t>
    </rPh>
    <rPh sb="26" eb="28">
      <t>ソウスイ</t>
    </rPh>
    <rPh sb="28" eb="30">
      <t>テイシ</t>
    </rPh>
    <phoneticPr fontId="2"/>
  </si>
  <si>
    <t>３３．１０．７</t>
    <phoneticPr fontId="2"/>
  </si>
  <si>
    <t>３４．１．２２</t>
    <phoneticPr fontId="2"/>
  </si>
  <si>
    <t>３４．３．３１</t>
    <phoneticPr fontId="2"/>
  </si>
  <si>
    <t>３４．８．１５</t>
    <phoneticPr fontId="2"/>
  </si>
  <si>
    <t>３４．９．１４</t>
    <phoneticPr fontId="2"/>
  </si>
  <si>
    <t>３５．３．２４</t>
    <phoneticPr fontId="2"/>
  </si>
  <si>
    <t>３６．７．２２</t>
    <phoneticPr fontId="2"/>
  </si>
  <si>
    <t>３６．８．２５</t>
    <phoneticPr fontId="2"/>
  </si>
  <si>
    <t>３８．４．２６</t>
    <phoneticPr fontId="2"/>
  </si>
  <si>
    <t>４２．３．３１</t>
    <phoneticPr fontId="2"/>
  </si>
  <si>
    <t>４５．３．３０</t>
    <phoneticPr fontId="2"/>
  </si>
  <si>
    <t>６０．５．２８</t>
    <phoneticPr fontId="2"/>
  </si>
  <si>
    <t xml:space="preserve">  ３． ９ ．５</t>
    <phoneticPr fontId="2"/>
  </si>
  <si>
    <t>３３.１０.３０</t>
    <phoneticPr fontId="2"/>
  </si>
  <si>
    <t>水道料金(平均23.85％)及び分担金(平均63.30％)改定 外税方式導入</t>
    <rPh sb="0" eb="2">
      <t>スイドウ</t>
    </rPh>
    <rPh sb="2" eb="4">
      <t>リョウキン</t>
    </rPh>
    <rPh sb="5" eb="7">
      <t>ヘイキン</t>
    </rPh>
    <rPh sb="14" eb="15">
      <t>オヨ</t>
    </rPh>
    <rPh sb="16" eb="19">
      <t>ブンタンキン</t>
    </rPh>
    <rPh sb="20" eb="22">
      <t>ヘイキン</t>
    </rPh>
    <rPh sb="29" eb="31">
      <t>カイテイ</t>
    </rPh>
    <rPh sb="32" eb="33">
      <t>ガイ</t>
    </rPh>
    <rPh sb="33" eb="34">
      <t>ゼイ</t>
    </rPh>
    <rPh sb="34" eb="36">
      <t>ホウシキ</t>
    </rPh>
    <rPh sb="36" eb="38">
      <t>ドウニュウ</t>
    </rPh>
    <phoneticPr fontId="2"/>
  </si>
  <si>
    <t>工具器具及び備品</t>
    <rPh sb="0" eb="1">
      <t>コウ</t>
    </rPh>
    <rPh sb="1" eb="2">
      <t>グ</t>
    </rPh>
    <rPh sb="2" eb="3">
      <t>ウツワ</t>
    </rPh>
    <rPh sb="3" eb="4">
      <t>グ</t>
    </rPh>
    <rPh sb="4" eb="5">
      <t>オヨ</t>
    </rPh>
    <rPh sb="6" eb="7">
      <t>ビ</t>
    </rPh>
    <rPh sb="7" eb="8">
      <t>シナ</t>
    </rPh>
    <phoneticPr fontId="2"/>
  </si>
  <si>
    <t>建設改良積立金</t>
    <rPh sb="0" eb="1">
      <t>ダテ</t>
    </rPh>
    <rPh sb="1" eb="2">
      <t>セツ</t>
    </rPh>
    <rPh sb="2" eb="3">
      <t>アラタ</t>
    </rPh>
    <rPh sb="3" eb="4">
      <t>リョウ</t>
    </rPh>
    <rPh sb="4" eb="5">
      <t>セキ</t>
    </rPh>
    <rPh sb="5" eb="6">
      <t>タテ</t>
    </rPh>
    <rPh sb="6" eb="7">
      <t>キン</t>
    </rPh>
    <phoneticPr fontId="2"/>
  </si>
  <si>
    <t>営業費用に占める</t>
    <rPh sb="0" eb="2">
      <t>エイギョウ</t>
    </rPh>
    <rPh sb="2" eb="4">
      <t>ヒヨウ</t>
    </rPh>
    <rPh sb="5" eb="6">
      <t>シ</t>
    </rPh>
    <phoneticPr fontId="2"/>
  </si>
  <si>
    <t>職員給与費割合</t>
    <rPh sb="0" eb="2">
      <t>ショクイン</t>
    </rPh>
    <rPh sb="2" eb="4">
      <t>キュウヨ</t>
    </rPh>
    <rPh sb="4" eb="5">
      <t>ヒ</t>
    </rPh>
    <rPh sb="5" eb="7">
      <t>ワリアイ</t>
    </rPh>
    <phoneticPr fontId="2"/>
  </si>
  <si>
    <t>損益勘定職員給与費</t>
    <rPh sb="0" eb="2">
      <t>ソンエキ</t>
    </rPh>
    <rPh sb="2" eb="4">
      <t>カンジョウ</t>
    </rPh>
    <rPh sb="4" eb="6">
      <t>ショクイン</t>
    </rPh>
    <rPh sb="6" eb="8">
      <t>キュウヨ</t>
    </rPh>
    <rPh sb="8" eb="9">
      <t>ヒ</t>
    </rPh>
    <phoneticPr fontId="2"/>
  </si>
  <si>
    <t>営業費用</t>
    <rPh sb="0" eb="2">
      <t>エイギョウ</t>
    </rPh>
    <rPh sb="2" eb="4">
      <t>ヒヨウ</t>
    </rPh>
    <phoneticPr fontId="2"/>
  </si>
  <si>
    <t>職員給与費対</t>
    <rPh sb="0" eb="2">
      <t>ショクイン</t>
    </rPh>
    <rPh sb="2" eb="4">
      <t>キュウヨ</t>
    </rPh>
    <rPh sb="4" eb="5">
      <t>ヒ</t>
    </rPh>
    <rPh sb="5" eb="6">
      <t>タイ</t>
    </rPh>
    <phoneticPr fontId="2"/>
  </si>
  <si>
    <t>料金収入比率</t>
    <rPh sb="0" eb="2">
      <t>リョウキン</t>
    </rPh>
    <rPh sb="2" eb="4">
      <t>シュウニュウ</t>
    </rPh>
    <rPh sb="4" eb="6">
      <t>ヒリツ</t>
    </rPh>
    <phoneticPr fontId="2"/>
  </si>
  <si>
    <t>流 動 比 率</t>
    <rPh sb="0" eb="1">
      <t>リュウ</t>
    </rPh>
    <rPh sb="2" eb="3">
      <t>ドウ</t>
    </rPh>
    <rPh sb="4" eb="5">
      <t>ヒ</t>
    </rPh>
    <rPh sb="6" eb="7">
      <t>リツ</t>
    </rPh>
    <phoneticPr fontId="2"/>
  </si>
  <si>
    <t>有収率</t>
    <rPh sb="0" eb="1">
      <t>ユウ</t>
    </rPh>
    <rPh sb="1" eb="2">
      <t>オサム</t>
    </rPh>
    <rPh sb="2" eb="3">
      <t>リツ</t>
    </rPh>
    <phoneticPr fontId="2"/>
  </si>
  <si>
    <t>負荷率</t>
    <rPh sb="0" eb="2">
      <t>フカ</t>
    </rPh>
    <rPh sb="2" eb="3">
      <t>リツ</t>
    </rPh>
    <phoneticPr fontId="2"/>
  </si>
  <si>
    <t>一日平均配水量</t>
    <rPh sb="0" eb="2">
      <t>イチニチ</t>
    </rPh>
    <rPh sb="2" eb="4">
      <t>ヘイキン</t>
    </rPh>
    <rPh sb="4" eb="6">
      <t>ハイスイ</t>
    </rPh>
    <rPh sb="6" eb="7">
      <t>リョウ</t>
    </rPh>
    <phoneticPr fontId="2"/>
  </si>
  <si>
    <t>一日最大配水量</t>
    <rPh sb="0" eb="2">
      <t>イチニチ</t>
    </rPh>
    <rPh sb="2" eb="4">
      <t>サイダイ</t>
    </rPh>
    <rPh sb="4" eb="6">
      <t>ハイスイ</t>
    </rPh>
    <rPh sb="6" eb="7">
      <t>リョウ</t>
    </rPh>
    <phoneticPr fontId="2"/>
  </si>
  <si>
    <t>施設利用率</t>
    <rPh sb="0" eb="2">
      <t>シセツ</t>
    </rPh>
    <rPh sb="2" eb="5">
      <t>リヨウリツ</t>
    </rPh>
    <phoneticPr fontId="2"/>
  </si>
  <si>
    <t>平成21.3.31</t>
    <rPh sb="0" eb="2">
      <t>ヘイセイ</t>
    </rPh>
    <phoneticPr fontId="2"/>
  </si>
  <si>
    <t>第３期拡張第1次変更事業</t>
    <rPh sb="0" eb="1">
      <t>ダイ</t>
    </rPh>
    <rPh sb="2" eb="3">
      <t>キ</t>
    </rPh>
    <rPh sb="3" eb="5">
      <t>カクチョウ</t>
    </rPh>
    <rPh sb="5" eb="6">
      <t>ダイ</t>
    </rPh>
    <rPh sb="7" eb="8">
      <t>ジ</t>
    </rPh>
    <rPh sb="8" eb="10">
      <t>ヘンコウ</t>
    </rPh>
    <rPh sb="10" eb="12">
      <t>ジギョウ</t>
    </rPh>
    <phoneticPr fontId="2"/>
  </si>
  <si>
    <t>２１．３．３１</t>
    <phoneticPr fontId="2"/>
  </si>
  <si>
    <t>最大稼働率</t>
    <rPh sb="0" eb="2">
      <t>サイダイ</t>
    </rPh>
    <rPh sb="2" eb="4">
      <t>カドウ</t>
    </rPh>
    <rPh sb="4" eb="5">
      <t>リツ</t>
    </rPh>
    <phoneticPr fontId="2"/>
  </si>
  <si>
    <t>配水管使用効率</t>
    <rPh sb="0" eb="3">
      <t>ハイスイカン</t>
    </rPh>
    <rPh sb="3" eb="5">
      <t>シヨウ</t>
    </rPh>
    <rPh sb="5" eb="7">
      <t>コウリツ</t>
    </rPh>
    <phoneticPr fontId="2"/>
  </si>
  <si>
    <t>給水人口</t>
    <rPh sb="0" eb="2">
      <t>キュウスイ</t>
    </rPh>
    <rPh sb="2" eb="4">
      <t>ジンコウ</t>
    </rPh>
    <phoneticPr fontId="2"/>
  </si>
  <si>
    <t>（人）</t>
    <rPh sb="1" eb="2">
      <t>ニン</t>
    </rPh>
    <phoneticPr fontId="2"/>
  </si>
  <si>
    <t>営業収益</t>
    <rPh sb="0" eb="2">
      <t>エイギョウ</t>
    </rPh>
    <rPh sb="2" eb="4">
      <t>シュウエキ</t>
    </rPh>
    <phoneticPr fontId="2"/>
  </si>
  <si>
    <t>一日配水能力</t>
    <rPh sb="0" eb="2">
      <t>イチニチ</t>
    </rPh>
    <rPh sb="2" eb="4">
      <t>ハイスイ</t>
    </rPh>
    <rPh sb="4" eb="6">
      <t>ノウリョク</t>
    </rPh>
    <phoneticPr fontId="2"/>
  </si>
  <si>
    <t>配水管延長数</t>
    <rPh sb="0" eb="3">
      <t>ハイスイカン</t>
    </rPh>
    <rPh sb="3" eb="5">
      <t>エンチョウ</t>
    </rPh>
    <rPh sb="5" eb="6">
      <t>スウ</t>
    </rPh>
    <phoneticPr fontId="2"/>
  </si>
  <si>
    <t>（単位：円）</t>
    <rPh sb="1" eb="3">
      <t>タンイ</t>
    </rPh>
    <rPh sb="4" eb="5">
      <t>エン</t>
    </rPh>
    <phoneticPr fontId="2"/>
  </si>
  <si>
    <t>損益勘定職員数</t>
    <rPh sb="0" eb="2">
      <t>ソンエキ</t>
    </rPh>
    <rPh sb="2" eb="4">
      <t>カンジョウ</t>
    </rPh>
    <rPh sb="4" eb="7">
      <t>ショクインスウ</t>
    </rPh>
    <phoneticPr fontId="2"/>
  </si>
  <si>
    <t>営業収益対</t>
    <rPh sb="0" eb="2">
      <t>エイギョウ</t>
    </rPh>
    <rPh sb="2" eb="4">
      <t>シュウエキ</t>
    </rPh>
    <rPh sb="4" eb="5">
      <t>ツイ</t>
    </rPh>
    <phoneticPr fontId="2"/>
  </si>
  <si>
    <t>営業費用比率</t>
    <rPh sb="0" eb="2">
      <t>エイギョウ</t>
    </rPh>
    <rPh sb="2" eb="4">
      <t>ヒヨウ</t>
    </rPh>
    <rPh sb="4" eb="6">
      <t>ヒリツ</t>
    </rPh>
    <phoneticPr fontId="2"/>
  </si>
  <si>
    <t>利子負担率</t>
    <rPh sb="0" eb="2">
      <t>リシ</t>
    </rPh>
    <rPh sb="2" eb="4">
      <t>フタン</t>
    </rPh>
    <rPh sb="4" eb="5">
      <t>リツ</t>
    </rPh>
    <phoneticPr fontId="2"/>
  </si>
  <si>
    <t>企業債償還元金対</t>
    <rPh sb="0" eb="2">
      <t>キギョウ</t>
    </rPh>
    <rPh sb="2" eb="3">
      <t>サイ</t>
    </rPh>
    <rPh sb="3" eb="5">
      <t>ショウカン</t>
    </rPh>
    <rPh sb="5" eb="7">
      <t>ガンキン</t>
    </rPh>
    <rPh sb="7" eb="8">
      <t>タイ</t>
    </rPh>
    <phoneticPr fontId="2"/>
  </si>
  <si>
    <t>減価償却比率</t>
    <rPh sb="0" eb="2">
      <t>ゲンカ</t>
    </rPh>
    <rPh sb="2" eb="4">
      <t>ショウキャク</t>
    </rPh>
    <rPh sb="4" eb="6">
      <t>ヒリツ</t>
    </rPh>
    <phoneticPr fontId="2"/>
  </si>
  <si>
    <t>企業債償還利息対</t>
    <rPh sb="0" eb="2">
      <t>キギョウ</t>
    </rPh>
    <rPh sb="2" eb="3">
      <t>サイ</t>
    </rPh>
    <rPh sb="3" eb="5">
      <t>ショウカン</t>
    </rPh>
    <rPh sb="5" eb="7">
      <t>リソク</t>
    </rPh>
    <rPh sb="7" eb="8">
      <t>タイ</t>
    </rPh>
    <phoneticPr fontId="2"/>
  </si>
  <si>
    <t>企業債元利償還金対</t>
    <rPh sb="0" eb="2">
      <t>キギョウ</t>
    </rPh>
    <rPh sb="2" eb="3">
      <t>サイ</t>
    </rPh>
    <rPh sb="3" eb="5">
      <t>ガンリ</t>
    </rPh>
    <rPh sb="5" eb="7">
      <t>ショウカン</t>
    </rPh>
    <rPh sb="7" eb="8">
      <t>キン</t>
    </rPh>
    <rPh sb="8" eb="9">
      <t>タイ</t>
    </rPh>
    <phoneticPr fontId="2"/>
  </si>
  <si>
    <t>総収益</t>
    <rPh sb="0" eb="1">
      <t>ソウ</t>
    </rPh>
    <rPh sb="1" eb="3">
      <t>シュウエキ</t>
    </rPh>
    <phoneticPr fontId="2"/>
  </si>
  <si>
    <t>総費用</t>
    <rPh sb="0" eb="1">
      <t>ソウ</t>
    </rPh>
    <rPh sb="1" eb="3">
      <t>ヒヨウ</t>
    </rPh>
    <phoneticPr fontId="2"/>
  </si>
  <si>
    <t>支払利息及び企業債取扱諸費</t>
    <rPh sb="0" eb="2">
      <t>シハライ</t>
    </rPh>
    <rPh sb="2" eb="4">
      <t>リソク</t>
    </rPh>
    <rPh sb="4" eb="5">
      <t>オヨ</t>
    </rPh>
    <rPh sb="6" eb="8">
      <t>キギョウ</t>
    </rPh>
    <rPh sb="8" eb="9">
      <t>サイ</t>
    </rPh>
    <rPh sb="9" eb="11">
      <t>トリアツカイ</t>
    </rPh>
    <rPh sb="11" eb="13">
      <t>ショヒ</t>
    </rPh>
    <phoneticPr fontId="2"/>
  </si>
  <si>
    <t>企業債年度末残高</t>
    <rPh sb="0" eb="2">
      <t>キギョウ</t>
    </rPh>
    <rPh sb="2" eb="3">
      <t>サイ</t>
    </rPh>
    <rPh sb="3" eb="6">
      <t>ネンドマツ</t>
    </rPh>
    <rPh sb="6" eb="8">
      <t>ザンダカ</t>
    </rPh>
    <phoneticPr fontId="2"/>
  </si>
  <si>
    <t>当年度減価償却費</t>
    <rPh sb="0" eb="1">
      <t>トウ</t>
    </rPh>
    <rPh sb="1" eb="3">
      <t>ネンド</t>
    </rPh>
    <rPh sb="3" eb="5">
      <t>ゲンカ</t>
    </rPh>
    <rPh sb="5" eb="7">
      <t>ショウキャク</t>
    </rPh>
    <rPh sb="7" eb="8">
      <t>ヒ</t>
    </rPh>
    <phoneticPr fontId="2"/>
  </si>
  <si>
    <t>企業債償還利息</t>
    <rPh sb="5" eb="7">
      <t>リソク</t>
    </rPh>
    <phoneticPr fontId="2"/>
  </si>
  <si>
    <t>企業債元利償還金</t>
    <rPh sb="3" eb="5">
      <t>ガンリ</t>
    </rPh>
    <phoneticPr fontId="2"/>
  </si>
  <si>
    <t>　　　総資産における固定資産の割合。</t>
    <rPh sb="3" eb="4">
      <t>ソウ</t>
    </rPh>
    <rPh sb="4" eb="6">
      <t>シサン</t>
    </rPh>
    <rPh sb="10" eb="12">
      <t>コテイ</t>
    </rPh>
    <rPh sb="12" eb="14">
      <t>シサン</t>
    </rPh>
    <rPh sb="15" eb="17">
      <t>ワリアイ</t>
    </rPh>
    <phoneticPr fontId="2"/>
  </si>
  <si>
    <t>　　　総資本（負債・資本合計）とこれを構成する他人資本、</t>
    <rPh sb="3" eb="4">
      <t>ソウ</t>
    </rPh>
    <rPh sb="4" eb="6">
      <t>シホン</t>
    </rPh>
    <rPh sb="7" eb="9">
      <t>フサイ</t>
    </rPh>
    <rPh sb="10" eb="12">
      <t>シホン</t>
    </rPh>
    <rPh sb="12" eb="14">
      <t>ゴウケイ</t>
    </rPh>
    <rPh sb="19" eb="21">
      <t>コウセイ</t>
    </rPh>
    <rPh sb="23" eb="25">
      <t>タニン</t>
    </rPh>
    <rPh sb="25" eb="27">
      <t>シホン</t>
    </rPh>
    <phoneticPr fontId="2"/>
  </si>
  <si>
    <t>　　　自己資本（自己資本金、剰余金）の関係。</t>
    <rPh sb="3" eb="5">
      <t>ジコ</t>
    </rPh>
    <rPh sb="5" eb="7">
      <t>シホン</t>
    </rPh>
    <rPh sb="8" eb="10">
      <t>ジコ</t>
    </rPh>
    <rPh sb="10" eb="13">
      <t>シホンキン</t>
    </rPh>
    <rPh sb="14" eb="17">
      <t>ジョウヨキン</t>
    </rPh>
    <rPh sb="19" eb="21">
      <t>カンケイ</t>
    </rPh>
    <phoneticPr fontId="2"/>
  </si>
  <si>
    <t>　　　指数は、１００以下が望ましい。</t>
    <rPh sb="3" eb="5">
      <t>シスウ</t>
    </rPh>
    <rPh sb="10" eb="12">
      <t>イカ</t>
    </rPh>
    <rPh sb="13" eb="14">
      <t>ノゾ</t>
    </rPh>
    <phoneticPr fontId="2"/>
  </si>
  <si>
    <t>　　　超える場合は、固定資産の過大投資といえる。</t>
    <rPh sb="3" eb="4">
      <t>コ</t>
    </rPh>
    <rPh sb="6" eb="8">
      <t>バアイ</t>
    </rPh>
    <rPh sb="10" eb="12">
      <t>コテイ</t>
    </rPh>
    <rPh sb="12" eb="14">
      <t>シサン</t>
    </rPh>
    <rPh sb="15" eb="17">
      <t>カダイ</t>
    </rPh>
    <rPh sb="17" eb="19">
      <t>トウシ</t>
    </rPh>
    <phoneticPr fontId="2"/>
  </si>
  <si>
    <t>　　　短期債務に対して、流動資産がどれだけあるかをみる。</t>
    <rPh sb="3" eb="5">
      <t>タンキ</t>
    </rPh>
    <rPh sb="5" eb="7">
      <t>サイム</t>
    </rPh>
    <rPh sb="8" eb="9">
      <t>タイ</t>
    </rPh>
    <rPh sb="12" eb="14">
      <t>リュウドウ</t>
    </rPh>
    <rPh sb="14" eb="16">
      <t>シサン</t>
    </rPh>
    <phoneticPr fontId="2"/>
  </si>
  <si>
    <t>　　　経営資本の活動能率を示し、過大投資がないかをみる。</t>
    <rPh sb="3" eb="5">
      <t>ケイエイ</t>
    </rPh>
    <rPh sb="5" eb="7">
      <t>シホン</t>
    </rPh>
    <rPh sb="8" eb="10">
      <t>カツドウ</t>
    </rPh>
    <rPh sb="10" eb="12">
      <t>ノウリツ</t>
    </rPh>
    <rPh sb="13" eb="14">
      <t>シメ</t>
    </rPh>
    <rPh sb="16" eb="18">
      <t>カダイ</t>
    </rPh>
    <rPh sb="18" eb="20">
      <t>トウシ</t>
    </rPh>
    <phoneticPr fontId="2"/>
  </si>
  <si>
    <t>　　　営業費用に対する職員給与費の割合を示す。</t>
    <rPh sb="3" eb="5">
      <t>エイギョウ</t>
    </rPh>
    <rPh sb="5" eb="7">
      <t>ヒヨウ</t>
    </rPh>
    <rPh sb="8" eb="9">
      <t>タイ</t>
    </rPh>
    <rPh sb="11" eb="13">
      <t>ショクイン</t>
    </rPh>
    <rPh sb="13" eb="15">
      <t>キュウヨ</t>
    </rPh>
    <rPh sb="15" eb="16">
      <t>ヒ</t>
    </rPh>
    <rPh sb="17" eb="19">
      <t>ワリアイ</t>
    </rPh>
    <rPh sb="20" eb="21">
      <t>シメ</t>
    </rPh>
    <phoneticPr fontId="2"/>
  </si>
  <si>
    <t>　　　給水収益に対する職員給与費の割合を示す。</t>
    <rPh sb="3" eb="5">
      <t>キュウスイ</t>
    </rPh>
    <rPh sb="5" eb="7">
      <t>シュウエキ</t>
    </rPh>
    <rPh sb="8" eb="9">
      <t>タイ</t>
    </rPh>
    <rPh sb="11" eb="13">
      <t>ショクイン</t>
    </rPh>
    <rPh sb="13" eb="15">
      <t>キュウヨ</t>
    </rPh>
    <rPh sb="15" eb="16">
      <t>ヒ</t>
    </rPh>
    <rPh sb="17" eb="19">
      <t>ワリアイ</t>
    </rPh>
    <rPh sb="20" eb="21">
      <t>シメ</t>
    </rPh>
    <phoneticPr fontId="2"/>
  </si>
  <si>
    <t>　　　総費用に対する総収益の割合。</t>
    <rPh sb="3" eb="6">
      <t>ソウヒヨウ</t>
    </rPh>
    <rPh sb="7" eb="8">
      <t>タイ</t>
    </rPh>
    <rPh sb="10" eb="13">
      <t>ソウシュウエキ</t>
    </rPh>
    <rPh sb="14" eb="16">
      <t>ワリアイ</t>
    </rPh>
    <phoneticPr fontId="2"/>
  </si>
  <si>
    <t>　　　企業債償還元金が、その補てん財源である減価償却費に占める</t>
    <rPh sb="3" eb="5">
      <t>キギョウ</t>
    </rPh>
    <rPh sb="5" eb="6">
      <t>サイ</t>
    </rPh>
    <rPh sb="6" eb="8">
      <t>ショウカン</t>
    </rPh>
    <rPh sb="8" eb="10">
      <t>ガンキン</t>
    </rPh>
    <rPh sb="14" eb="15">
      <t>ホ</t>
    </rPh>
    <rPh sb="17" eb="19">
      <t>ザイゲン</t>
    </rPh>
    <rPh sb="22" eb="24">
      <t>ゲンカ</t>
    </rPh>
    <rPh sb="24" eb="26">
      <t>ショウキャク</t>
    </rPh>
    <rPh sb="26" eb="27">
      <t>ヒ</t>
    </rPh>
    <rPh sb="28" eb="29">
      <t>シ</t>
    </rPh>
    <phoneticPr fontId="2"/>
  </si>
  <si>
    <t>　　　給水収益に対する企業債償還元金の割合を示す。</t>
    <rPh sb="3" eb="5">
      <t>キュウスイ</t>
    </rPh>
    <rPh sb="5" eb="7">
      <t>シュウエキ</t>
    </rPh>
    <rPh sb="8" eb="9">
      <t>タイ</t>
    </rPh>
    <rPh sb="11" eb="13">
      <t>キギョウ</t>
    </rPh>
    <rPh sb="13" eb="14">
      <t>サイ</t>
    </rPh>
    <rPh sb="14" eb="16">
      <t>ショウカン</t>
    </rPh>
    <rPh sb="16" eb="18">
      <t>ガンキン</t>
    </rPh>
    <rPh sb="19" eb="21">
      <t>ワリアイ</t>
    </rPh>
    <rPh sb="22" eb="23">
      <t>シメ</t>
    </rPh>
    <phoneticPr fontId="2"/>
  </si>
  <si>
    <t>　　　給水収益に対する企業債償還利息の割合を示す。</t>
    <rPh sb="3" eb="5">
      <t>キュウスイ</t>
    </rPh>
    <rPh sb="5" eb="7">
      <t>シュウエキ</t>
    </rPh>
    <rPh sb="8" eb="9">
      <t>タイ</t>
    </rPh>
    <rPh sb="11" eb="13">
      <t>キギョウ</t>
    </rPh>
    <rPh sb="13" eb="14">
      <t>サイ</t>
    </rPh>
    <rPh sb="14" eb="16">
      <t>ショウカン</t>
    </rPh>
    <rPh sb="16" eb="18">
      <t>リソク</t>
    </rPh>
    <rPh sb="19" eb="21">
      <t>ワリアイ</t>
    </rPh>
    <rPh sb="22" eb="23">
      <t>シメ</t>
    </rPh>
    <phoneticPr fontId="2"/>
  </si>
  <si>
    <t>　　　給水収益に対する企業債元利償還金の割合を示す。</t>
    <rPh sb="3" eb="5">
      <t>キュウスイ</t>
    </rPh>
    <rPh sb="5" eb="7">
      <t>シュウエキ</t>
    </rPh>
    <rPh sb="8" eb="9">
      <t>タイ</t>
    </rPh>
    <rPh sb="11" eb="13">
      <t>キギョウ</t>
    </rPh>
    <rPh sb="13" eb="14">
      <t>サイ</t>
    </rPh>
    <rPh sb="14" eb="16">
      <t>ガンリ</t>
    </rPh>
    <rPh sb="16" eb="18">
      <t>ショウカン</t>
    </rPh>
    <rPh sb="18" eb="19">
      <t>キン</t>
    </rPh>
    <rPh sb="20" eb="22">
      <t>ワリアイ</t>
    </rPh>
    <rPh sb="23" eb="24">
      <t>シメ</t>
    </rPh>
    <phoneticPr fontId="2"/>
  </si>
  <si>
    <t>（１）沿革及び拡張事業の概要</t>
    <rPh sb="3" eb="5">
      <t>エンカク</t>
    </rPh>
    <rPh sb="5" eb="6">
      <t>オヨ</t>
    </rPh>
    <rPh sb="7" eb="9">
      <t>カクチョウ</t>
    </rPh>
    <rPh sb="9" eb="11">
      <t>ジギョウ</t>
    </rPh>
    <rPh sb="12" eb="14">
      <t>ガイヨウ</t>
    </rPh>
    <phoneticPr fontId="2"/>
  </si>
  <si>
    <t>（２）拡張事業の推移</t>
    <rPh sb="3" eb="5">
      <t>カクチョウ</t>
    </rPh>
    <rPh sb="5" eb="7">
      <t>ジギョウ</t>
    </rPh>
    <rPh sb="8" eb="10">
      <t>スイイ</t>
    </rPh>
    <phoneticPr fontId="2"/>
  </si>
  <si>
    <t>目標</t>
    <rPh sb="0" eb="2">
      <t>モクヒョウ</t>
    </rPh>
    <phoneticPr fontId="2"/>
  </si>
  <si>
    <t>昭和60. 5.28</t>
    <rPh sb="0" eb="2">
      <t>ショウワ</t>
    </rPh>
    <phoneticPr fontId="2"/>
  </si>
  <si>
    <t>年度</t>
    <rPh sb="0" eb="2">
      <t>ネンド</t>
    </rPh>
    <phoneticPr fontId="2"/>
  </si>
  <si>
    <t>１日最大</t>
    <rPh sb="1" eb="2">
      <t>ニチ</t>
    </rPh>
    <rPh sb="2" eb="4">
      <t>サイダイ</t>
    </rPh>
    <phoneticPr fontId="2"/>
  </si>
  <si>
    <t>計画１人</t>
    <rPh sb="0" eb="2">
      <t>ケイカク</t>
    </rPh>
    <rPh sb="3" eb="4">
      <t>ニン</t>
    </rPh>
    <phoneticPr fontId="2"/>
  </si>
  <si>
    <t>種　別</t>
    <rPh sb="0" eb="1">
      <t>タネ</t>
    </rPh>
    <rPh sb="2" eb="3">
      <t>ベツ</t>
    </rPh>
    <phoneticPr fontId="2"/>
  </si>
  <si>
    <t>昭和42年度</t>
    <rPh sb="0" eb="2">
      <t>ショウワ</t>
    </rPh>
    <rPh sb="4" eb="6">
      <t>ネンド</t>
    </rPh>
    <phoneticPr fontId="2"/>
  </si>
  <si>
    <t>昭和51</t>
    <rPh sb="0" eb="2">
      <t>ショウワ</t>
    </rPh>
    <phoneticPr fontId="2"/>
  </si>
  <si>
    <t>千円</t>
    <rPh sb="0" eb="2">
      <t>センエン</t>
    </rPh>
    <phoneticPr fontId="2"/>
  </si>
  <si>
    <t>事 業 期 間</t>
    <rPh sb="0" eb="1">
      <t>コト</t>
    </rPh>
    <rPh sb="2" eb="3">
      <t>ギョウ</t>
    </rPh>
    <rPh sb="4" eb="5">
      <t>キ</t>
    </rPh>
    <rPh sb="6" eb="7">
      <t>アイダ</t>
    </rPh>
    <phoneticPr fontId="2"/>
  </si>
  <si>
    <t>事  業  費</t>
    <rPh sb="0" eb="1">
      <t>コト</t>
    </rPh>
    <rPh sb="3" eb="4">
      <t>ギョウ</t>
    </rPh>
    <rPh sb="6" eb="7">
      <t>ヒ</t>
    </rPh>
    <phoneticPr fontId="2"/>
  </si>
  <si>
    <t>計    画</t>
    <rPh sb="0" eb="1">
      <t>ケイ</t>
    </rPh>
    <rPh sb="5" eb="6">
      <t>ガ</t>
    </rPh>
    <phoneticPr fontId="2"/>
  </si>
  <si>
    <t>人</t>
    <rPh sb="0" eb="1">
      <t>ニン</t>
    </rPh>
    <phoneticPr fontId="2"/>
  </si>
  <si>
    <t>水道事業の名称</t>
    <rPh sb="0" eb="2">
      <t>スイドウ</t>
    </rPh>
    <rPh sb="2" eb="4">
      <t>ジギョウ</t>
    </rPh>
    <rPh sb="5" eb="7">
      <t>メイショウ</t>
    </rPh>
    <phoneticPr fontId="2"/>
  </si>
  <si>
    <t>三ツ渕南部簡易水道組合</t>
    <rPh sb="0" eb="1">
      <t>ミ</t>
    </rPh>
    <rPh sb="2" eb="3">
      <t>フチ</t>
    </rPh>
    <rPh sb="3" eb="5">
      <t>ナンブ</t>
    </rPh>
    <rPh sb="5" eb="7">
      <t>カンイ</t>
    </rPh>
    <rPh sb="7" eb="9">
      <t>スイドウ</t>
    </rPh>
    <rPh sb="9" eb="11">
      <t>クミアイ</t>
    </rPh>
    <phoneticPr fontId="2"/>
  </si>
  <si>
    <t>牛屋簡易水道組合</t>
    <rPh sb="0" eb="1">
      <t>ウシ</t>
    </rPh>
    <rPh sb="1" eb="2">
      <t>ヤ</t>
    </rPh>
    <rPh sb="2" eb="4">
      <t>カンイ</t>
    </rPh>
    <rPh sb="4" eb="6">
      <t>スイドウ</t>
    </rPh>
    <rPh sb="6" eb="8">
      <t>クミアイ</t>
    </rPh>
    <phoneticPr fontId="2"/>
  </si>
  <si>
    <t>東田中簡易水道組合</t>
    <rPh sb="0" eb="3">
      <t>ヒガシタナカ</t>
    </rPh>
    <rPh sb="3" eb="5">
      <t>カンイ</t>
    </rPh>
    <rPh sb="5" eb="7">
      <t>スイドウ</t>
    </rPh>
    <rPh sb="7" eb="9">
      <t>クミアイ</t>
    </rPh>
    <phoneticPr fontId="2"/>
  </si>
  <si>
    <t>入鹿簡易水道組合</t>
    <rPh sb="0" eb="1">
      <t>イ</t>
    </rPh>
    <rPh sb="1" eb="2">
      <t>シカ</t>
    </rPh>
    <rPh sb="2" eb="4">
      <t>カンイ</t>
    </rPh>
    <rPh sb="4" eb="6">
      <t>スイドウ</t>
    </rPh>
    <rPh sb="6" eb="8">
      <t>クミアイ</t>
    </rPh>
    <phoneticPr fontId="2"/>
  </si>
  <si>
    <t>村中新田簡易水道組合</t>
    <rPh sb="0" eb="2">
      <t>ムラナカ</t>
    </rPh>
    <rPh sb="2" eb="4">
      <t>シンデン</t>
    </rPh>
    <rPh sb="4" eb="6">
      <t>カンイ</t>
    </rPh>
    <rPh sb="6" eb="8">
      <t>スイドウ</t>
    </rPh>
    <rPh sb="8" eb="10">
      <t>クミアイ</t>
    </rPh>
    <phoneticPr fontId="2"/>
  </si>
  <si>
    <t>燃料タンク　９００㍑</t>
    <rPh sb="0" eb="2">
      <t>ネンリョウ</t>
    </rPh>
    <phoneticPr fontId="2"/>
  </si>
  <si>
    <t>　③　本庄配水池、本庄高区ポンプ場（平成２１年２月２５日から稼動）</t>
    <rPh sb="3" eb="5">
      <t>ホンジョウ</t>
    </rPh>
    <rPh sb="5" eb="7">
      <t>ハイスイ</t>
    </rPh>
    <rPh sb="7" eb="8">
      <t>イケ</t>
    </rPh>
    <rPh sb="9" eb="11">
      <t>ホンジョウ</t>
    </rPh>
    <rPh sb="11" eb="12">
      <t>コウ</t>
    </rPh>
    <rPh sb="12" eb="13">
      <t>ク</t>
    </rPh>
    <rPh sb="16" eb="17">
      <t>ジョウ</t>
    </rPh>
    <rPh sb="18" eb="20">
      <t>ヘイセイ</t>
    </rPh>
    <rPh sb="22" eb="23">
      <t>ネン</t>
    </rPh>
    <rPh sb="24" eb="25">
      <t>ガツ</t>
    </rPh>
    <rPh sb="27" eb="28">
      <t>ニチ</t>
    </rPh>
    <rPh sb="30" eb="32">
      <t>カドウ</t>
    </rPh>
    <phoneticPr fontId="2"/>
  </si>
  <si>
    <t>小牧市大字大草年上坂５９４８－７</t>
    <rPh sb="0" eb="1">
      <t>コ</t>
    </rPh>
    <rPh sb="1" eb="2">
      <t>マキ</t>
    </rPh>
    <rPh sb="2" eb="3">
      <t>シ</t>
    </rPh>
    <rPh sb="3" eb="5">
      <t>オオアザ</t>
    </rPh>
    <rPh sb="5" eb="7">
      <t>オオクサ</t>
    </rPh>
    <rPh sb="7" eb="9">
      <t>トシウエ</t>
    </rPh>
    <rPh sb="9" eb="10">
      <t>サカ</t>
    </rPh>
    <phoneticPr fontId="2"/>
  </si>
  <si>
    <t>間々簡易水道組合</t>
    <rPh sb="0" eb="2">
      <t>ママ</t>
    </rPh>
    <rPh sb="2" eb="4">
      <t>カンイ</t>
    </rPh>
    <rPh sb="4" eb="6">
      <t>スイドウ</t>
    </rPh>
    <rPh sb="6" eb="8">
      <t>クミアイ</t>
    </rPh>
    <phoneticPr fontId="2"/>
  </si>
  <si>
    <t>三ツ渕原簡易水道組合</t>
    <rPh sb="0" eb="1">
      <t>サン</t>
    </rPh>
    <rPh sb="2" eb="3">
      <t>フチ</t>
    </rPh>
    <rPh sb="3" eb="4">
      <t>ハラ</t>
    </rPh>
    <rPh sb="4" eb="6">
      <t>カンイ</t>
    </rPh>
    <rPh sb="6" eb="8">
      <t>スイドウ</t>
    </rPh>
    <rPh sb="8" eb="10">
      <t>クミアイ</t>
    </rPh>
    <phoneticPr fontId="2"/>
  </si>
  <si>
    <t>三ツ渕北部簡易水道組合</t>
    <rPh sb="0" eb="1">
      <t>サン</t>
    </rPh>
    <rPh sb="2" eb="3">
      <t>フチ</t>
    </rPh>
    <rPh sb="3" eb="5">
      <t>ホクブ</t>
    </rPh>
    <rPh sb="5" eb="7">
      <t>カンイ</t>
    </rPh>
    <rPh sb="7" eb="9">
      <t>スイドウ</t>
    </rPh>
    <rPh sb="9" eb="11">
      <t>クミアイ</t>
    </rPh>
    <phoneticPr fontId="2"/>
  </si>
  <si>
    <t>舟津・巾下簡易水道組合</t>
    <rPh sb="0" eb="2">
      <t>フナツ</t>
    </rPh>
    <rPh sb="3" eb="4">
      <t>ハバ</t>
    </rPh>
    <rPh sb="4" eb="5">
      <t>シタ</t>
    </rPh>
    <rPh sb="5" eb="7">
      <t>カンイ</t>
    </rPh>
    <rPh sb="7" eb="9">
      <t>スイドウ</t>
    </rPh>
    <rPh sb="9" eb="11">
      <t>クミアイ</t>
    </rPh>
    <phoneticPr fontId="2"/>
  </si>
  <si>
    <t>山前・元町・巾上簡易水道組合</t>
    <rPh sb="0" eb="2">
      <t>ヤママエ</t>
    </rPh>
    <rPh sb="3" eb="5">
      <t>モトマチ</t>
    </rPh>
    <rPh sb="6" eb="7">
      <t>ハバ</t>
    </rPh>
    <rPh sb="7" eb="8">
      <t>ウエ</t>
    </rPh>
    <rPh sb="8" eb="10">
      <t>カンイ</t>
    </rPh>
    <rPh sb="10" eb="12">
      <t>スイドウ</t>
    </rPh>
    <rPh sb="12" eb="14">
      <t>クミアイ</t>
    </rPh>
    <phoneticPr fontId="2"/>
  </si>
  <si>
    <t>10㎥ まで</t>
    <phoneticPr fontId="2"/>
  </si>
  <si>
    <t xml:space="preserve"> 　(上記基本水量10㎥を超えた分）</t>
    <rPh sb="3" eb="5">
      <t>ジョウキ</t>
    </rPh>
    <rPh sb="5" eb="7">
      <t>キホン</t>
    </rPh>
    <rPh sb="7" eb="9">
      <t>スイリョウ</t>
    </rPh>
    <rPh sb="13" eb="14">
      <t>コ</t>
    </rPh>
    <rPh sb="16" eb="17">
      <t>ブン</t>
    </rPh>
    <phoneticPr fontId="2"/>
  </si>
  <si>
    <t xml:space="preserve"> 　(上記基本水量5㎥を超えた分）</t>
    <rPh sb="3" eb="5">
      <t>ジョウキ</t>
    </rPh>
    <rPh sb="5" eb="7">
      <t>キホン</t>
    </rPh>
    <rPh sb="7" eb="9">
      <t>スイリョウ</t>
    </rPh>
    <rPh sb="12" eb="13">
      <t>コ</t>
    </rPh>
    <rPh sb="15" eb="16">
      <t>ブン</t>
    </rPh>
    <phoneticPr fontId="2"/>
  </si>
  <si>
    <t>・10㎥ まで</t>
    <phoneticPr fontId="2"/>
  </si>
  <si>
    <t>小牧原西部簡易水道組合</t>
    <rPh sb="0" eb="2">
      <t>コマキ</t>
    </rPh>
    <rPh sb="2" eb="3">
      <t>ハラ</t>
    </rPh>
    <rPh sb="3" eb="5">
      <t>セイブ</t>
    </rPh>
    <rPh sb="5" eb="7">
      <t>カンイ</t>
    </rPh>
    <rPh sb="7" eb="9">
      <t>スイドウ</t>
    </rPh>
    <rPh sb="9" eb="11">
      <t>クミアイ</t>
    </rPh>
    <phoneticPr fontId="2"/>
  </si>
  <si>
    <t>小牧原街道簡易水道組合</t>
    <rPh sb="0" eb="2">
      <t>コマキ</t>
    </rPh>
    <rPh sb="2" eb="3">
      <t>ハラ</t>
    </rPh>
    <rPh sb="3" eb="5">
      <t>カイドウ</t>
    </rPh>
    <rPh sb="5" eb="7">
      <t>カンイ</t>
    </rPh>
    <rPh sb="7" eb="9">
      <t>スイドウ</t>
    </rPh>
    <rPh sb="9" eb="11">
      <t>クミアイ</t>
    </rPh>
    <phoneticPr fontId="2"/>
  </si>
  <si>
    <t>上新町簡易水道組合</t>
    <rPh sb="0" eb="3">
      <t>カミシンマチ</t>
    </rPh>
    <rPh sb="3" eb="5">
      <t>カンイ</t>
    </rPh>
    <rPh sb="5" eb="7">
      <t>スイドウ</t>
    </rPh>
    <rPh sb="7" eb="9">
      <t>クミアイ</t>
    </rPh>
    <phoneticPr fontId="2"/>
  </si>
  <si>
    <t>小牧簡易水道組合</t>
    <rPh sb="0" eb="2">
      <t>コマキ</t>
    </rPh>
    <rPh sb="2" eb="4">
      <t>カンイ</t>
    </rPh>
    <rPh sb="4" eb="6">
      <t>スイドウ</t>
    </rPh>
    <rPh sb="6" eb="8">
      <t>クミアイ</t>
    </rPh>
    <phoneticPr fontId="2"/>
  </si>
  <si>
    <t>山東簡易水道組合</t>
    <rPh sb="0" eb="1">
      <t>ヤマ</t>
    </rPh>
    <rPh sb="1" eb="2">
      <t>ヒガシ</t>
    </rPh>
    <rPh sb="2" eb="4">
      <t>カンイ</t>
    </rPh>
    <rPh sb="4" eb="6">
      <t>スイドウ</t>
    </rPh>
    <rPh sb="6" eb="8">
      <t>クミアイ</t>
    </rPh>
    <phoneticPr fontId="2"/>
  </si>
  <si>
    <t>桜井簡易水道組合</t>
    <rPh sb="0" eb="2">
      <t>サクライ</t>
    </rPh>
    <rPh sb="2" eb="4">
      <t>カンイ</t>
    </rPh>
    <rPh sb="4" eb="6">
      <t>スイドウ</t>
    </rPh>
    <rPh sb="6" eb="8">
      <t>クミアイ</t>
    </rPh>
    <phoneticPr fontId="2"/>
  </si>
  <si>
    <t>東部簡易水道組合</t>
    <rPh sb="0" eb="2">
      <t>トウブ</t>
    </rPh>
    <rPh sb="2" eb="4">
      <t>カンイ</t>
    </rPh>
    <rPh sb="4" eb="6">
      <t>スイドウ</t>
    </rPh>
    <rPh sb="6" eb="8">
      <t>クミアイ</t>
    </rPh>
    <phoneticPr fontId="2"/>
  </si>
  <si>
    <t>二重堀簡易水道組合</t>
    <rPh sb="0" eb="2">
      <t>ニジュウ</t>
    </rPh>
    <rPh sb="2" eb="3">
      <t>ホリ</t>
    </rPh>
    <rPh sb="3" eb="5">
      <t>カンイ</t>
    </rPh>
    <rPh sb="5" eb="7">
      <t>スイドウ</t>
    </rPh>
    <rPh sb="7" eb="9">
      <t>クミアイ</t>
    </rPh>
    <phoneticPr fontId="2"/>
  </si>
  <si>
    <t>外山地区簡易水道</t>
    <rPh sb="0" eb="2">
      <t>トヤマ</t>
    </rPh>
    <rPh sb="2" eb="4">
      <t>チク</t>
    </rPh>
    <rPh sb="4" eb="6">
      <t>カンイ</t>
    </rPh>
    <rPh sb="6" eb="8">
      <t>スイドウ</t>
    </rPh>
    <phoneticPr fontId="2"/>
  </si>
  <si>
    <t>陶地区簡易水道組合</t>
    <rPh sb="0" eb="1">
      <t>スエ</t>
    </rPh>
    <rPh sb="1" eb="3">
      <t>チク</t>
    </rPh>
    <rPh sb="3" eb="5">
      <t>カンイ</t>
    </rPh>
    <rPh sb="5" eb="7">
      <t>スイドウ</t>
    </rPh>
    <rPh sb="7" eb="9">
      <t>クミアイ</t>
    </rPh>
    <phoneticPr fontId="2"/>
  </si>
  <si>
    <t>河内屋簡易水道組合</t>
    <rPh sb="0" eb="3">
      <t>カワチヤ</t>
    </rPh>
    <rPh sb="3" eb="5">
      <t>カンイ</t>
    </rPh>
    <rPh sb="5" eb="7">
      <t>スイドウ</t>
    </rPh>
    <rPh sb="7" eb="9">
      <t>クミアイ</t>
    </rPh>
    <phoneticPr fontId="2"/>
  </si>
  <si>
    <t>外山県住専用水道</t>
    <rPh sb="0" eb="2">
      <t>トヤマ</t>
    </rPh>
    <rPh sb="2" eb="3">
      <t>ケン</t>
    </rPh>
    <rPh sb="3" eb="4">
      <t>ジュウ</t>
    </rPh>
    <rPh sb="4" eb="6">
      <t>センヨウ</t>
    </rPh>
    <rPh sb="6" eb="8">
      <t>スイドウ</t>
    </rPh>
    <phoneticPr fontId="2"/>
  </si>
  <si>
    <t>過年度損益修正益</t>
    <rPh sb="0" eb="3">
      <t>カネンド</t>
    </rPh>
    <rPh sb="3" eb="5">
      <t>ソンエキ</t>
    </rPh>
    <rPh sb="5" eb="7">
      <t>シュウセイ</t>
    </rPh>
    <rPh sb="7" eb="8">
      <t>エキ</t>
    </rPh>
    <phoneticPr fontId="2"/>
  </si>
  <si>
    <t>（％）</t>
    <phoneticPr fontId="2"/>
  </si>
  <si>
    <t>年間有収水量</t>
    <rPh sb="0" eb="2">
      <t>ネンカン</t>
    </rPh>
    <rPh sb="2" eb="3">
      <t>ユウ</t>
    </rPh>
    <rPh sb="3" eb="4">
      <t>オサム</t>
    </rPh>
    <rPh sb="4" eb="6">
      <t>スイリョウ</t>
    </rPh>
    <phoneticPr fontId="2"/>
  </si>
  <si>
    <t>総　配　水　量</t>
    <rPh sb="0" eb="1">
      <t>ソウ</t>
    </rPh>
    <rPh sb="2" eb="3">
      <t>ハイ</t>
    </rPh>
    <rPh sb="4" eb="5">
      <t>ミズ</t>
    </rPh>
    <rPh sb="6" eb="7">
      <t>リョウ</t>
    </rPh>
    <phoneticPr fontId="2"/>
  </si>
  <si>
    <t>総　配　水　量</t>
    <rPh sb="0" eb="1">
      <t>ソウ</t>
    </rPh>
    <rPh sb="2" eb="3">
      <t>クバ</t>
    </rPh>
    <rPh sb="4" eb="5">
      <t>ミズ</t>
    </rPh>
    <rPh sb="6" eb="7">
      <t>リョウ</t>
    </rPh>
    <phoneticPr fontId="2"/>
  </si>
  <si>
    <t>（円）</t>
    <rPh sb="1" eb="2">
      <t>エン</t>
    </rPh>
    <phoneticPr fontId="2"/>
  </si>
  <si>
    <t>供給単価</t>
    <rPh sb="0" eb="2">
      <t>キョウキュウ</t>
    </rPh>
    <rPh sb="2" eb="4">
      <t>タンカ</t>
    </rPh>
    <phoneticPr fontId="2"/>
  </si>
  <si>
    <t>給 水 収 益</t>
    <rPh sb="0" eb="1">
      <t>キュウ</t>
    </rPh>
    <rPh sb="2" eb="3">
      <t>ミズ</t>
    </rPh>
    <rPh sb="4" eb="5">
      <t>オサム</t>
    </rPh>
    <rPh sb="6" eb="7">
      <t>エキ</t>
    </rPh>
    <phoneticPr fontId="2"/>
  </si>
  <si>
    <t>職員１人当り</t>
    <rPh sb="0" eb="2">
      <t>ショクイン</t>
    </rPh>
    <rPh sb="3" eb="4">
      <t>ニン</t>
    </rPh>
    <rPh sb="4" eb="5">
      <t>ア</t>
    </rPh>
    <phoneticPr fontId="2"/>
  </si>
  <si>
    <t>給 水 人 口</t>
    <rPh sb="0" eb="1">
      <t>キュウ</t>
    </rPh>
    <rPh sb="2" eb="3">
      <t>ミズ</t>
    </rPh>
    <rPh sb="4" eb="5">
      <t>ヒト</t>
    </rPh>
    <rPh sb="6" eb="7">
      <t>クチ</t>
    </rPh>
    <phoneticPr fontId="2"/>
  </si>
  <si>
    <t>有 収 水 量</t>
    <rPh sb="0" eb="1">
      <t>ユウ</t>
    </rPh>
    <rPh sb="2" eb="3">
      <t>オサム</t>
    </rPh>
    <rPh sb="4" eb="5">
      <t>ミズ</t>
    </rPh>
    <rPh sb="6" eb="7">
      <t>リョウ</t>
    </rPh>
    <phoneticPr fontId="2"/>
  </si>
  <si>
    <t>（千円）</t>
    <rPh sb="1" eb="2">
      <t>セン</t>
    </rPh>
    <rPh sb="2" eb="3">
      <t>エン</t>
    </rPh>
    <phoneticPr fontId="2"/>
  </si>
  <si>
    <t>企業債償還元金</t>
    <phoneticPr fontId="2"/>
  </si>
  <si>
    <t>北部地区簡易水道</t>
    <rPh sb="0" eb="2">
      <t>ホクブ</t>
    </rPh>
    <rPh sb="2" eb="4">
      <t>チク</t>
    </rPh>
    <rPh sb="4" eb="6">
      <t>カンイ</t>
    </rPh>
    <rPh sb="6" eb="8">
      <t>スイドウ</t>
    </rPh>
    <phoneticPr fontId="2"/>
  </si>
  <si>
    <t>大草地区簡易水道</t>
    <rPh sb="0" eb="2">
      <t>オオクサ</t>
    </rPh>
    <rPh sb="2" eb="4">
      <t>チク</t>
    </rPh>
    <rPh sb="4" eb="6">
      <t>カンイ</t>
    </rPh>
    <rPh sb="6" eb="8">
      <t>スイドウ</t>
    </rPh>
    <phoneticPr fontId="2"/>
  </si>
  <si>
    <t>間々原簡易水道組合</t>
    <rPh sb="0" eb="2">
      <t>ママ</t>
    </rPh>
    <rPh sb="2" eb="3">
      <t>ハラ</t>
    </rPh>
    <rPh sb="3" eb="5">
      <t>カンイ</t>
    </rPh>
    <rPh sb="5" eb="7">
      <t>スイドウ</t>
    </rPh>
    <rPh sb="7" eb="9">
      <t>クミアイ</t>
    </rPh>
    <phoneticPr fontId="2"/>
  </si>
  <si>
    <t>村中・西之島簡易水道組合</t>
    <rPh sb="0" eb="2">
      <t>ムラナカ</t>
    </rPh>
    <rPh sb="3" eb="4">
      <t>ニシ</t>
    </rPh>
    <rPh sb="4" eb="5">
      <t>コレ</t>
    </rPh>
    <rPh sb="5" eb="6">
      <t>シマ</t>
    </rPh>
    <rPh sb="6" eb="8">
      <t>カンイ</t>
    </rPh>
    <rPh sb="8" eb="10">
      <t>スイドウ</t>
    </rPh>
    <rPh sb="10" eb="12">
      <t>クミアイ</t>
    </rPh>
    <phoneticPr fontId="2"/>
  </si>
  <si>
    <t>東部地区簡易水道</t>
    <rPh sb="0" eb="2">
      <t>トウブ</t>
    </rPh>
    <rPh sb="2" eb="4">
      <t>チク</t>
    </rPh>
    <rPh sb="4" eb="6">
      <t>カンイ</t>
    </rPh>
    <rPh sb="6" eb="8">
      <t>スイドウ</t>
    </rPh>
    <phoneticPr fontId="2"/>
  </si>
  <si>
    <t>中部地区簡易水道</t>
    <rPh sb="0" eb="2">
      <t>チュウブ</t>
    </rPh>
    <rPh sb="2" eb="4">
      <t>チク</t>
    </rPh>
    <rPh sb="4" eb="6">
      <t>カンイ</t>
    </rPh>
    <rPh sb="6" eb="8">
      <t>スイドウ</t>
    </rPh>
    <phoneticPr fontId="2"/>
  </si>
  <si>
    <t>大輪地区簡易水道</t>
    <rPh sb="0" eb="2">
      <t>タイリン</t>
    </rPh>
    <rPh sb="2" eb="4">
      <t>チク</t>
    </rPh>
    <rPh sb="4" eb="6">
      <t>カンイ</t>
    </rPh>
    <rPh sb="6" eb="8">
      <t>スイドウ</t>
    </rPh>
    <phoneticPr fontId="2"/>
  </si>
  <si>
    <t>小牧市水道事業</t>
    <rPh sb="0" eb="3">
      <t>コマキシ</t>
    </rPh>
    <rPh sb="3" eb="5">
      <t>スイドウ</t>
    </rPh>
    <rPh sb="5" eb="7">
      <t>ジギョウ</t>
    </rPh>
    <phoneticPr fontId="2"/>
  </si>
  <si>
    <t>１号配水池、２号配水池、４号配水池用</t>
    <rPh sb="1" eb="2">
      <t>ゴウ</t>
    </rPh>
    <rPh sb="2" eb="4">
      <t>ハイスイ</t>
    </rPh>
    <rPh sb="4" eb="5">
      <t>イケ</t>
    </rPh>
    <rPh sb="7" eb="8">
      <t>ゴウ</t>
    </rPh>
    <rPh sb="8" eb="10">
      <t>ハイスイ</t>
    </rPh>
    <rPh sb="10" eb="11">
      <t>イケ</t>
    </rPh>
    <rPh sb="13" eb="14">
      <t>ゴウ</t>
    </rPh>
    <rPh sb="14" eb="16">
      <t>ハイスイ</t>
    </rPh>
    <rPh sb="16" eb="17">
      <t>イケ</t>
    </rPh>
    <rPh sb="17" eb="18">
      <t>ヨウ</t>
    </rPh>
    <phoneticPr fontId="2"/>
  </si>
  <si>
    <t>浄水池　ＲＣ造　５５０㎥</t>
    <rPh sb="0" eb="2">
      <t>ジョウスイ</t>
    </rPh>
    <rPh sb="2" eb="3">
      <t>イケ</t>
    </rPh>
    <rPh sb="6" eb="7">
      <t>ゾウ</t>
    </rPh>
    <phoneticPr fontId="2"/>
  </si>
  <si>
    <t>20㎥　〃</t>
    <phoneticPr fontId="2"/>
  </si>
  <si>
    <t>150㎥ 〃</t>
    <phoneticPr fontId="2"/>
  </si>
  <si>
    <t>8㎥　 〃</t>
    <phoneticPr fontId="2"/>
  </si>
  <si>
    <t>1㎥　につき</t>
    <phoneticPr fontId="2"/>
  </si>
  <si>
    <t>1㎥ につき</t>
    <phoneticPr fontId="2"/>
  </si>
  <si>
    <t>5㎥ まで</t>
    <phoneticPr fontId="2"/>
  </si>
  <si>
    <t>・31 ㎥以上</t>
    <rPh sb="5" eb="7">
      <t>イジョウ</t>
    </rPh>
    <phoneticPr fontId="2"/>
  </si>
  <si>
    <t>・56㎥ 以上</t>
    <rPh sb="5" eb="7">
      <t>イジョウ</t>
    </rPh>
    <phoneticPr fontId="2"/>
  </si>
  <si>
    <t>・10㎥ まで</t>
    <phoneticPr fontId="2"/>
  </si>
  <si>
    <t>・10㎥ をこえ30㎥ まで</t>
    <phoneticPr fontId="2"/>
  </si>
  <si>
    <t>・31㎥ 以上</t>
    <rPh sb="5" eb="7">
      <t>イジョウ</t>
    </rPh>
    <phoneticPr fontId="2"/>
  </si>
  <si>
    <t>２　施　設</t>
    <rPh sb="2" eb="3">
      <t>シ</t>
    </rPh>
    <rPh sb="4" eb="5">
      <t>セツ</t>
    </rPh>
    <phoneticPr fontId="2"/>
  </si>
  <si>
    <t>　①　横内浄水場</t>
    <rPh sb="3" eb="5">
      <t>ヨコウチ</t>
    </rPh>
    <rPh sb="5" eb="8">
      <t>ジョウスイジョウ</t>
    </rPh>
    <phoneticPr fontId="2"/>
  </si>
  <si>
    <t>　②　東部浄水場</t>
    <rPh sb="3" eb="5">
      <t>トウブ</t>
    </rPh>
    <rPh sb="5" eb="8">
      <t>ジョウスイジョウ</t>
    </rPh>
    <phoneticPr fontId="2"/>
  </si>
  <si>
    <t>　④　桃花台配水池</t>
    <rPh sb="3" eb="6">
      <t>トウカダイ</t>
    </rPh>
    <rPh sb="6" eb="8">
      <t>ハイスイ</t>
    </rPh>
    <rPh sb="8" eb="9">
      <t>イケ</t>
    </rPh>
    <phoneticPr fontId="2"/>
  </si>
  <si>
    <t>　⑥　中部水源地</t>
    <rPh sb="3" eb="5">
      <t>チュウブ</t>
    </rPh>
    <rPh sb="5" eb="7">
      <t>スイゲン</t>
    </rPh>
    <rPh sb="7" eb="8">
      <t>チ</t>
    </rPh>
    <phoneticPr fontId="2"/>
  </si>
  <si>
    <t>※表中｢※｣の区分は，年度末現在の数値です。</t>
    <rPh sb="1" eb="3">
      <t>ヒョウチュウ</t>
    </rPh>
    <rPh sb="7" eb="9">
      <t>クブン</t>
    </rPh>
    <rPh sb="11" eb="14">
      <t>ネンドマツ</t>
    </rPh>
    <rPh sb="14" eb="16">
      <t>ゲンザイ</t>
    </rPh>
    <rPh sb="17" eb="19">
      <t>スウチ</t>
    </rPh>
    <phoneticPr fontId="2"/>
  </si>
  <si>
    <t>使用水量(㎥）</t>
    <rPh sb="0" eb="2">
      <t>シヨウ</t>
    </rPh>
    <rPh sb="2" eb="4">
      <t>スイリョウ</t>
    </rPh>
    <phoneticPr fontId="2"/>
  </si>
  <si>
    <t>（１）　業務分析表</t>
    <rPh sb="4" eb="6">
      <t>ギョウム</t>
    </rPh>
    <rPh sb="6" eb="8">
      <t>ブンセキ</t>
    </rPh>
    <rPh sb="8" eb="9">
      <t>ヒョウ</t>
    </rPh>
    <phoneticPr fontId="2"/>
  </si>
  <si>
    <t>（２）　財務分析表</t>
    <rPh sb="4" eb="6">
      <t>ザイム</t>
    </rPh>
    <rPh sb="6" eb="8">
      <t>ブンセキ</t>
    </rPh>
    <rPh sb="8" eb="9">
      <t>ヒョウ</t>
    </rPh>
    <phoneticPr fontId="2"/>
  </si>
  <si>
    <t>・10㎥ をこえ30 ㎥まで</t>
    <phoneticPr fontId="2"/>
  </si>
  <si>
    <t>・10 ㎥ まで</t>
    <phoneticPr fontId="2"/>
  </si>
  <si>
    <t>・10 ㎥ をこえ30 ㎥ まで</t>
    <phoneticPr fontId="2"/>
  </si>
  <si>
    <t>・31 ㎥ 以上</t>
    <rPh sb="6" eb="8">
      <t>イジョウ</t>
    </rPh>
    <phoneticPr fontId="2"/>
  </si>
  <si>
    <t>・15 ㎥ まで</t>
    <phoneticPr fontId="2"/>
  </si>
  <si>
    <t>・15 ㎥ をこえ35 ㎥ まで</t>
    <phoneticPr fontId="2"/>
  </si>
  <si>
    <t>・35 ㎥ をこえ55 ㎥まで</t>
    <phoneticPr fontId="2"/>
  </si>
  <si>
    <t>第１期拡張事業</t>
    <rPh sb="0" eb="1">
      <t>ダイ</t>
    </rPh>
    <rPh sb="2" eb="3">
      <t>キ</t>
    </rPh>
    <rPh sb="3" eb="5">
      <t>カクチョウ</t>
    </rPh>
    <rPh sb="5" eb="7">
      <t>ジギョウ</t>
    </rPh>
    <phoneticPr fontId="2"/>
  </si>
  <si>
    <t>第２期拡張事業</t>
    <rPh sb="0" eb="1">
      <t>ダイ</t>
    </rPh>
    <rPh sb="2" eb="3">
      <t>キ</t>
    </rPh>
    <rPh sb="3" eb="5">
      <t>カクチョウ</t>
    </rPh>
    <rPh sb="5" eb="7">
      <t>ジギョウ</t>
    </rPh>
    <phoneticPr fontId="2"/>
  </si>
  <si>
    <t>第３期拡張事業</t>
    <rPh sb="0" eb="1">
      <t>ダイ</t>
    </rPh>
    <rPh sb="2" eb="3">
      <t>キ</t>
    </rPh>
    <rPh sb="3" eb="5">
      <t>カクチョウ</t>
    </rPh>
    <rPh sb="5" eb="7">
      <t>ジギョウ</t>
    </rPh>
    <phoneticPr fontId="2"/>
  </si>
  <si>
    <t>計画給水人口</t>
    <rPh sb="0" eb="2">
      <t>ケイカク</t>
    </rPh>
    <rPh sb="2" eb="4">
      <t>キュウスイ</t>
    </rPh>
    <rPh sb="4" eb="6">
      <t>ジンコウ</t>
    </rPh>
    <phoneticPr fontId="2"/>
  </si>
  <si>
    <t>上水道合併年</t>
    <rPh sb="0" eb="3">
      <t>ジョウスイドウ</t>
    </rPh>
    <rPh sb="3" eb="5">
      <t>ガッペイ</t>
    </rPh>
    <rPh sb="5" eb="6">
      <t>ネン</t>
    </rPh>
    <phoneticPr fontId="2"/>
  </si>
  <si>
    <t>平成3．9．5</t>
    <rPh sb="0" eb="2">
      <t>ヘイセイ</t>
    </rPh>
    <phoneticPr fontId="2"/>
  </si>
  <si>
    <t>（単位：人）</t>
    <rPh sb="1" eb="3">
      <t>タンイ</t>
    </rPh>
    <rPh sb="4" eb="5">
      <t>ニン</t>
    </rPh>
    <phoneticPr fontId="2"/>
  </si>
  <si>
    <t>昭和</t>
    <rPh sb="0" eb="2">
      <t>ショウワ</t>
    </rPh>
    <phoneticPr fontId="2"/>
  </si>
  <si>
    <t>拡張事業</t>
    <rPh sb="0" eb="1">
      <t>ヒロム</t>
    </rPh>
    <rPh sb="1" eb="2">
      <t>チョウ</t>
    </rPh>
    <rPh sb="2" eb="4">
      <t>ジギョウ</t>
    </rPh>
    <phoneticPr fontId="2"/>
  </si>
  <si>
    <t>昭和45年度</t>
    <rPh sb="0" eb="2">
      <t>ショウワ</t>
    </rPh>
    <rPh sb="4" eb="6">
      <t>ネンド</t>
    </rPh>
    <phoneticPr fontId="2"/>
  </si>
  <si>
    <t>昭和60年度</t>
    <rPh sb="0" eb="2">
      <t>ショウワ</t>
    </rPh>
    <rPh sb="4" eb="6">
      <t>ネンド</t>
    </rPh>
    <phoneticPr fontId="2"/>
  </si>
  <si>
    <t>昭和69年度</t>
    <rPh sb="0" eb="2">
      <t>ショウワ</t>
    </rPh>
    <rPh sb="4" eb="6">
      <t>ネンド</t>
    </rPh>
    <phoneticPr fontId="2"/>
  </si>
  <si>
    <t>昭和55</t>
    <rPh sb="0" eb="2">
      <t>ショウワ</t>
    </rPh>
    <phoneticPr fontId="2"/>
  </si>
  <si>
    <t>昭和70</t>
    <rPh sb="0" eb="2">
      <t>ショウワ</t>
    </rPh>
    <phoneticPr fontId="2"/>
  </si>
  <si>
    <t>～</t>
    <phoneticPr fontId="2"/>
  </si>
  <si>
    <t>（取水施設）</t>
    <rPh sb="1" eb="3">
      <t>シュスイ</t>
    </rPh>
    <rPh sb="3" eb="5">
      <t>シセツ</t>
    </rPh>
    <phoneticPr fontId="2"/>
  </si>
  <si>
    <t>（浄水施設）</t>
    <rPh sb="1" eb="3">
      <t>ジョウスイ</t>
    </rPh>
    <rPh sb="3" eb="5">
      <t>シセツ</t>
    </rPh>
    <phoneticPr fontId="2"/>
  </si>
  <si>
    <t>（送水・配水施設）</t>
    <rPh sb="1" eb="3">
      <t>ソウスイ</t>
    </rPh>
    <rPh sb="4" eb="6">
      <t>ハイスイ</t>
    </rPh>
    <rPh sb="6" eb="8">
      <t>シセツ</t>
    </rPh>
    <phoneticPr fontId="2"/>
  </si>
  <si>
    <t>（給水地区）</t>
    <rPh sb="1" eb="3">
      <t>キュウスイ</t>
    </rPh>
    <rPh sb="3" eb="5">
      <t>チク</t>
    </rPh>
    <phoneticPr fontId="2"/>
  </si>
  <si>
    <t>&lt;凡例&gt;</t>
    <rPh sb="1" eb="3">
      <t>ハンレイ</t>
    </rPh>
    <phoneticPr fontId="2"/>
  </si>
  <si>
    <t>横内１号取水井</t>
    <rPh sb="0" eb="2">
      <t>ヨコウチ</t>
    </rPh>
    <rPh sb="3" eb="4">
      <t>ゴウ</t>
    </rPh>
    <rPh sb="4" eb="5">
      <t>シュ</t>
    </rPh>
    <rPh sb="5" eb="7">
      <t>ミズイ</t>
    </rPh>
    <phoneticPr fontId="2"/>
  </si>
  <si>
    <t>横内３号取水井</t>
    <rPh sb="0" eb="2">
      <t>ヨコウチ</t>
    </rPh>
    <rPh sb="3" eb="4">
      <t>ゴウ</t>
    </rPh>
    <rPh sb="4" eb="5">
      <t>シュ</t>
    </rPh>
    <rPh sb="5" eb="7">
      <t>ミズイ</t>
    </rPh>
    <phoneticPr fontId="2"/>
  </si>
  <si>
    <t>横内２号取水井</t>
    <rPh sb="0" eb="2">
      <t>ヨコウチ</t>
    </rPh>
    <rPh sb="3" eb="4">
      <t>ゴウ</t>
    </rPh>
    <rPh sb="4" eb="5">
      <t>シュ</t>
    </rPh>
    <rPh sb="5" eb="7">
      <t>ミズイ</t>
    </rPh>
    <phoneticPr fontId="2"/>
  </si>
  <si>
    <t>横内４号取水井</t>
    <rPh sb="0" eb="2">
      <t>ヨコウチ</t>
    </rPh>
    <rPh sb="3" eb="4">
      <t>ゴウ</t>
    </rPh>
    <rPh sb="4" eb="5">
      <t>シュ</t>
    </rPh>
    <rPh sb="5" eb="7">
      <t>ミズイ</t>
    </rPh>
    <phoneticPr fontId="2"/>
  </si>
  <si>
    <t>横内６号取水井</t>
    <rPh sb="0" eb="2">
      <t>ヨコウチ</t>
    </rPh>
    <rPh sb="3" eb="4">
      <t>ゴウ</t>
    </rPh>
    <rPh sb="4" eb="5">
      <t>シュ</t>
    </rPh>
    <rPh sb="5" eb="7">
      <t>ミズイ</t>
    </rPh>
    <phoneticPr fontId="2"/>
  </si>
  <si>
    <t>横内７号取水井</t>
    <rPh sb="0" eb="2">
      <t>ヨコウチ</t>
    </rPh>
    <rPh sb="3" eb="4">
      <t>ゴウ</t>
    </rPh>
    <rPh sb="4" eb="5">
      <t>シュ</t>
    </rPh>
    <rPh sb="5" eb="7">
      <t>ミズイ</t>
    </rPh>
    <phoneticPr fontId="2"/>
  </si>
  <si>
    <t>横内浄水場</t>
    <rPh sb="0" eb="2">
      <t>ヨコウチ</t>
    </rPh>
    <rPh sb="2" eb="4">
      <t>ジョウスイ</t>
    </rPh>
    <rPh sb="4" eb="5">
      <t>ジョウ</t>
    </rPh>
    <phoneticPr fontId="2"/>
  </si>
  <si>
    <t>愛知県水道用水供給事業</t>
    <rPh sb="0" eb="3">
      <t>アイチケン</t>
    </rPh>
    <rPh sb="3" eb="5">
      <t>スイドウ</t>
    </rPh>
    <rPh sb="5" eb="7">
      <t>ヨウスイ</t>
    </rPh>
    <rPh sb="7" eb="9">
      <t>キョウキュウ</t>
    </rPh>
    <rPh sb="9" eb="11">
      <t>ジギョウ</t>
    </rPh>
    <phoneticPr fontId="2"/>
  </si>
  <si>
    <t>東部１号取水井</t>
    <rPh sb="0" eb="2">
      <t>トウブ</t>
    </rPh>
    <rPh sb="3" eb="4">
      <t>ゴウ</t>
    </rPh>
    <rPh sb="4" eb="5">
      <t>シュ</t>
    </rPh>
    <rPh sb="5" eb="7">
      <t>ミズイ</t>
    </rPh>
    <phoneticPr fontId="2"/>
  </si>
  <si>
    <t>東部３号取水井</t>
    <rPh sb="0" eb="2">
      <t>トウブ</t>
    </rPh>
    <rPh sb="3" eb="4">
      <t>ゴウ</t>
    </rPh>
    <rPh sb="4" eb="5">
      <t>シュ</t>
    </rPh>
    <rPh sb="5" eb="7">
      <t>ミズイ</t>
    </rPh>
    <phoneticPr fontId="2"/>
  </si>
  <si>
    <t>外山水源地</t>
    <rPh sb="0" eb="2">
      <t>トヤマ</t>
    </rPh>
    <rPh sb="2" eb="5">
      <t>スイゲンチ</t>
    </rPh>
    <phoneticPr fontId="2"/>
  </si>
  <si>
    <t>中部水源地</t>
    <rPh sb="0" eb="2">
      <t>チュウブ</t>
    </rPh>
    <rPh sb="2" eb="5">
      <t>スイゲンチ</t>
    </rPh>
    <phoneticPr fontId="2"/>
  </si>
  <si>
    <t>桃花台中継</t>
    <rPh sb="0" eb="3">
      <t>トウカダイ</t>
    </rPh>
    <rPh sb="3" eb="5">
      <t>チュウケイ</t>
    </rPh>
    <phoneticPr fontId="2"/>
  </si>
  <si>
    <t>桃花台</t>
    <rPh sb="0" eb="3">
      <t>トウカダイ</t>
    </rPh>
    <phoneticPr fontId="2"/>
  </si>
  <si>
    <t>（１）施設概要</t>
    <rPh sb="3" eb="5">
      <t>シセツ</t>
    </rPh>
    <rPh sb="5" eb="7">
      <t>ガイヨウ</t>
    </rPh>
    <phoneticPr fontId="2"/>
  </si>
  <si>
    <t>敷地面積</t>
    <rPh sb="0" eb="2">
      <t>シキチ</t>
    </rPh>
    <rPh sb="2" eb="4">
      <t>メンセキ</t>
    </rPh>
    <phoneticPr fontId="2"/>
  </si>
  <si>
    <t>取水設備</t>
    <rPh sb="0" eb="2">
      <t>シュスイ</t>
    </rPh>
    <rPh sb="2" eb="4">
      <t>セツビ</t>
    </rPh>
    <phoneticPr fontId="2"/>
  </si>
  <si>
    <t>浄水設備</t>
    <rPh sb="0" eb="2">
      <t>ジョウスイ</t>
    </rPh>
    <rPh sb="2" eb="4">
      <t>セツビ</t>
    </rPh>
    <phoneticPr fontId="2"/>
  </si>
  <si>
    <t>滅菌設備</t>
    <rPh sb="0" eb="2">
      <t>メッキン</t>
    </rPh>
    <rPh sb="2" eb="4">
      <t>セツビ</t>
    </rPh>
    <phoneticPr fontId="2"/>
  </si>
  <si>
    <t>送水設備</t>
    <rPh sb="0" eb="2">
      <t>ソウスイ</t>
    </rPh>
    <rPh sb="2" eb="4">
      <t>セツビ</t>
    </rPh>
    <phoneticPr fontId="2"/>
  </si>
  <si>
    <t>発電設備</t>
    <rPh sb="0" eb="2">
      <t>ハツデン</t>
    </rPh>
    <rPh sb="2" eb="4">
      <t>セツビ</t>
    </rPh>
    <phoneticPr fontId="2"/>
  </si>
  <si>
    <t>次亜塩素酸ナトリウム注入ポンプ×２台</t>
    <rPh sb="0" eb="1">
      <t>ジ</t>
    </rPh>
    <rPh sb="1" eb="2">
      <t>ア</t>
    </rPh>
    <rPh sb="2" eb="4">
      <t>エンソ</t>
    </rPh>
    <rPh sb="4" eb="5">
      <t>サン</t>
    </rPh>
    <rPh sb="10" eb="12">
      <t>チュウニュウ</t>
    </rPh>
    <rPh sb="17" eb="18">
      <t>ダイ</t>
    </rPh>
    <phoneticPr fontId="2"/>
  </si>
  <si>
    <t>・湯屋営業用及びターミナル</t>
    <rPh sb="1" eb="3">
      <t>ユヤ</t>
    </rPh>
    <rPh sb="3" eb="5">
      <t>エイギョウ</t>
    </rPh>
    <rPh sb="5" eb="6">
      <t>ヨウ</t>
    </rPh>
    <rPh sb="6" eb="7">
      <t>オヨ</t>
    </rPh>
    <phoneticPr fontId="2"/>
  </si>
  <si>
    <t xml:space="preserve"> 20円</t>
    <rPh sb="3" eb="4">
      <t>エン</t>
    </rPh>
    <phoneticPr fontId="2"/>
  </si>
  <si>
    <t>〃</t>
    <phoneticPr fontId="2"/>
  </si>
  <si>
    <t>小牧市大字野口７１４－２</t>
    <rPh sb="0" eb="3">
      <t>コマキシ</t>
    </rPh>
    <rPh sb="3" eb="5">
      <t>オオアザ</t>
    </rPh>
    <rPh sb="5" eb="7">
      <t>ノグチ</t>
    </rPh>
    <phoneticPr fontId="2"/>
  </si>
  <si>
    <t>取水方法</t>
    <rPh sb="0" eb="2">
      <t>シュスイ</t>
    </rPh>
    <rPh sb="2" eb="4">
      <t>ホウホウ</t>
    </rPh>
    <phoneticPr fontId="2"/>
  </si>
  <si>
    <t>緊急遮断弁</t>
    <rPh sb="0" eb="2">
      <t>キンキュウ</t>
    </rPh>
    <rPh sb="2" eb="4">
      <t>シャダン</t>
    </rPh>
    <rPh sb="4" eb="5">
      <t>ベン</t>
    </rPh>
    <phoneticPr fontId="2"/>
  </si>
  <si>
    <t>小牧市大字本庄２５９０－１</t>
    <rPh sb="0" eb="3">
      <t>コマキシ</t>
    </rPh>
    <rPh sb="3" eb="5">
      <t>オオアザ</t>
    </rPh>
    <rPh sb="5" eb="7">
      <t>ホンジョウ</t>
    </rPh>
    <phoneticPr fontId="2"/>
  </si>
  <si>
    <t>延床面積</t>
    <rPh sb="0" eb="1">
      <t>ノ</t>
    </rPh>
    <rPh sb="1" eb="2">
      <t>トコ</t>
    </rPh>
    <rPh sb="2" eb="4">
      <t>メンセキ</t>
    </rPh>
    <phoneticPr fontId="2"/>
  </si>
  <si>
    <t>小牧市城山二丁目１７－１</t>
    <rPh sb="0" eb="3">
      <t>コマキシ</t>
    </rPh>
    <rPh sb="3" eb="5">
      <t>シロヤマ</t>
    </rPh>
    <rPh sb="5" eb="8">
      <t>ニチョウメ</t>
    </rPh>
    <phoneticPr fontId="2"/>
  </si>
  <si>
    <t>１号配水池、２号配水池用</t>
    <rPh sb="1" eb="2">
      <t>ゴウ</t>
    </rPh>
    <rPh sb="2" eb="5">
      <t>ハイスイチ</t>
    </rPh>
    <rPh sb="7" eb="8">
      <t>ゴウ</t>
    </rPh>
    <rPh sb="8" eb="11">
      <t>ハイスイチ</t>
    </rPh>
    <rPh sb="11" eb="12">
      <t>ヨウ</t>
    </rPh>
    <phoneticPr fontId="2"/>
  </si>
  <si>
    <t>小牧市古雅四丁目１１７</t>
    <rPh sb="0" eb="3">
      <t>コマキシ</t>
    </rPh>
    <rPh sb="3" eb="5">
      <t>コガ</t>
    </rPh>
    <rPh sb="5" eb="8">
      <t>ヨンチョウメ</t>
    </rPh>
    <phoneticPr fontId="2"/>
  </si>
  <si>
    <t>小牧市応時四丁目１６５</t>
    <rPh sb="0" eb="3">
      <t>コマキシ</t>
    </rPh>
    <rPh sb="3" eb="4">
      <t>オウ</t>
    </rPh>
    <rPh sb="4" eb="5">
      <t>ジ</t>
    </rPh>
    <rPh sb="5" eb="8">
      <t>ヨンチョウメ</t>
    </rPh>
    <phoneticPr fontId="2"/>
  </si>
  <si>
    <t>次亜塩素酸ナトリウム注入ポンプ×１台</t>
    <rPh sb="0" eb="1">
      <t>ジ</t>
    </rPh>
    <rPh sb="1" eb="2">
      <t>ア</t>
    </rPh>
    <rPh sb="2" eb="4">
      <t>エンソ</t>
    </rPh>
    <rPh sb="4" eb="5">
      <t>サン</t>
    </rPh>
    <rPh sb="10" eb="12">
      <t>チュウニュウ</t>
    </rPh>
    <rPh sb="17" eb="18">
      <t>ダイ</t>
    </rPh>
    <phoneticPr fontId="2"/>
  </si>
  <si>
    <t>小牧市大字南外山２９７－２</t>
    <rPh sb="0" eb="3">
      <t>コマキシ</t>
    </rPh>
    <rPh sb="3" eb="5">
      <t>オオアザ</t>
    </rPh>
    <rPh sb="5" eb="6">
      <t>ミナミ</t>
    </rPh>
    <rPh sb="6" eb="8">
      <t>トヤマ</t>
    </rPh>
    <phoneticPr fontId="2"/>
  </si>
  <si>
    <t>小牧市大字北外山２６４５－６</t>
    <rPh sb="0" eb="3">
      <t>コマキシ</t>
    </rPh>
    <rPh sb="3" eb="5">
      <t>オオアザ</t>
    </rPh>
    <rPh sb="5" eb="6">
      <t>キタ</t>
    </rPh>
    <rPh sb="6" eb="8">
      <t>トヤマ</t>
    </rPh>
    <phoneticPr fontId="2"/>
  </si>
  <si>
    <t>小牧市大字久保一色２１６－４</t>
    <rPh sb="0" eb="3">
      <t>コマキシ</t>
    </rPh>
    <rPh sb="3" eb="5">
      <t>オオアザ</t>
    </rPh>
    <rPh sb="5" eb="7">
      <t>クボ</t>
    </rPh>
    <rPh sb="7" eb="9">
      <t>イッシキ</t>
    </rPh>
    <phoneticPr fontId="2"/>
  </si>
  <si>
    <t>（１）事業の推移</t>
    <rPh sb="3" eb="5">
      <t>ジギョウ</t>
    </rPh>
    <rPh sb="6" eb="8">
      <t>スイイ</t>
    </rPh>
    <phoneticPr fontId="2"/>
  </si>
  <si>
    <t>区分</t>
    <rPh sb="0" eb="2">
      <t>クブン</t>
    </rPh>
    <phoneticPr fontId="2"/>
  </si>
  <si>
    <t>県水依存率（％）</t>
    <rPh sb="0" eb="1">
      <t>ケン</t>
    </rPh>
    <rPh sb="1" eb="2">
      <t>スイ</t>
    </rPh>
    <rPh sb="2" eb="4">
      <t>イゾン</t>
    </rPh>
    <rPh sb="4" eb="5">
      <t>リツ</t>
    </rPh>
    <phoneticPr fontId="2"/>
  </si>
  <si>
    <t>投資有価証券</t>
    <rPh sb="0" eb="2">
      <t>トウシ</t>
    </rPh>
    <rPh sb="2" eb="4">
      <t>ユウカ</t>
    </rPh>
    <rPh sb="4" eb="6">
      <t>ショウケン</t>
    </rPh>
    <phoneticPr fontId="2"/>
  </si>
  <si>
    <t>投資</t>
    <rPh sb="0" eb="2">
      <t>トウシ</t>
    </rPh>
    <phoneticPr fontId="2"/>
  </si>
  <si>
    <t>４号井でホウ素が指針値を超えて検出されたため、揚水停止</t>
    <rPh sb="1" eb="2">
      <t>ゴウ</t>
    </rPh>
    <rPh sb="2" eb="3">
      <t>イ</t>
    </rPh>
    <rPh sb="6" eb="7">
      <t>ソ</t>
    </rPh>
    <rPh sb="8" eb="10">
      <t>シシン</t>
    </rPh>
    <rPh sb="10" eb="11">
      <t>チ</t>
    </rPh>
    <rPh sb="12" eb="13">
      <t>コ</t>
    </rPh>
    <rPh sb="15" eb="17">
      <t>ケンシュツ</t>
    </rPh>
    <rPh sb="23" eb="25">
      <t>ヨウスイ</t>
    </rPh>
    <rPh sb="25" eb="27">
      <t>テイシ</t>
    </rPh>
    <phoneticPr fontId="2"/>
  </si>
  <si>
    <t>１号井でホウ素が指針値を超えて検出されたため、揚水停止</t>
    <rPh sb="1" eb="2">
      <t>ゴウ</t>
    </rPh>
    <rPh sb="2" eb="3">
      <t>イ</t>
    </rPh>
    <rPh sb="6" eb="7">
      <t>ソ</t>
    </rPh>
    <rPh sb="8" eb="10">
      <t>シシン</t>
    </rPh>
    <rPh sb="10" eb="11">
      <t>チ</t>
    </rPh>
    <rPh sb="12" eb="13">
      <t>コ</t>
    </rPh>
    <rPh sb="15" eb="17">
      <t>ケンシュツ</t>
    </rPh>
    <rPh sb="23" eb="25">
      <t>ヨウスイ</t>
    </rPh>
    <rPh sb="25" eb="27">
      <t>テイシ</t>
    </rPh>
    <phoneticPr fontId="2"/>
  </si>
  <si>
    <t>　　　この値は大きい方がよい。</t>
    <rPh sb="5" eb="6">
      <t>アタイ</t>
    </rPh>
    <rPh sb="7" eb="8">
      <t>オオ</t>
    </rPh>
    <rPh sb="10" eb="11">
      <t>ホウ</t>
    </rPh>
    <phoneticPr fontId="2"/>
  </si>
  <si>
    <t>（２）年間配水量</t>
    <rPh sb="3" eb="5">
      <t>ネンカン</t>
    </rPh>
    <rPh sb="5" eb="7">
      <t>ハイスイ</t>
    </rPh>
    <rPh sb="7" eb="8">
      <t>リョウ</t>
    </rPh>
    <phoneticPr fontId="2"/>
  </si>
  <si>
    <t>年月</t>
    <rPh sb="0" eb="1">
      <t>ネン</t>
    </rPh>
    <rPh sb="1" eb="2">
      <t>ツキ</t>
    </rPh>
    <phoneticPr fontId="2"/>
  </si>
  <si>
    <t>計</t>
    <rPh sb="0" eb="1">
      <t>ケイ</t>
    </rPh>
    <phoneticPr fontId="2"/>
  </si>
  <si>
    <t>５　経営分析　…………………………</t>
    <rPh sb="2" eb="4">
      <t>ケイエイ</t>
    </rPh>
    <rPh sb="4" eb="6">
      <t>ブンセキ</t>
    </rPh>
    <phoneticPr fontId="2"/>
  </si>
  <si>
    <t>（２）　職員構成表……………………</t>
    <rPh sb="4" eb="6">
      <t>ショクイン</t>
    </rPh>
    <rPh sb="6" eb="8">
      <t>コウセイ</t>
    </rPh>
    <rPh sb="8" eb="9">
      <t>ヒョウ</t>
    </rPh>
    <phoneticPr fontId="2"/>
  </si>
  <si>
    <t>３　業務　………………………………</t>
    <rPh sb="2" eb="4">
      <t>ギョウム</t>
    </rPh>
    <phoneticPr fontId="2"/>
  </si>
  <si>
    <t>２　施設　………………………………</t>
    <rPh sb="2" eb="4">
      <t>シセツ</t>
    </rPh>
    <phoneticPr fontId="2"/>
  </si>
  <si>
    <t>（２）　損益計算書　…………………</t>
    <rPh sb="4" eb="6">
      <t>ソンエキ</t>
    </rPh>
    <rPh sb="6" eb="9">
      <t>ケイサンショ</t>
    </rPh>
    <phoneticPr fontId="2"/>
  </si>
  <si>
    <t>（１）　貸借対照表　…………………</t>
    <rPh sb="4" eb="6">
      <t>タイシャク</t>
    </rPh>
    <rPh sb="6" eb="9">
      <t>タイショウヒョウ</t>
    </rPh>
    <phoneticPr fontId="2"/>
  </si>
  <si>
    <t>４　財務　………………………………</t>
    <rPh sb="2" eb="4">
      <t>ザイム</t>
    </rPh>
    <phoneticPr fontId="2"/>
  </si>
  <si>
    <t>栓数</t>
    <rPh sb="0" eb="1">
      <t>セン</t>
    </rPh>
    <rPh sb="1" eb="2">
      <t>スウ</t>
    </rPh>
    <phoneticPr fontId="2"/>
  </si>
  <si>
    <t>調定件数</t>
    <rPh sb="0" eb="1">
      <t>チョウ</t>
    </rPh>
    <rPh sb="1" eb="2">
      <t>サダム</t>
    </rPh>
    <rPh sb="2" eb="4">
      <t>ケンスウ</t>
    </rPh>
    <phoneticPr fontId="2"/>
  </si>
  <si>
    <t>小計</t>
    <rPh sb="0" eb="2">
      <t>ショウケイ</t>
    </rPh>
    <phoneticPr fontId="2"/>
  </si>
  <si>
    <t>臨時</t>
    <rPh sb="0" eb="2">
      <t>リンジ</t>
    </rPh>
    <phoneticPr fontId="2"/>
  </si>
  <si>
    <t>合計</t>
    <rPh sb="0" eb="2">
      <t>ゴウケイ</t>
    </rPh>
    <phoneticPr fontId="2"/>
  </si>
  <si>
    <t>① 課別職員構成表</t>
    <rPh sb="2" eb="3">
      <t>カ</t>
    </rPh>
    <rPh sb="3" eb="4">
      <t>ベツ</t>
    </rPh>
    <rPh sb="4" eb="6">
      <t>ショクイン</t>
    </rPh>
    <rPh sb="6" eb="8">
      <t>コウセイ</t>
    </rPh>
    <rPh sb="8" eb="9">
      <t>ヒョウ</t>
    </rPh>
    <phoneticPr fontId="2"/>
  </si>
  <si>
    <t>補職名</t>
    <rPh sb="0" eb="1">
      <t>ホ</t>
    </rPh>
    <rPh sb="1" eb="3">
      <t>ショクメイ</t>
    </rPh>
    <phoneticPr fontId="2"/>
  </si>
  <si>
    <t>部長</t>
    <rPh sb="0" eb="2">
      <t>ブチョウ</t>
    </rPh>
    <phoneticPr fontId="2"/>
  </si>
  <si>
    <t>次長</t>
    <rPh sb="0" eb="2">
      <t>ジチョウ</t>
    </rPh>
    <phoneticPr fontId="2"/>
  </si>
  <si>
    <t>課長</t>
    <rPh sb="0" eb="2">
      <t>カチョウ</t>
    </rPh>
    <phoneticPr fontId="2"/>
  </si>
  <si>
    <t>課長補佐</t>
    <rPh sb="0" eb="2">
      <t>カチョウ</t>
    </rPh>
    <rPh sb="2" eb="4">
      <t>ホサ</t>
    </rPh>
    <phoneticPr fontId="2"/>
  </si>
  <si>
    <t>係長</t>
    <rPh sb="0" eb="2">
      <t>カカリチョウ</t>
    </rPh>
    <phoneticPr fontId="2"/>
  </si>
  <si>
    <t>主査</t>
    <rPh sb="0" eb="2">
      <t>シュサ</t>
    </rPh>
    <phoneticPr fontId="2"/>
  </si>
  <si>
    <t>主任</t>
    <rPh sb="0" eb="2">
      <t>シュニン</t>
    </rPh>
    <phoneticPr fontId="2"/>
  </si>
  <si>
    <t>　本市の水道は、昭和３０年から昭和３８年にかけ建設された小規模簡易水道３１か所がその</t>
    <rPh sb="1" eb="2">
      <t>ホン</t>
    </rPh>
    <rPh sb="2" eb="3">
      <t>シ</t>
    </rPh>
    <rPh sb="4" eb="6">
      <t>スイドウ</t>
    </rPh>
    <rPh sb="8" eb="10">
      <t>ショウワ</t>
    </rPh>
    <rPh sb="12" eb="13">
      <t>ネン</t>
    </rPh>
    <rPh sb="15" eb="17">
      <t>ショウワ</t>
    </rPh>
    <rPh sb="19" eb="20">
      <t>ネン</t>
    </rPh>
    <rPh sb="23" eb="25">
      <t>ケンセツ</t>
    </rPh>
    <rPh sb="28" eb="31">
      <t>ショウキボ</t>
    </rPh>
    <rPh sb="31" eb="33">
      <t>カンイ</t>
    </rPh>
    <rPh sb="33" eb="35">
      <t>スイドウ</t>
    </rPh>
    <rPh sb="38" eb="39">
      <t>ジョ</t>
    </rPh>
    <phoneticPr fontId="2"/>
  </si>
  <si>
    <t>始まりです。</t>
    <rPh sb="0" eb="1">
      <t>ハジ</t>
    </rPh>
    <phoneticPr fontId="2"/>
  </si>
  <si>
    <t>他会計補助金</t>
    <rPh sb="0" eb="1">
      <t>ホカ</t>
    </rPh>
    <rPh sb="1" eb="3">
      <t>カイケイ</t>
    </rPh>
    <rPh sb="3" eb="6">
      <t>ホジョキン</t>
    </rPh>
    <phoneticPr fontId="2"/>
  </si>
  <si>
    <t>年 月 日</t>
    <rPh sb="0" eb="1">
      <t>ネン</t>
    </rPh>
    <rPh sb="2" eb="3">
      <t>ツキ</t>
    </rPh>
    <rPh sb="4" eb="5">
      <t>ヒ</t>
    </rPh>
    <phoneticPr fontId="2"/>
  </si>
  <si>
    <t>水源監視員</t>
    <rPh sb="0" eb="2">
      <t>スイゲン</t>
    </rPh>
    <rPh sb="2" eb="5">
      <t>カンシイン</t>
    </rPh>
    <phoneticPr fontId="2"/>
  </si>
  <si>
    <t>配管工</t>
    <rPh sb="0" eb="3">
      <t>ハイカンコウ</t>
    </rPh>
    <phoneticPr fontId="2"/>
  </si>
  <si>
    <t>②勘定別職員構成表</t>
    <rPh sb="1" eb="3">
      <t>カンジョウ</t>
    </rPh>
    <rPh sb="3" eb="4">
      <t>ベツ</t>
    </rPh>
    <rPh sb="4" eb="6">
      <t>ショクイン</t>
    </rPh>
    <rPh sb="6" eb="8">
      <t>コウセイ</t>
    </rPh>
    <rPh sb="8" eb="9">
      <t>ヒョウ</t>
    </rPh>
    <phoneticPr fontId="2"/>
  </si>
  <si>
    <t>損益勘定職員</t>
    <rPh sb="0" eb="2">
      <t>ソンエキ</t>
    </rPh>
    <rPh sb="2" eb="4">
      <t>カンジョウ</t>
    </rPh>
    <rPh sb="4" eb="6">
      <t>ショクイン</t>
    </rPh>
    <phoneticPr fontId="2"/>
  </si>
  <si>
    <t>資本勘定職員</t>
    <rPh sb="0" eb="2">
      <t>シホン</t>
    </rPh>
    <rPh sb="2" eb="4">
      <t>カンジョウ</t>
    </rPh>
    <rPh sb="4" eb="6">
      <t>ショクイン</t>
    </rPh>
    <phoneticPr fontId="2"/>
  </si>
  <si>
    <t>合　　　計</t>
    <rPh sb="0" eb="1">
      <t>ゴウ</t>
    </rPh>
    <rPh sb="4" eb="5">
      <t>ケイ</t>
    </rPh>
    <phoneticPr fontId="2"/>
  </si>
  <si>
    <t>種別</t>
    <rPh sb="0" eb="2">
      <t>シュベツ</t>
    </rPh>
    <phoneticPr fontId="2"/>
  </si>
  <si>
    <t>その他</t>
    <rPh sb="2" eb="3">
      <t>タ</t>
    </rPh>
    <phoneticPr fontId="2"/>
  </si>
  <si>
    <t>小牧市大字大山１２９５－５</t>
    <rPh sb="0" eb="3">
      <t>コマキシ</t>
    </rPh>
    <rPh sb="3" eb="5">
      <t>オオアザ</t>
    </rPh>
    <rPh sb="5" eb="7">
      <t>オオヤマ</t>
    </rPh>
    <phoneticPr fontId="2"/>
  </si>
  <si>
    <t>小牧市大字大山１５４５－５</t>
    <rPh sb="0" eb="3">
      <t>コマキシ</t>
    </rPh>
    <rPh sb="3" eb="5">
      <t>オオアザ</t>
    </rPh>
    <rPh sb="5" eb="7">
      <t>オオヤマ</t>
    </rPh>
    <phoneticPr fontId="2"/>
  </si>
  <si>
    <t>大山中継ポンプ場よりの受水</t>
    <rPh sb="0" eb="2">
      <t>オオヤマ</t>
    </rPh>
    <rPh sb="2" eb="4">
      <t>チュウケイ</t>
    </rPh>
    <rPh sb="7" eb="8">
      <t>バ</t>
    </rPh>
    <rPh sb="11" eb="13">
      <t>ジュスイ</t>
    </rPh>
    <phoneticPr fontId="2"/>
  </si>
  <si>
    <t>（1）水道料金の変遷</t>
    <rPh sb="3" eb="5">
      <t>スイドウ</t>
    </rPh>
    <rPh sb="5" eb="7">
      <t>リョウキン</t>
    </rPh>
    <rPh sb="8" eb="10">
      <t>ヘンセン</t>
    </rPh>
    <phoneticPr fontId="2"/>
  </si>
  <si>
    <t>用途別料金体系</t>
    <rPh sb="0" eb="2">
      <t>ヨウト</t>
    </rPh>
    <rPh sb="2" eb="3">
      <t>ベツ</t>
    </rPh>
    <rPh sb="3" eb="5">
      <t>リョウキン</t>
    </rPh>
    <rPh sb="5" eb="7">
      <t>タイケイ</t>
    </rPh>
    <phoneticPr fontId="2"/>
  </si>
  <si>
    <t>口径別料金体系</t>
    <rPh sb="0" eb="2">
      <t>コウケイ</t>
    </rPh>
    <rPh sb="2" eb="3">
      <t>ベツ</t>
    </rPh>
    <rPh sb="3" eb="5">
      <t>リョウキン</t>
    </rPh>
    <rPh sb="5" eb="7">
      <t>タイケイ</t>
    </rPh>
    <phoneticPr fontId="2"/>
  </si>
  <si>
    <t>改定年月日</t>
    <rPh sb="0" eb="2">
      <t>カイテイ</t>
    </rPh>
    <rPh sb="2" eb="3">
      <t>ネン</t>
    </rPh>
    <rPh sb="3" eb="4">
      <t>ツキ</t>
    </rPh>
    <rPh sb="4" eb="5">
      <t>ニチ</t>
    </rPh>
    <phoneticPr fontId="2"/>
  </si>
  <si>
    <t>180円</t>
    <rPh sb="3" eb="4">
      <t>エン</t>
    </rPh>
    <phoneticPr fontId="2"/>
  </si>
  <si>
    <t>・官公署用</t>
    <rPh sb="1" eb="2">
      <t>カン</t>
    </rPh>
    <rPh sb="2" eb="3">
      <t>コウ</t>
    </rPh>
    <rPh sb="3" eb="4">
      <t>ショ</t>
    </rPh>
    <rPh sb="4" eb="5">
      <t>ヨウ</t>
    </rPh>
    <phoneticPr fontId="2"/>
  </si>
  <si>
    <t>・営業用</t>
    <rPh sb="1" eb="3">
      <t>エイギョウ</t>
    </rPh>
    <rPh sb="3" eb="4">
      <t>ヨウ</t>
    </rPh>
    <phoneticPr fontId="2"/>
  </si>
  <si>
    <t>　洗車用</t>
    <rPh sb="1" eb="3">
      <t>センシャ</t>
    </rPh>
    <rPh sb="3" eb="4">
      <t>ヨウ</t>
    </rPh>
    <phoneticPr fontId="2"/>
  </si>
  <si>
    <t>・共用</t>
    <rPh sb="1" eb="3">
      <t>キョウヨウ</t>
    </rPh>
    <phoneticPr fontId="2"/>
  </si>
  <si>
    <t>・家事用　</t>
    <rPh sb="1" eb="3">
      <t>カジ</t>
    </rPh>
    <rPh sb="3" eb="4">
      <t>ヨウ</t>
    </rPh>
    <phoneticPr fontId="2"/>
  </si>
  <si>
    <t>360円</t>
    <rPh sb="3" eb="4">
      <t>エン</t>
    </rPh>
    <phoneticPr fontId="2"/>
  </si>
  <si>
    <t>400円</t>
    <rPh sb="3" eb="4">
      <t>エン</t>
    </rPh>
    <phoneticPr fontId="2"/>
  </si>
  <si>
    <t>2,250円</t>
    <rPh sb="5" eb="6">
      <t>エン</t>
    </rPh>
    <phoneticPr fontId="2"/>
  </si>
  <si>
    <t>120円</t>
    <rPh sb="3" eb="4">
      <t>エン</t>
    </rPh>
    <phoneticPr fontId="2"/>
  </si>
  <si>
    <t>料金体系</t>
    <rPh sb="0" eb="2">
      <t>リョウキン</t>
    </rPh>
    <rPh sb="2" eb="4">
      <t>タイケイ</t>
    </rPh>
    <phoneticPr fontId="2"/>
  </si>
  <si>
    <t>〃</t>
    <phoneticPr fontId="2"/>
  </si>
  <si>
    <t>・臨時用</t>
    <rPh sb="1" eb="3">
      <t>リンジ</t>
    </rPh>
    <rPh sb="3" eb="4">
      <t>ヨウ</t>
    </rPh>
    <phoneticPr fontId="2"/>
  </si>
  <si>
    <t>20円</t>
    <rPh sb="2" eb="3">
      <t>エン</t>
    </rPh>
    <phoneticPr fontId="2"/>
  </si>
  <si>
    <t>25円</t>
    <rPh sb="2" eb="3">
      <t>エン</t>
    </rPh>
    <phoneticPr fontId="2"/>
  </si>
  <si>
    <t>15円</t>
    <rPh sb="2" eb="3">
      <t>エン</t>
    </rPh>
    <phoneticPr fontId="2"/>
  </si>
  <si>
    <t>50円</t>
    <rPh sb="2" eb="3">
      <t>エン</t>
    </rPh>
    <phoneticPr fontId="2"/>
  </si>
  <si>
    <t>・口径　</t>
    <rPh sb="1" eb="3">
      <t>コウケイ</t>
    </rPh>
    <phoneticPr fontId="2"/>
  </si>
  <si>
    <t>第１回県営水道料金値上げ（10.8％）</t>
    <rPh sb="0" eb="1">
      <t>ダイ</t>
    </rPh>
    <rPh sb="2" eb="3">
      <t>カイ</t>
    </rPh>
    <rPh sb="3" eb="5">
      <t>ケンエイ</t>
    </rPh>
    <rPh sb="5" eb="7">
      <t>スイドウ</t>
    </rPh>
    <rPh sb="7" eb="9">
      <t>リョウキン</t>
    </rPh>
    <rPh sb="9" eb="11">
      <t>ネア</t>
    </rPh>
    <phoneticPr fontId="2"/>
  </si>
  <si>
    <t>第２回県営水道料金値上げ（11.6％）</t>
    <rPh sb="0" eb="1">
      <t>ダイ</t>
    </rPh>
    <rPh sb="2" eb="3">
      <t>カイ</t>
    </rPh>
    <rPh sb="3" eb="5">
      <t>ケンエイ</t>
    </rPh>
    <rPh sb="5" eb="7">
      <t>スイドウ</t>
    </rPh>
    <rPh sb="7" eb="9">
      <t>リョウキン</t>
    </rPh>
    <rPh sb="9" eb="11">
      <t>ネア</t>
    </rPh>
    <phoneticPr fontId="2"/>
  </si>
  <si>
    <t>口径(mm)</t>
    <rPh sb="0" eb="2">
      <t>コウケイ</t>
    </rPh>
    <phoneticPr fontId="2"/>
  </si>
  <si>
    <t>　⑨　久保山増圧所（平成１２年２月１日から休止）</t>
    <rPh sb="3" eb="6">
      <t>クボヤマ</t>
    </rPh>
    <rPh sb="6" eb="7">
      <t>ゾウ</t>
    </rPh>
    <rPh sb="7" eb="8">
      <t>アツ</t>
    </rPh>
    <rPh sb="8" eb="9">
      <t>ジョ</t>
    </rPh>
    <rPh sb="10" eb="12">
      <t>ヘイセイ</t>
    </rPh>
    <rPh sb="14" eb="15">
      <t>ネン</t>
    </rPh>
    <rPh sb="16" eb="17">
      <t>ガツ</t>
    </rPh>
    <rPh sb="18" eb="19">
      <t>ヒ</t>
    </rPh>
    <rPh sb="21" eb="23">
      <t>キュウシ</t>
    </rPh>
    <phoneticPr fontId="2"/>
  </si>
  <si>
    <t>（平成２０年６月に移転）</t>
    <rPh sb="1" eb="3">
      <t>ヘイセイ</t>
    </rPh>
    <rPh sb="5" eb="6">
      <t>ネン</t>
    </rPh>
    <rPh sb="7" eb="8">
      <t>ガツ</t>
    </rPh>
    <rPh sb="9" eb="11">
      <t>イテン</t>
    </rPh>
    <phoneticPr fontId="2"/>
  </si>
  <si>
    <t>岩屋ダム水系節水（上水道節水20％）</t>
    <rPh sb="0" eb="2">
      <t>イワヤ</t>
    </rPh>
    <rPh sb="4" eb="6">
      <t>スイケイ</t>
    </rPh>
    <rPh sb="6" eb="8">
      <t>セッスイ</t>
    </rPh>
    <rPh sb="9" eb="12">
      <t>ジョウスイドウ</t>
    </rPh>
    <rPh sb="12" eb="14">
      <t>セッスイ</t>
    </rPh>
    <phoneticPr fontId="2"/>
  </si>
  <si>
    <t>水道料金及び分担金の改定（消費税率3％導入）</t>
    <rPh sb="0" eb="2">
      <t>スイドウ</t>
    </rPh>
    <rPh sb="2" eb="4">
      <t>リョウキン</t>
    </rPh>
    <rPh sb="4" eb="5">
      <t>オヨ</t>
    </rPh>
    <rPh sb="6" eb="9">
      <t>ブンタンキン</t>
    </rPh>
    <rPh sb="10" eb="12">
      <t>カイテイ</t>
    </rPh>
    <rPh sb="13" eb="16">
      <t>ショウヒゼイ</t>
    </rPh>
    <rPh sb="16" eb="17">
      <t>リツ</t>
    </rPh>
    <rPh sb="19" eb="21">
      <t>ドウニュウ</t>
    </rPh>
    <phoneticPr fontId="2"/>
  </si>
  <si>
    <t>　基本料金（1月につき）</t>
    <rPh sb="1" eb="3">
      <t>キホン</t>
    </rPh>
    <rPh sb="3" eb="5">
      <t>リョウキン</t>
    </rPh>
    <rPh sb="7" eb="8">
      <t>ツキ</t>
    </rPh>
    <phoneticPr fontId="2"/>
  </si>
  <si>
    <t>　超過料金（1月につき）</t>
    <rPh sb="1" eb="3">
      <t>チョウカ</t>
    </rPh>
    <rPh sb="3" eb="5">
      <t>リョウキン</t>
    </rPh>
    <rPh sb="7" eb="8">
      <t>ツキ</t>
    </rPh>
    <phoneticPr fontId="2"/>
  </si>
  <si>
    <t>・湯屋用</t>
    <rPh sb="1" eb="3">
      <t>ユヤ</t>
    </rPh>
    <rPh sb="3" eb="4">
      <t>ヨウ</t>
    </rPh>
    <phoneticPr fontId="2"/>
  </si>
  <si>
    <t>300円</t>
    <rPh sb="3" eb="4">
      <t>エン</t>
    </rPh>
    <phoneticPr fontId="2"/>
  </si>
  <si>
    <t>480円</t>
    <rPh sb="3" eb="4">
      <t>エン</t>
    </rPh>
    <phoneticPr fontId="2"/>
  </si>
  <si>
    <t>640円</t>
    <rPh sb="3" eb="4">
      <t>エン</t>
    </rPh>
    <phoneticPr fontId="2"/>
  </si>
  <si>
    <t>840円</t>
    <rPh sb="3" eb="4">
      <t>エン</t>
    </rPh>
    <phoneticPr fontId="2"/>
  </si>
  <si>
    <t>人件費</t>
    <rPh sb="0" eb="3">
      <t>ジンケンヒ</t>
    </rPh>
    <phoneticPr fontId="2"/>
  </si>
  <si>
    <t>受水費</t>
    <rPh sb="0" eb="2">
      <t>ジュスイ</t>
    </rPh>
    <rPh sb="2" eb="3">
      <t>ヒ</t>
    </rPh>
    <phoneticPr fontId="2"/>
  </si>
  <si>
    <t>動力費</t>
    <rPh sb="0" eb="2">
      <t>ドウリョク</t>
    </rPh>
    <rPh sb="2" eb="3">
      <t>ヒ</t>
    </rPh>
    <phoneticPr fontId="2"/>
  </si>
  <si>
    <t>修繕費</t>
    <rPh sb="0" eb="3">
      <t>シュウゼンヒ</t>
    </rPh>
    <phoneticPr fontId="2"/>
  </si>
  <si>
    <t>給水原価</t>
    <rPh sb="0" eb="2">
      <t>キュウスイ</t>
    </rPh>
    <rPh sb="2" eb="4">
      <t>ゲンカ</t>
    </rPh>
    <phoneticPr fontId="2"/>
  </si>
  <si>
    <t>35円</t>
    <rPh sb="2" eb="3">
      <t>エン</t>
    </rPh>
    <phoneticPr fontId="2"/>
  </si>
  <si>
    <t>65円</t>
    <rPh sb="2" eb="3">
      <t>エン</t>
    </rPh>
    <phoneticPr fontId="2"/>
  </si>
  <si>
    <t>30円</t>
    <rPh sb="2" eb="3">
      <t>エン</t>
    </rPh>
    <phoneticPr fontId="2"/>
  </si>
  <si>
    <t>85円</t>
    <rPh sb="2" eb="3">
      <t>エン</t>
    </rPh>
    <phoneticPr fontId="2"/>
  </si>
  <si>
    <t>（２）新加入者分担金の変遷</t>
    <rPh sb="3" eb="4">
      <t>シン</t>
    </rPh>
    <rPh sb="4" eb="7">
      <t>カニュウシャ</t>
    </rPh>
    <rPh sb="7" eb="10">
      <t>ブンタンキン</t>
    </rPh>
    <rPh sb="11" eb="13">
      <t>ヘンセン</t>
    </rPh>
    <phoneticPr fontId="2"/>
  </si>
  <si>
    <t>金　額</t>
    <rPh sb="0" eb="1">
      <t>キン</t>
    </rPh>
    <rPh sb="2" eb="3">
      <t>ガク</t>
    </rPh>
    <phoneticPr fontId="2"/>
  </si>
  <si>
    <t>配水量（㎥）</t>
    <rPh sb="0" eb="2">
      <t>ハイスイ</t>
    </rPh>
    <rPh sb="2" eb="3">
      <t>リョウ</t>
    </rPh>
    <phoneticPr fontId="2"/>
  </si>
  <si>
    <t>１日平均配水量（㎥）</t>
    <rPh sb="1" eb="2">
      <t>ニチ</t>
    </rPh>
    <rPh sb="2" eb="4">
      <t>ヘイキン</t>
    </rPh>
    <rPh sb="4" eb="6">
      <t>ハイスイ</t>
    </rPh>
    <rPh sb="6" eb="7">
      <t>リョウ</t>
    </rPh>
    <phoneticPr fontId="2"/>
  </si>
  <si>
    <t>１日最大配水量（㎥）</t>
    <rPh sb="1" eb="2">
      <t>ニチ</t>
    </rPh>
    <rPh sb="2" eb="4">
      <t>サイダイ</t>
    </rPh>
    <rPh sb="4" eb="6">
      <t>ハイスイ</t>
    </rPh>
    <rPh sb="6" eb="7">
      <t>リョウ</t>
    </rPh>
    <phoneticPr fontId="2"/>
  </si>
  <si>
    <t>郵便局窓口納付開始</t>
    <rPh sb="0" eb="3">
      <t>ユウビンキョク</t>
    </rPh>
    <rPh sb="3" eb="5">
      <t>マドグチ</t>
    </rPh>
    <rPh sb="5" eb="7">
      <t>ノウフ</t>
    </rPh>
    <rPh sb="7" eb="9">
      <t>カイシ</t>
    </rPh>
    <phoneticPr fontId="2"/>
  </si>
  <si>
    <t>コンビニエンスストア収納開始</t>
    <rPh sb="10" eb="12">
      <t>シュウノウ</t>
    </rPh>
    <rPh sb="12" eb="14">
      <t>カイシ</t>
    </rPh>
    <phoneticPr fontId="2"/>
  </si>
  <si>
    <t>久保山増圧所休止　</t>
    <rPh sb="0" eb="3">
      <t>クボヤマ</t>
    </rPh>
    <rPh sb="3" eb="4">
      <t>ゾウ</t>
    </rPh>
    <rPh sb="4" eb="5">
      <t>アツ</t>
    </rPh>
    <rPh sb="5" eb="6">
      <t>ジョ</t>
    </rPh>
    <rPh sb="6" eb="8">
      <t>キュウシ</t>
    </rPh>
    <phoneticPr fontId="2"/>
  </si>
  <si>
    <t>大山配水池休止</t>
    <rPh sb="0" eb="2">
      <t>オオヤマ</t>
    </rPh>
    <rPh sb="2" eb="4">
      <t>ハイスイ</t>
    </rPh>
    <rPh sb="4" eb="5">
      <t>チ</t>
    </rPh>
    <rPh sb="5" eb="7">
      <t>キュウシ</t>
    </rPh>
    <phoneticPr fontId="2"/>
  </si>
  <si>
    <t>有収率 （％）</t>
    <rPh sb="0" eb="1">
      <t>ユウ</t>
    </rPh>
    <rPh sb="1" eb="2">
      <t>シュウ</t>
    </rPh>
    <rPh sb="2" eb="3">
      <t>リツ</t>
    </rPh>
    <phoneticPr fontId="2"/>
  </si>
  <si>
    <t>消費税率３％内税</t>
    <rPh sb="0" eb="3">
      <t>ショウヒゼイ</t>
    </rPh>
    <rPh sb="3" eb="4">
      <t>リツ</t>
    </rPh>
    <rPh sb="6" eb="7">
      <t>ウチ</t>
    </rPh>
    <rPh sb="7" eb="8">
      <t>ゼイ</t>
    </rPh>
    <phoneticPr fontId="2"/>
  </si>
  <si>
    <t>消費税率３％外税</t>
    <rPh sb="0" eb="3">
      <t>ショウヒゼイ</t>
    </rPh>
    <rPh sb="3" eb="4">
      <t>リツ</t>
    </rPh>
    <rPh sb="6" eb="7">
      <t>ソト</t>
    </rPh>
    <rPh sb="7" eb="8">
      <t>ゼイ</t>
    </rPh>
    <phoneticPr fontId="2"/>
  </si>
  <si>
    <t>〃</t>
    <phoneticPr fontId="2"/>
  </si>
  <si>
    <t>〃</t>
    <phoneticPr fontId="2"/>
  </si>
  <si>
    <t>－</t>
    <phoneticPr fontId="2"/>
  </si>
  <si>
    <t>※</t>
    <phoneticPr fontId="2"/>
  </si>
  <si>
    <t>〃</t>
    <phoneticPr fontId="2"/>
  </si>
  <si>
    <t>〃</t>
    <phoneticPr fontId="2"/>
  </si>
  <si>
    <t xml:space="preserve"> </t>
    <phoneticPr fontId="2"/>
  </si>
  <si>
    <t>目　　　　　　次</t>
    <rPh sb="0" eb="1">
      <t>メ</t>
    </rPh>
    <rPh sb="7" eb="8">
      <t>ツギ</t>
    </rPh>
    <phoneticPr fontId="2"/>
  </si>
  <si>
    <t>（３）口径別給水栓数</t>
    <rPh sb="3" eb="5">
      <t>コウケイ</t>
    </rPh>
    <rPh sb="5" eb="6">
      <t>ベツ</t>
    </rPh>
    <rPh sb="6" eb="8">
      <t>キュウスイ</t>
    </rPh>
    <rPh sb="8" eb="9">
      <t>セン</t>
    </rPh>
    <rPh sb="9" eb="10">
      <t>スウ</t>
    </rPh>
    <phoneticPr fontId="2"/>
  </si>
  <si>
    <t>（４）口径別使用水量</t>
    <rPh sb="3" eb="5">
      <t>コウケイ</t>
    </rPh>
    <rPh sb="5" eb="6">
      <t>ベツ</t>
    </rPh>
    <rPh sb="6" eb="8">
      <t>シヨウ</t>
    </rPh>
    <rPh sb="8" eb="10">
      <t>スイリョウ</t>
    </rPh>
    <phoneticPr fontId="2"/>
  </si>
  <si>
    <t>固　定　資　産</t>
    <rPh sb="0" eb="1">
      <t>ガタマリ</t>
    </rPh>
    <rPh sb="2" eb="3">
      <t>サダム</t>
    </rPh>
    <rPh sb="4" eb="5">
      <t>シ</t>
    </rPh>
    <rPh sb="6" eb="7">
      <t>サン</t>
    </rPh>
    <phoneticPr fontId="2"/>
  </si>
  <si>
    <t>機 械 及 び 装 置</t>
    <rPh sb="0" eb="1">
      <t>キ</t>
    </rPh>
    <rPh sb="2" eb="3">
      <t>カセ</t>
    </rPh>
    <rPh sb="4" eb="5">
      <t>オヨ</t>
    </rPh>
    <rPh sb="8" eb="9">
      <t>ソウ</t>
    </rPh>
    <rPh sb="10" eb="11">
      <t>チ</t>
    </rPh>
    <phoneticPr fontId="2"/>
  </si>
  <si>
    <t>車  両  運  搬  具</t>
    <rPh sb="0" eb="1">
      <t>クルマ</t>
    </rPh>
    <rPh sb="3" eb="4">
      <t>リョウ</t>
    </rPh>
    <rPh sb="6" eb="7">
      <t>ウン</t>
    </rPh>
    <rPh sb="9" eb="10">
      <t>ハコ</t>
    </rPh>
    <rPh sb="12" eb="13">
      <t>グ</t>
    </rPh>
    <phoneticPr fontId="2"/>
  </si>
  <si>
    <t>建  設  仮  勘  定</t>
    <rPh sb="0" eb="1">
      <t>ダテ</t>
    </rPh>
    <rPh sb="3" eb="4">
      <t>セツ</t>
    </rPh>
    <rPh sb="6" eb="7">
      <t>カリ</t>
    </rPh>
    <rPh sb="9" eb="10">
      <t>カン</t>
    </rPh>
    <rPh sb="12" eb="13">
      <t>ジョウ</t>
    </rPh>
    <phoneticPr fontId="2"/>
  </si>
  <si>
    <t>無 形 固 定 資 産</t>
    <rPh sb="0" eb="1">
      <t>ム</t>
    </rPh>
    <rPh sb="2" eb="3">
      <t>カタチ</t>
    </rPh>
    <rPh sb="4" eb="5">
      <t>ガタマリ</t>
    </rPh>
    <rPh sb="6" eb="7">
      <t>サダム</t>
    </rPh>
    <rPh sb="8" eb="9">
      <t>シ</t>
    </rPh>
    <rPh sb="10" eb="11">
      <t>サン</t>
    </rPh>
    <phoneticPr fontId="2"/>
  </si>
  <si>
    <t>電 話 加 入 権</t>
    <rPh sb="0" eb="1">
      <t>デン</t>
    </rPh>
    <rPh sb="2" eb="3">
      <t>ハナシ</t>
    </rPh>
    <rPh sb="4" eb="5">
      <t>クワ</t>
    </rPh>
    <rPh sb="6" eb="7">
      <t>イ</t>
    </rPh>
    <rPh sb="8" eb="9">
      <t>ケン</t>
    </rPh>
    <phoneticPr fontId="2"/>
  </si>
  <si>
    <t>固 有 資 本 金</t>
    <rPh sb="0" eb="1">
      <t>ガタマリ</t>
    </rPh>
    <rPh sb="2" eb="3">
      <t>ユウ</t>
    </rPh>
    <rPh sb="4" eb="5">
      <t>シ</t>
    </rPh>
    <rPh sb="6" eb="7">
      <t>ホン</t>
    </rPh>
    <rPh sb="8" eb="9">
      <t>キン</t>
    </rPh>
    <phoneticPr fontId="2"/>
  </si>
  <si>
    <t>繰 入 資 本 金</t>
    <rPh sb="0" eb="1">
      <t>グリ</t>
    </rPh>
    <rPh sb="2" eb="3">
      <t>イ</t>
    </rPh>
    <rPh sb="4" eb="5">
      <t>シ</t>
    </rPh>
    <rPh sb="6" eb="7">
      <t>ホン</t>
    </rPh>
    <rPh sb="8" eb="9">
      <t>キン</t>
    </rPh>
    <phoneticPr fontId="2"/>
  </si>
  <si>
    <t>剰　 余 　金　 合 　計</t>
    <rPh sb="0" eb="1">
      <t>アマツサ</t>
    </rPh>
    <rPh sb="3" eb="4">
      <t>ヨ</t>
    </rPh>
    <rPh sb="6" eb="7">
      <t>キン</t>
    </rPh>
    <rPh sb="9" eb="10">
      <t>ゴウ</t>
    </rPh>
    <rPh sb="12" eb="13">
      <t>ケイ</t>
    </rPh>
    <phoneticPr fontId="2"/>
  </si>
  <si>
    <t>本庄配水池</t>
    <rPh sb="0" eb="2">
      <t>ホンジョウ</t>
    </rPh>
    <rPh sb="2" eb="4">
      <t>ハイスイ</t>
    </rPh>
    <rPh sb="4" eb="5">
      <t>イケ</t>
    </rPh>
    <phoneticPr fontId="2"/>
  </si>
  <si>
    <t>㎥</t>
    <phoneticPr fontId="2"/>
  </si>
  <si>
    <t>（１）　組織図　………………………</t>
    <rPh sb="4" eb="6">
      <t>ソシキ</t>
    </rPh>
    <rPh sb="6" eb="7">
      <t>ズ</t>
    </rPh>
    <phoneticPr fontId="2"/>
  </si>
  <si>
    <t>1　 事業の経緯</t>
    <rPh sb="3" eb="5">
      <t>ジギョウ</t>
    </rPh>
    <rPh sb="6" eb="8">
      <t>ケイイ</t>
    </rPh>
    <phoneticPr fontId="2"/>
  </si>
  <si>
    <t>　認　　可　　　　　　　　　　　　年　月　日</t>
    <rPh sb="1" eb="2">
      <t>ニン</t>
    </rPh>
    <rPh sb="4" eb="5">
      <t>カ</t>
    </rPh>
    <rPh sb="17" eb="18">
      <t>ネン</t>
    </rPh>
    <rPh sb="19" eb="20">
      <t>ツキ</t>
    </rPh>
    <rPh sb="21" eb="22">
      <t>ヒ</t>
    </rPh>
    <phoneticPr fontId="2"/>
  </si>
  <si>
    <t>㍑</t>
    <phoneticPr fontId="2"/>
  </si>
  <si>
    <t>（３） 簡易水道合併状況</t>
    <rPh sb="4" eb="6">
      <t>カンイ</t>
    </rPh>
    <rPh sb="6" eb="8">
      <t>スイドウ</t>
    </rPh>
    <rPh sb="8" eb="10">
      <t>ガッペイ</t>
    </rPh>
    <rPh sb="10" eb="12">
      <t>ジョウキョウ</t>
    </rPh>
    <phoneticPr fontId="2"/>
  </si>
  <si>
    <t>認可年月日</t>
    <rPh sb="0" eb="2">
      <t>ニンカ</t>
    </rPh>
    <rPh sb="2" eb="5">
      <t>ネンガッピ</t>
    </rPh>
    <phoneticPr fontId="2"/>
  </si>
  <si>
    <t>（４）年表</t>
    <rPh sb="3" eb="4">
      <t>トシ</t>
    </rPh>
    <rPh sb="4" eb="5">
      <t>ヒョウ</t>
    </rPh>
    <phoneticPr fontId="2"/>
  </si>
  <si>
    <t>水道週間施設開放開始（場所：上水道管理センター）</t>
    <rPh sb="0" eb="2">
      <t>スイドウ</t>
    </rPh>
    <rPh sb="2" eb="4">
      <t>シュウカン</t>
    </rPh>
    <rPh sb="4" eb="6">
      <t>シセツ</t>
    </rPh>
    <rPh sb="6" eb="8">
      <t>カイホウ</t>
    </rPh>
    <rPh sb="8" eb="10">
      <t>カイシ</t>
    </rPh>
    <rPh sb="11" eb="13">
      <t>バショ</t>
    </rPh>
    <rPh sb="14" eb="17">
      <t>ジョウスイドウ</t>
    </rPh>
    <rPh sb="17" eb="19">
      <t>カンリ</t>
    </rPh>
    <phoneticPr fontId="2"/>
  </si>
  <si>
    <t>一般会計より支障移転工事に係る繰出金（出資金）開始</t>
    <rPh sb="0" eb="2">
      <t>イッパン</t>
    </rPh>
    <rPh sb="2" eb="4">
      <t>カイケイ</t>
    </rPh>
    <rPh sb="6" eb="8">
      <t>シショウ</t>
    </rPh>
    <rPh sb="8" eb="10">
      <t>イテン</t>
    </rPh>
    <rPh sb="10" eb="12">
      <t>コウジ</t>
    </rPh>
    <rPh sb="13" eb="14">
      <t>カカ</t>
    </rPh>
    <rPh sb="15" eb="17">
      <t>クリダ</t>
    </rPh>
    <rPh sb="17" eb="18">
      <t>キン</t>
    </rPh>
    <rPh sb="19" eb="22">
      <t>シュッシキン</t>
    </rPh>
    <rPh sb="23" eb="25">
      <t>カイシ</t>
    </rPh>
    <phoneticPr fontId="2"/>
  </si>
  <si>
    <t>水道施設警備業務委託開始（本庄配水池外４施設）</t>
    <rPh sb="0" eb="2">
      <t>スイドウ</t>
    </rPh>
    <rPh sb="2" eb="4">
      <t>シセツ</t>
    </rPh>
    <rPh sb="4" eb="6">
      <t>ケイビ</t>
    </rPh>
    <rPh sb="6" eb="8">
      <t>ギョウム</t>
    </rPh>
    <rPh sb="8" eb="10">
      <t>イタク</t>
    </rPh>
    <rPh sb="10" eb="12">
      <t>カイシ</t>
    </rPh>
    <rPh sb="13" eb="15">
      <t>ホンジョウ</t>
    </rPh>
    <rPh sb="15" eb="17">
      <t>ハイスイ</t>
    </rPh>
    <rPh sb="17" eb="18">
      <t>チ</t>
    </rPh>
    <rPh sb="18" eb="19">
      <t>ガイ</t>
    </rPh>
    <rPh sb="20" eb="22">
      <t>シセツ</t>
    </rPh>
    <phoneticPr fontId="2"/>
  </si>
  <si>
    <t>新加入者分担金を資本的収入から収益的収入に組み替え</t>
    <rPh sb="0" eb="1">
      <t>シン</t>
    </rPh>
    <rPh sb="1" eb="4">
      <t>カニュウシャ</t>
    </rPh>
    <rPh sb="4" eb="7">
      <t>ブンタンキン</t>
    </rPh>
    <rPh sb="8" eb="11">
      <t>シホンテキ</t>
    </rPh>
    <rPh sb="11" eb="13">
      <t>シュウニュウ</t>
    </rPh>
    <rPh sb="15" eb="17">
      <t>シュウエキ</t>
    </rPh>
    <rPh sb="17" eb="18">
      <t>テキ</t>
    </rPh>
    <rPh sb="18" eb="20">
      <t>シュウニュウ</t>
    </rPh>
    <rPh sb="21" eb="22">
      <t>ク</t>
    </rPh>
    <rPh sb="23" eb="24">
      <t>カ</t>
    </rPh>
    <phoneticPr fontId="2"/>
  </si>
  <si>
    <t>３　業　務</t>
    <rPh sb="2" eb="3">
      <t>ギョウ</t>
    </rPh>
    <rPh sb="4" eb="5">
      <t>ツトム</t>
    </rPh>
    <phoneticPr fontId="2"/>
  </si>
  <si>
    <t>※行政区域内人口(人)</t>
    <rPh sb="1" eb="3">
      <t>ギョウセイ</t>
    </rPh>
    <rPh sb="3" eb="6">
      <t>クイキナイ</t>
    </rPh>
    <rPh sb="6" eb="8">
      <t>ジンコウ</t>
    </rPh>
    <rPh sb="9" eb="10">
      <t>ニン</t>
    </rPh>
    <phoneticPr fontId="2"/>
  </si>
  <si>
    <t>４　 財　務</t>
    <rPh sb="3" eb="4">
      <t>ザイ</t>
    </rPh>
    <rPh sb="5" eb="6">
      <t>ツトム</t>
    </rPh>
    <phoneticPr fontId="2"/>
  </si>
  <si>
    <t>５ 　経営分析</t>
    <rPh sb="3" eb="5">
      <t>ケイエイ</t>
    </rPh>
    <rPh sb="5" eb="7">
      <t>ブンセキ</t>
    </rPh>
    <phoneticPr fontId="2"/>
  </si>
  <si>
    <t>※給水人口（人）</t>
    <rPh sb="1" eb="3">
      <t>キュウスイ</t>
    </rPh>
    <rPh sb="3" eb="5">
      <t>ジンコウ</t>
    </rPh>
    <rPh sb="6" eb="7">
      <t>ニン</t>
    </rPh>
    <phoneticPr fontId="2"/>
  </si>
  <si>
    <t>※普及率（％）</t>
    <rPh sb="1" eb="3">
      <t>フキュウ</t>
    </rPh>
    <rPh sb="3" eb="4">
      <t>リツ</t>
    </rPh>
    <phoneticPr fontId="2"/>
  </si>
  <si>
    <t>※給水戸数（戸）</t>
    <rPh sb="1" eb="3">
      <t>キュウスイ</t>
    </rPh>
    <rPh sb="3" eb="5">
      <t>コスウ</t>
    </rPh>
    <rPh sb="6" eb="7">
      <t>コ</t>
    </rPh>
    <phoneticPr fontId="2"/>
  </si>
  <si>
    <t>有収水量（㎥）</t>
    <rPh sb="0" eb="1">
      <t>ユウ</t>
    </rPh>
    <rPh sb="1" eb="2">
      <t>シュウ</t>
    </rPh>
    <rPh sb="2" eb="4">
      <t>スイリョウ</t>
    </rPh>
    <phoneticPr fontId="2"/>
  </si>
  <si>
    <t>※配水管総延長（ｍ）</t>
    <rPh sb="1" eb="4">
      <t>ハイスイカン</t>
    </rPh>
    <rPh sb="4" eb="5">
      <t>ソウ</t>
    </rPh>
    <rPh sb="5" eb="7">
      <t>エンチョウ</t>
    </rPh>
    <phoneticPr fontId="2"/>
  </si>
  <si>
    <t>※共用栓数は、各口径別に含めています。</t>
    <rPh sb="1" eb="3">
      <t>キョウヨウ</t>
    </rPh>
    <rPh sb="3" eb="4">
      <t>セン</t>
    </rPh>
    <rPh sb="4" eb="5">
      <t>スウ</t>
    </rPh>
    <rPh sb="7" eb="8">
      <t>カク</t>
    </rPh>
    <rPh sb="8" eb="10">
      <t>コウケイ</t>
    </rPh>
    <rPh sb="10" eb="11">
      <t>ベツ</t>
    </rPh>
    <rPh sb="12" eb="13">
      <t>フク</t>
    </rPh>
    <phoneticPr fontId="2"/>
  </si>
  <si>
    <t>調定水量(㎥）</t>
    <rPh sb="0" eb="1">
      <t>チョウ</t>
    </rPh>
    <rPh sb="1" eb="2">
      <t>サダム</t>
    </rPh>
    <rPh sb="2" eb="4">
      <t>スイリョウ</t>
    </rPh>
    <phoneticPr fontId="2"/>
  </si>
  <si>
    <t>（㎥）</t>
    <phoneticPr fontId="2"/>
  </si>
  <si>
    <t>北　里　簡　易　水　道</t>
    <rPh sb="0" eb="1">
      <t>キタ</t>
    </rPh>
    <rPh sb="2" eb="3">
      <t>サト</t>
    </rPh>
    <rPh sb="4" eb="5">
      <t>カン</t>
    </rPh>
    <rPh sb="6" eb="7">
      <t>エキ</t>
    </rPh>
    <rPh sb="8" eb="9">
      <t>ミズ</t>
    </rPh>
    <rPh sb="10" eb="11">
      <t>ミチ</t>
    </rPh>
    <phoneticPr fontId="2"/>
  </si>
  <si>
    <t>小　牧　水　道　組　合</t>
    <rPh sb="0" eb="1">
      <t>ショウ</t>
    </rPh>
    <rPh sb="2" eb="3">
      <t>マキ</t>
    </rPh>
    <rPh sb="4" eb="5">
      <t>ミズ</t>
    </rPh>
    <rPh sb="6" eb="7">
      <t>ミチ</t>
    </rPh>
    <rPh sb="8" eb="9">
      <t>クミ</t>
    </rPh>
    <rPh sb="10" eb="11">
      <t>ゴウ</t>
    </rPh>
    <phoneticPr fontId="2"/>
  </si>
  <si>
    <t>桃花台高架水槽使用開始（600㎥）</t>
    <rPh sb="0" eb="3">
      <t>トウカダイ</t>
    </rPh>
    <rPh sb="3" eb="4">
      <t>コウ</t>
    </rPh>
    <rPh sb="4" eb="5">
      <t>カ</t>
    </rPh>
    <rPh sb="5" eb="7">
      <t>スイソウ</t>
    </rPh>
    <rPh sb="7" eb="9">
      <t>シヨウ</t>
    </rPh>
    <rPh sb="9" eb="11">
      <t>カイシ</t>
    </rPh>
    <phoneticPr fontId="2"/>
  </si>
  <si>
    <t>総配水量（㎥）</t>
    <rPh sb="0" eb="1">
      <t>ソウ</t>
    </rPh>
    <rPh sb="1" eb="3">
      <t>ハイスイ</t>
    </rPh>
    <rPh sb="3" eb="4">
      <t>リョウ</t>
    </rPh>
    <phoneticPr fontId="2"/>
  </si>
  <si>
    <t>県水受水量（㎥）</t>
    <rPh sb="0" eb="1">
      <t>ケン</t>
    </rPh>
    <rPh sb="1" eb="2">
      <t>スイ</t>
    </rPh>
    <rPh sb="2" eb="4">
      <t>ジュスイ</t>
    </rPh>
    <rPh sb="4" eb="5">
      <t>リョウ</t>
    </rPh>
    <phoneticPr fontId="2"/>
  </si>
  <si>
    <t>　　　１㎥当たりの水の販売価格。</t>
    <rPh sb="5" eb="6">
      <t>ア</t>
    </rPh>
    <rPh sb="9" eb="10">
      <t>ミズ</t>
    </rPh>
    <rPh sb="11" eb="13">
      <t>ハンバイ</t>
    </rPh>
    <rPh sb="13" eb="15">
      <t>カカク</t>
    </rPh>
    <phoneticPr fontId="2"/>
  </si>
  <si>
    <t>資 本 剰 余 金 合 計</t>
    <rPh sb="0" eb="1">
      <t>シ</t>
    </rPh>
    <rPh sb="2" eb="3">
      <t>ホン</t>
    </rPh>
    <rPh sb="4" eb="5">
      <t>アマツサ</t>
    </rPh>
    <rPh sb="6" eb="7">
      <t>ヨ</t>
    </rPh>
    <rPh sb="8" eb="9">
      <t>キン</t>
    </rPh>
    <rPh sb="10" eb="11">
      <t>ゴウ</t>
    </rPh>
    <rPh sb="12" eb="13">
      <t>ケイ</t>
    </rPh>
    <phoneticPr fontId="2"/>
  </si>
  <si>
    <t>工  事  負  担  金</t>
    <rPh sb="0" eb="1">
      <t>コウ</t>
    </rPh>
    <rPh sb="3" eb="4">
      <t>コト</t>
    </rPh>
    <rPh sb="6" eb="7">
      <t>フ</t>
    </rPh>
    <rPh sb="9" eb="10">
      <t>ニナ</t>
    </rPh>
    <rPh sb="12" eb="13">
      <t>キン</t>
    </rPh>
    <phoneticPr fontId="2"/>
  </si>
  <si>
    <t>国  庫  補  助  金</t>
    <rPh sb="0" eb="1">
      <t>クニ</t>
    </rPh>
    <rPh sb="3" eb="4">
      <t>コ</t>
    </rPh>
    <rPh sb="6" eb="7">
      <t>ホ</t>
    </rPh>
    <rPh sb="9" eb="10">
      <t>スケ</t>
    </rPh>
    <rPh sb="12" eb="13">
      <t>キン</t>
    </rPh>
    <phoneticPr fontId="2"/>
  </si>
  <si>
    <t>利 益 剰 余 金 合 計</t>
    <rPh sb="0" eb="1">
      <t>リ</t>
    </rPh>
    <rPh sb="2" eb="3">
      <t>エキ</t>
    </rPh>
    <rPh sb="4" eb="5">
      <t>アマツサ</t>
    </rPh>
    <rPh sb="6" eb="7">
      <t>ヨ</t>
    </rPh>
    <rPh sb="8" eb="9">
      <t>キン</t>
    </rPh>
    <rPh sb="10" eb="11">
      <t>ゴウ</t>
    </rPh>
    <rPh sb="12" eb="13">
      <t>ケイ</t>
    </rPh>
    <phoneticPr fontId="2"/>
  </si>
  <si>
    <t>減  債  積  立  金</t>
    <rPh sb="0" eb="1">
      <t>ゲン</t>
    </rPh>
    <rPh sb="3" eb="4">
      <t>サイ</t>
    </rPh>
    <rPh sb="6" eb="7">
      <t>セキ</t>
    </rPh>
    <rPh sb="9" eb="10">
      <t>タテ</t>
    </rPh>
    <rPh sb="12" eb="13">
      <t>キン</t>
    </rPh>
    <phoneticPr fontId="2"/>
  </si>
  <si>
    <t>資　  本　　 合　  計</t>
    <rPh sb="0" eb="1">
      <t>シ</t>
    </rPh>
    <rPh sb="4" eb="5">
      <t>ホン</t>
    </rPh>
    <rPh sb="8" eb="9">
      <t>ゴウ</t>
    </rPh>
    <rPh sb="12" eb="13">
      <t>ケイ</t>
    </rPh>
    <phoneticPr fontId="2"/>
  </si>
  <si>
    <t>負 債 ・ 資 本 合 計</t>
    <rPh sb="0" eb="1">
      <t>フ</t>
    </rPh>
    <rPh sb="2" eb="3">
      <t>サイ</t>
    </rPh>
    <rPh sb="6" eb="7">
      <t>シ</t>
    </rPh>
    <rPh sb="8" eb="9">
      <t>ホン</t>
    </rPh>
    <rPh sb="10" eb="11">
      <t>ゴウ</t>
    </rPh>
    <rPh sb="12" eb="13">
      <t>ケイ</t>
    </rPh>
    <phoneticPr fontId="2"/>
  </si>
  <si>
    <t>料金内容</t>
    <rPh sb="0" eb="2">
      <t>リョウキン</t>
    </rPh>
    <rPh sb="2" eb="4">
      <t>ナイヨウ</t>
    </rPh>
    <phoneticPr fontId="2"/>
  </si>
  <si>
    <t>470円</t>
    <rPh sb="3" eb="4">
      <t>エン</t>
    </rPh>
    <phoneticPr fontId="2"/>
  </si>
  <si>
    <t>770円</t>
    <rPh sb="3" eb="4">
      <t>エン</t>
    </rPh>
    <phoneticPr fontId="2"/>
  </si>
  <si>
    <t>890円</t>
    <rPh sb="3" eb="4">
      <t>エン</t>
    </rPh>
    <phoneticPr fontId="2"/>
  </si>
  <si>
    <t>55円</t>
    <rPh sb="2" eb="3">
      <t>エン</t>
    </rPh>
    <phoneticPr fontId="2"/>
  </si>
  <si>
    <t>80円</t>
    <rPh sb="2" eb="3">
      <t>エン</t>
    </rPh>
    <phoneticPr fontId="2"/>
  </si>
  <si>
    <t>110円</t>
    <rPh sb="3" eb="4">
      <t>エン</t>
    </rPh>
    <phoneticPr fontId="2"/>
  </si>
  <si>
    <t>135円</t>
    <rPh sb="3" eb="4">
      <t>エン</t>
    </rPh>
    <phoneticPr fontId="2"/>
  </si>
  <si>
    <t>175円</t>
    <rPh sb="3" eb="4">
      <t>エン</t>
    </rPh>
    <phoneticPr fontId="2"/>
  </si>
  <si>
    <t>平成元年4月1日</t>
    <rPh sb="0" eb="2">
      <t>ヘイセイ</t>
    </rPh>
    <rPh sb="2" eb="3">
      <t>モト</t>
    </rPh>
    <rPh sb="3" eb="4">
      <t>ネン</t>
    </rPh>
    <rPh sb="5" eb="6">
      <t>ツキ</t>
    </rPh>
    <rPh sb="7" eb="8">
      <t>ニチ</t>
    </rPh>
    <phoneticPr fontId="2"/>
  </si>
  <si>
    <t>　基本料金（1月につき）税込み</t>
    <rPh sb="1" eb="3">
      <t>キホン</t>
    </rPh>
    <rPh sb="3" eb="5">
      <t>リョウキン</t>
    </rPh>
    <rPh sb="7" eb="8">
      <t>ツキ</t>
    </rPh>
    <rPh sb="12" eb="14">
      <t>ゼイコ</t>
    </rPh>
    <phoneticPr fontId="2"/>
  </si>
  <si>
    <t>　基本料金（1月につき）税抜き</t>
    <rPh sb="1" eb="3">
      <t>キホン</t>
    </rPh>
    <rPh sb="3" eb="5">
      <t>リョウキン</t>
    </rPh>
    <rPh sb="7" eb="8">
      <t>ツキ</t>
    </rPh>
    <rPh sb="12" eb="13">
      <t>ゼイ</t>
    </rPh>
    <rPh sb="13" eb="14">
      <t>ヌ</t>
    </rPh>
    <phoneticPr fontId="2"/>
  </si>
  <si>
    <t>916円</t>
    <rPh sb="3" eb="4">
      <t>エン</t>
    </rPh>
    <phoneticPr fontId="2"/>
  </si>
  <si>
    <t>600円</t>
    <rPh sb="3" eb="4">
      <t>エン</t>
    </rPh>
    <phoneticPr fontId="2"/>
  </si>
  <si>
    <t>56円</t>
    <rPh sb="2" eb="3">
      <t>エン</t>
    </rPh>
    <phoneticPr fontId="2"/>
  </si>
  <si>
    <t>87円</t>
    <rPh sb="2" eb="3">
      <t>エン</t>
    </rPh>
    <phoneticPr fontId="2"/>
  </si>
  <si>
    <t>139円</t>
    <rPh sb="3" eb="4">
      <t>エン</t>
    </rPh>
    <phoneticPr fontId="2"/>
  </si>
  <si>
    <t>66円</t>
    <rPh sb="2" eb="3">
      <t>エン</t>
    </rPh>
    <phoneticPr fontId="2"/>
  </si>
  <si>
    <t>75円</t>
    <rPh sb="2" eb="3">
      <t>エン</t>
    </rPh>
    <phoneticPr fontId="2"/>
  </si>
  <si>
    <t>150円</t>
    <rPh sb="3" eb="4">
      <t>エン</t>
    </rPh>
    <phoneticPr fontId="2"/>
  </si>
  <si>
    <t>90円</t>
    <rPh sb="2" eb="3">
      <t>エン</t>
    </rPh>
    <phoneticPr fontId="2"/>
  </si>
  <si>
    <t>240円</t>
    <rPh sb="3" eb="4">
      <t>エン</t>
    </rPh>
    <phoneticPr fontId="2"/>
  </si>
  <si>
    <t>（消費税率3％含む改定）</t>
    <rPh sb="1" eb="4">
      <t>ショウヒゼイ</t>
    </rPh>
    <rPh sb="4" eb="5">
      <t>リツ</t>
    </rPh>
    <rPh sb="7" eb="8">
      <t>フク</t>
    </rPh>
    <rPh sb="9" eb="11">
      <t>カイテイ</t>
    </rPh>
    <phoneticPr fontId="2"/>
  </si>
  <si>
    <t>（料金計算後消費税率3％転嫁）</t>
    <rPh sb="1" eb="3">
      <t>リョウキン</t>
    </rPh>
    <rPh sb="3" eb="5">
      <t>ケイサン</t>
    </rPh>
    <rPh sb="5" eb="6">
      <t>ゴ</t>
    </rPh>
    <rPh sb="6" eb="9">
      <t>ショウヒゼイ</t>
    </rPh>
    <rPh sb="9" eb="10">
      <t>リツ</t>
    </rPh>
    <rPh sb="12" eb="14">
      <t>テンカ</t>
    </rPh>
    <phoneticPr fontId="2"/>
  </si>
  <si>
    <t>昭和42. 3.31</t>
    <rPh sb="0" eb="2">
      <t>ショウワ</t>
    </rPh>
    <phoneticPr fontId="2"/>
  </si>
  <si>
    <t>平成21年度</t>
    <rPh sb="0" eb="2">
      <t>ヘイセイ</t>
    </rPh>
    <rPh sb="4" eb="6">
      <t>ネンド</t>
    </rPh>
    <phoneticPr fontId="2"/>
  </si>
  <si>
    <t>平成30年度</t>
    <rPh sb="0" eb="2">
      <t>ヘイセイ</t>
    </rPh>
    <rPh sb="4" eb="6">
      <t>ネンド</t>
    </rPh>
    <phoneticPr fontId="2"/>
  </si>
  <si>
    <t>送 水 設 備</t>
    <rPh sb="0" eb="1">
      <t>ソウ</t>
    </rPh>
    <rPh sb="2" eb="3">
      <t>ミズ</t>
    </rPh>
    <rPh sb="4" eb="5">
      <t>セツ</t>
    </rPh>
    <rPh sb="6" eb="7">
      <t>ソナエ</t>
    </rPh>
    <phoneticPr fontId="2"/>
  </si>
  <si>
    <t>発 電 設 備</t>
    <rPh sb="0" eb="1">
      <t>ハツ</t>
    </rPh>
    <rPh sb="2" eb="3">
      <t>デン</t>
    </rPh>
    <rPh sb="4" eb="5">
      <t>セツ</t>
    </rPh>
    <rPh sb="6" eb="7">
      <t>ソナエ</t>
    </rPh>
    <phoneticPr fontId="2"/>
  </si>
  <si>
    <t>13mm</t>
    <phoneticPr fontId="2"/>
  </si>
  <si>
    <t>20mm</t>
    <phoneticPr fontId="2"/>
  </si>
  <si>
    <t>25mm</t>
    <phoneticPr fontId="2"/>
  </si>
  <si>
    <t>30mm</t>
    <phoneticPr fontId="2"/>
  </si>
  <si>
    <t>40mm</t>
    <phoneticPr fontId="2"/>
  </si>
  <si>
    <t>50mm</t>
    <phoneticPr fontId="2"/>
  </si>
  <si>
    <t>75mm</t>
    <phoneticPr fontId="2"/>
  </si>
  <si>
    <t>100mm</t>
    <phoneticPr fontId="2"/>
  </si>
  <si>
    <t>口径13mmに準ずる</t>
    <rPh sb="0" eb="2">
      <t>コウケイ</t>
    </rPh>
    <rPh sb="7" eb="8">
      <t>ジュン</t>
    </rPh>
    <phoneticPr fontId="2"/>
  </si>
  <si>
    <t>小牧市水道事業年報</t>
    <rPh sb="0" eb="1">
      <t>ショウ</t>
    </rPh>
    <rPh sb="1" eb="2">
      <t>マキ</t>
    </rPh>
    <rPh sb="2" eb="3">
      <t>シ</t>
    </rPh>
    <rPh sb="3" eb="4">
      <t>ミズ</t>
    </rPh>
    <rPh sb="4" eb="5">
      <t>ミチ</t>
    </rPh>
    <rPh sb="5" eb="6">
      <t>コト</t>
    </rPh>
    <rPh sb="6" eb="7">
      <t>ギョウ</t>
    </rPh>
    <rPh sb="7" eb="8">
      <t>トシ</t>
    </rPh>
    <rPh sb="8" eb="9">
      <t>ホウ</t>
    </rPh>
    <phoneticPr fontId="2"/>
  </si>
  <si>
    <t>当年度未処分利益剰余金</t>
    <rPh sb="0" eb="1">
      <t>トウ</t>
    </rPh>
    <rPh sb="1" eb="2">
      <t>トシ</t>
    </rPh>
    <rPh sb="2" eb="3">
      <t>タビ</t>
    </rPh>
    <rPh sb="3" eb="6">
      <t>ミショブン</t>
    </rPh>
    <rPh sb="6" eb="7">
      <t>リ</t>
    </rPh>
    <rPh sb="7" eb="8">
      <t>エキ</t>
    </rPh>
    <rPh sb="8" eb="9">
      <t>アマツサ</t>
    </rPh>
    <rPh sb="9" eb="10">
      <t>ヨ</t>
    </rPh>
    <rPh sb="10" eb="11">
      <t>キン</t>
    </rPh>
    <phoneticPr fontId="2"/>
  </si>
  <si>
    <t>（１）　沿革及び拡張事業の概要　…</t>
    <rPh sb="4" eb="6">
      <t>エンカク</t>
    </rPh>
    <rPh sb="6" eb="7">
      <t>オヨ</t>
    </rPh>
    <rPh sb="8" eb="10">
      <t>カクチョウ</t>
    </rPh>
    <rPh sb="10" eb="12">
      <t>ジギョウ</t>
    </rPh>
    <rPh sb="13" eb="15">
      <t>ガイヨウ</t>
    </rPh>
    <phoneticPr fontId="2"/>
  </si>
  <si>
    <t>（２）　拡張事業の推移　……………</t>
    <rPh sb="4" eb="6">
      <t>カクチョウ</t>
    </rPh>
    <rPh sb="6" eb="8">
      <t>ジギョウ</t>
    </rPh>
    <rPh sb="9" eb="11">
      <t>スイイ</t>
    </rPh>
    <phoneticPr fontId="2"/>
  </si>
  <si>
    <t>(3,959,483)</t>
    <phoneticPr fontId="2"/>
  </si>
  <si>
    <t>平成3～11年度</t>
    <rPh sb="0" eb="2">
      <t>ヘイセイ</t>
    </rPh>
    <rPh sb="6" eb="8">
      <t>ネンド</t>
    </rPh>
    <phoneticPr fontId="2"/>
  </si>
  <si>
    <t>(平成12～21年度)</t>
    <rPh sb="1" eb="3">
      <t>ヘイセイ</t>
    </rPh>
    <rPh sb="8" eb="10">
      <t>ネンド</t>
    </rPh>
    <phoneticPr fontId="2"/>
  </si>
  <si>
    <t>（３）　簡易水道合併状況　…………　</t>
    <rPh sb="4" eb="6">
      <t>カンイ</t>
    </rPh>
    <rPh sb="6" eb="8">
      <t>スイドウ</t>
    </rPh>
    <rPh sb="8" eb="10">
      <t>ガッペイ</t>
    </rPh>
    <rPh sb="10" eb="12">
      <t>ジョウキョウ</t>
    </rPh>
    <phoneticPr fontId="2"/>
  </si>
  <si>
    <t>（４）　年表　…………………………</t>
    <rPh sb="4" eb="6">
      <t>ネンピョウ</t>
    </rPh>
    <phoneticPr fontId="2"/>
  </si>
  <si>
    <t>（１）　施設概要　……………………</t>
    <rPh sb="4" eb="6">
      <t>シセツ</t>
    </rPh>
    <rPh sb="6" eb="8">
      <t>ガイヨウ</t>
    </rPh>
    <phoneticPr fontId="2"/>
  </si>
  <si>
    <t>（１）　事業の推移　…………………</t>
    <rPh sb="4" eb="6">
      <t>ジギョウ</t>
    </rPh>
    <rPh sb="7" eb="9">
      <t>スイイ</t>
    </rPh>
    <phoneticPr fontId="2"/>
  </si>
  <si>
    <t>（２）　年間配水量　…………………</t>
    <rPh sb="4" eb="6">
      <t>ネンカン</t>
    </rPh>
    <rPh sb="6" eb="8">
      <t>ハイスイ</t>
    </rPh>
    <rPh sb="8" eb="9">
      <t>リョウ</t>
    </rPh>
    <phoneticPr fontId="2"/>
  </si>
  <si>
    <t>（３）　口径別給水栓数　……………　</t>
    <rPh sb="4" eb="6">
      <t>コウケイ</t>
    </rPh>
    <rPh sb="6" eb="7">
      <t>ベツ</t>
    </rPh>
    <rPh sb="7" eb="9">
      <t>キュウスイ</t>
    </rPh>
    <rPh sb="9" eb="10">
      <t>セン</t>
    </rPh>
    <rPh sb="10" eb="11">
      <t>スウ</t>
    </rPh>
    <phoneticPr fontId="2"/>
  </si>
  <si>
    <t>（４）　口径別使用水量　……………</t>
    <rPh sb="4" eb="6">
      <t>コウケイ</t>
    </rPh>
    <rPh sb="6" eb="7">
      <t>ベツ</t>
    </rPh>
    <rPh sb="7" eb="9">
      <t>シヨウ</t>
    </rPh>
    <rPh sb="9" eb="11">
      <t>スイリョウ</t>
    </rPh>
    <phoneticPr fontId="2"/>
  </si>
  <si>
    <t>（３）　性質別費用構成表　…………　</t>
    <rPh sb="4" eb="6">
      <t>セイシツ</t>
    </rPh>
    <rPh sb="6" eb="7">
      <t>ベツ</t>
    </rPh>
    <rPh sb="7" eb="9">
      <t>ヒヨウ</t>
    </rPh>
    <rPh sb="9" eb="11">
      <t>コウセイ</t>
    </rPh>
    <rPh sb="11" eb="12">
      <t>ヒョウ</t>
    </rPh>
    <phoneticPr fontId="2"/>
  </si>
  <si>
    <t>（４）　資本的収支状況表　…………</t>
    <rPh sb="4" eb="7">
      <t>シホンテキ</t>
    </rPh>
    <rPh sb="7" eb="9">
      <t>シュウシ</t>
    </rPh>
    <rPh sb="9" eb="11">
      <t>ジョウキョウ</t>
    </rPh>
    <rPh sb="11" eb="12">
      <t>ヒョウ</t>
    </rPh>
    <phoneticPr fontId="2"/>
  </si>
  <si>
    <t>※　｢給水原価｣は、経常費用を有収水量で除した1㎥当たりの｢水の生産原価｣です。</t>
    <rPh sb="3" eb="5">
      <t>キュウスイ</t>
    </rPh>
    <rPh sb="5" eb="7">
      <t>ゲンカ</t>
    </rPh>
    <rPh sb="10" eb="12">
      <t>ケイジョウ</t>
    </rPh>
    <rPh sb="12" eb="14">
      <t>ヒヨウ</t>
    </rPh>
    <rPh sb="15" eb="16">
      <t>ユウ</t>
    </rPh>
    <rPh sb="16" eb="17">
      <t>シュウ</t>
    </rPh>
    <rPh sb="17" eb="19">
      <t>スイリョウ</t>
    </rPh>
    <rPh sb="25" eb="26">
      <t>ア</t>
    </rPh>
    <rPh sb="30" eb="31">
      <t>ミズ</t>
    </rPh>
    <rPh sb="32" eb="34">
      <t>セイサン</t>
    </rPh>
    <rPh sb="34" eb="36">
      <t>ゲンカ</t>
    </rPh>
    <phoneticPr fontId="2"/>
  </si>
  <si>
    <t>（１）　業務分析表　…………………</t>
    <rPh sb="4" eb="6">
      <t>ギョウム</t>
    </rPh>
    <rPh sb="6" eb="8">
      <t>ブンセキ</t>
    </rPh>
    <rPh sb="8" eb="9">
      <t>ヒョウ</t>
    </rPh>
    <phoneticPr fontId="2"/>
  </si>
  <si>
    <t>（２）　財務分析表　…………………</t>
    <rPh sb="4" eb="6">
      <t>ザイム</t>
    </rPh>
    <rPh sb="6" eb="8">
      <t>ブンセキ</t>
    </rPh>
    <rPh sb="8" eb="9">
      <t>ヒョウ</t>
    </rPh>
    <phoneticPr fontId="2"/>
  </si>
  <si>
    <t>（３）　事務分掌　……………………</t>
    <rPh sb="4" eb="6">
      <t>ジム</t>
    </rPh>
    <rPh sb="6" eb="8">
      <t>ブンショウ</t>
    </rPh>
    <phoneticPr fontId="2"/>
  </si>
  <si>
    <t>大輪水源地揚水停止</t>
    <rPh sb="0" eb="1">
      <t>ダイ</t>
    </rPh>
    <rPh sb="1" eb="2">
      <t>ワ</t>
    </rPh>
    <rPh sb="2" eb="5">
      <t>スイゲンチ</t>
    </rPh>
    <rPh sb="5" eb="7">
      <t>ヨウスイ</t>
    </rPh>
    <rPh sb="7" eb="9">
      <t>テイシ</t>
    </rPh>
    <phoneticPr fontId="2"/>
  </si>
  <si>
    <t>(外山水源地、中部水源地、外山県住水源地を加える。)</t>
    <rPh sb="1" eb="3">
      <t>トヤマ</t>
    </rPh>
    <rPh sb="3" eb="6">
      <t>スイゲンチ</t>
    </rPh>
    <rPh sb="7" eb="9">
      <t>チュウブ</t>
    </rPh>
    <rPh sb="9" eb="12">
      <t>スイゲンチ</t>
    </rPh>
    <rPh sb="13" eb="15">
      <t>トヤマ</t>
    </rPh>
    <rPh sb="15" eb="16">
      <t>ケン</t>
    </rPh>
    <rPh sb="16" eb="17">
      <t>ジュウ</t>
    </rPh>
    <rPh sb="17" eb="20">
      <t>スイゲンチ</t>
    </rPh>
    <rPh sb="21" eb="22">
      <t>クワ</t>
    </rPh>
    <phoneticPr fontId="2"/>
  </si>
  <si>
    <t>上新町水源地揚水停止</t>
    <rPh sb="0" eb="1">
      <t>ウエ</t>
    </rPh>
    <rPh sb="1" eb="3">
      <t>シンマチ</t>
    </rPh>
    <rPh sb="3" eb="6">
      <t>スイゲンチ</t>
    </rPh>
    <rPh sb="6" eb="8">
      <t>ヨウスイ</t>
    </rPh>
    <rPh sb="8" eb="10">
      <t>テイシ</t>
    </rPh>
    <phoneticPr fontId="2"/>
  </si>
  <si>
    <t>水道料金及び分担金の改定</t>
    <rPh sb="0" eb="2">
      <t>スイドウ</t>
    </rPh>
    <rPh sb="2" eb="4">
      <t>リョウキン</t>
    </rPh>
    <rPh sb="4" eb="5">
      <t>オヨ</t>
    </rPh>
    <rPh sb="6" eb="9">
      <t>ブンタンキン</t>
    </rPh>
    <rPh sb="10" eb="12">
      <t>カイテイ</t>
    </rPh>
    <phoneticPr fontId="2"/>
  </si>
  <si>
    <t>東部浄水場２号取水井揚水停止</t>
    <rPh sb="0" eb="2">
      <t>トウブ</t>
    </rPh>
    <rPh sb="2" eb="5">
      <t>ジョウスイジョウ</t>
    </rPh>
    <rPh sb="6" eb="7">
      <t>ゴウ</t>
    </rPh>
    <rPh sb="7" eb="9">
      <t>シュスイ</t>
    </rPh>
    <rPh sb="9" eb="10">
      <t>イ</t>
    </rPh>
    <rPh sb="10" eb="12">
      <t>ヨウスイ</t>
    </rPh>
    <rPh sb="12" eb="14">
      <t>テイシ</t>
    </rPh>
    <phoneticPr fontId="2"/>
  </si>
  <si>
    <t>水道料金の改定（平均29.88％）</t>
    <rPh sb="0" eb="2">
      <t>スイドウ</t>
    </rPh>
    <rPh sb="2" eb="4">
      <t>リョウキン</t>
    </rPh>
    <rPh sb="5" eb="7">
      <t>カイテイ</t>
    </rPh>
    <rPh sb="8" eb="10">
      <t>ヘイキン</t>
    </rPh>
    <phoneticPr fontId="2"/>
  </si>
  <si>
    <t xml:space="preserve">     ポンプ場</t>
    <rPh sb="8" eb="9">
      <t>バ</t>
    </rPh>
    <phoneticPr fontId="2"/>
  </si>
  <si>
    <t>　　　この値は高い方がよい。</t>
    <rPh sb="5" eb="6">
      <t>アタイ</t>
    </rPh>
    <rPh sb="7" eb="8">
      <t>タカ</t>
    </rPh>
    <rPh sb="9" eb="10">
      <t>ホウ</t>
    </rPh>
    <phoneticPr fontId="2"/>
  </si>
  <si>
    <t>　　　この値は低い方がよい。</t>
    <rPh sb="5" eb="6">
      <t>アタイ</t>
    </rPh>
    <rPh sb="7" eb="8">
      <t>ヒク</t>
    </rPh>
    <rPh sb="9" eb="10">
      <t>ホウ</t>
    </rPh>
    <phoneticPr fontId="2"/>
  </si>
  <si>
    <t xml:space="preserve">  配水池</t>
    <rPh sb="2" eb="4">
      <t>ハイスイ</t>
    </rPh>
    <rPh sb="4" eb="5">
      <t>イケ</t>
    </rPh>
    <phoneticPr fontId="2"/>
  </si>
  <si>
    <t>簡易水道組合合併完了</t>
    <rPh sb="0" eb="2">
      <t>カンイ</t>
    </rPh>
    <rPh sb="2" eb="4">
      <t>スイドウ</t>
    </rPh>
    <rPh sb="4" eb="6">
      <t>クミアイ</t>
    </rPh>
    <rPh sb="6" eb="8">
      <t>ガッペイ</t>
    </rPh>
    <rPh sb="8" eb="10">
      <t>カンリョウ</t>
    </rPh>
    <phoneticPr fontId="2"/>
  </si>
  <si>
    <t>(小牧、小牧水道、山東、東部、桜井、二重堀簡易水道組合）</t>
    <rPh sb="1" eb="3">
      <t>コマキ</t>
    </rPh>
    <rPh sb="4" eb="6">
      <t>コマキ</t>
    </rPh>
    <rPh sb="6" eb="8">
      <t>スイドウ</t>
    </rPh>
    <rPh sb="9" eb="10">
      <t>ヤマ</t>
    </rPh>
    <rPh sb="10" eb="11">
      <t>ヒガシ</t>
    </rPh>
    <rPh sb="12" eb="14">
      <t>トウブ</t>
    </rPh>
    <rPh sb="15" eb="17">
      <t>サクライ</t>
    </rPh>
    <rPh sb="18" eb="20">
      <t>フタエ</t>
    </rPh>
    <rPh sb="20" eb="21">
      <t>ホリ</t>
    </rPh>
    <rPh sb="21" eb="23">
      <t>カンイ</t>
    </rPh>
    <rPh sb="23" eb="25">
      <t>スイドウ</t>
    </rPh>
    <rPh sb="25" eb="27">
      <t>クミアイ</t>
    </rPh>
    <phoneticPr fontId="2"/>
  </si>
  <si>
    <t>1,350円</t>
    <rPh sb="5" eb="6">
      <t>エン</t>
    </rPh>
    <phoneticPr fontId="2"/>
  </si>
  <si>
    <t>2,100円</t>
    <rPh sb="5" eb="6">
      <t>エン</t>
    </rPh>
    <phoneticPr fontId="2"/>
  </si>
  <si>
    <t>4,490円</t>
    <rPh sb="5" eb="6">
      <t>エン</t>
    </rPh>
    <phoneticPr fontId="2"/>
  </si>
  <si>
    <t>小牧ヶ丘増圧所移転のため、（旧）増圧所撤去工事完了</t>
    <rPh sb="0" eb="2">
      <t>コマキ</t>
    </rPh>
    <rPh sb="3" eb="4">
      <t>オカ</t>
    </rPh>
    <rPh sb="4" eb="5">
      <t>ゾウ</t>
    </rPh>
    <rPh sb="5" eb="6">
      <t>アツ</t>
    </rPh>
    <rPh sb="6" eb="7">
      <t>ジョ</t>
    </rPh>
    <rPh sb="7" eb="9">
      <t>イテン</t>
    </rPh>
    <rPh sb="14" eb="15">
      <t>キュウ</t>
    </rPh>
    <rPh sb="16" eb="17">
      <t>ゾウ</t>
    </rPh>
    <rPh sb="17" eb="18">
      <t>アツ</t>
    </rPh>
    <rPh sb="18" eb="19">
      <t>ジョ</t>
    </rPh>
    <rPh sb="19" eb="21">
      <t>テッキョ</t>
    </rPh>
    <rPh sb="21" eb="23">
      <t>コウジ</t>
    </rPh>
    <rPh sb="23" eb="25">
      <t>カンリョウ</t>
    </rPh>
    <phoneticPr fontId="2"/>
  </si>
  <si>
    <t>（新）小牧ヶ丘増圧所電気・機械設備工事完了</t>
    <rPh sb="1" eb="2">
      <t>シン</t>
    </rPh>
    <rPh sb="3" eb="5">
      <t>コマキ</t>
    </rPh>
    <rPh sb="6" eb="7">
      <t>オカ</t>
    </rPh>
    <rPh sb="7" eb="8">
      <t>ゾウ</t>
    </rPh>
    <rPh sb="8" eb="9">
      <t>アツ</t>
    </rPh>
    <rPh sb="9" eb="10">
      <t>ジョ</t>
    </rPh>
    <rPh sb="10" eb="12">
      <t>デンキ</t>
    </rPh>
    <rPh sb="13" eb="15">
      <t>キカイ</t>
    </rPh>
    <rPh sb="15" eb="17">
      <t>セツビ</t>
    </rPh>
    <rPh sb="17" eb="19">
      <t>コウジ</t>
    </rPh>
    <rPh sb="19" eb="21">
      <t>カンリョウ</t>
    </rPh>
    <phoneticPr fontId="2"/>
  </si>
  <si>
    <t>平成30</t>
    <rPh sb="0" eb="2">
      <t>ヘイセイ</t>
    </rPh>
    <phoneticPr fontId="2"/>
  </si>
  <si>
    <t>拡張第1次</t>
    <rPh sb="0" eb="2">
      <t>カクチョウ</t>
    </rPh>
    <rPh sb="2" eb="3">
      <t>ダイ</t>
    </rPh>
    <rPh sb="4" eb="5">
      <t>ジ</t>
    </rPh>
    <phoneticPr fontId="2"/>
  </si>
  <si>
    <t>変更事業</t>
    <rPh sb="0" eb="2">
      <t>ヘンコウ</t>
    </rPh>
    <rPh sb="2" eb="4">
      <t>ジギョウ</t>
    </rPh>
    <phoneticPr fontId="2"/>
  </si>
  <si>
    <t>8,880円</t>
    <rPh sb="5" eb="6">
      <t>エン</t>
    </rPh>
    <phoneticPr fontId="2"/>
  </si>
  <si>
    <t>1,050円</t>
    <rPh sb="5" eb="6">
      <t>エン</t>
    </rPh>
    <phoneticPr fontId="2"/>
  </si>
  <si>
    <t>1,400円</t>
    <rPh sb="5" eb="6">
      <t>エン</t>
    </rPh>
    <phoneticPr fontId="2"/>
  </si>
  <si>
    <t>2,380円</t>
    <rPh sb="5" eb="6">
      <t>エン</t>
    </rPh>
    <phoneticPr fontId="2"/>
  </si>
  <si>
    <t>3,590円</t>
    <rPh sb="5" eb="6">
      <t>エン</t>
    </rPh>
    <phoneticPr fontId="2"/>
  </si>
  <si>
    <t>7,840円</t>
    <rPh sb="5" eb="6">
      <t>エン</t>
    </rPh>
    <phoneticPr fontId="2"/>
  </si>
  <si>
    <t>15,610円</t>
    <rPh sb="6" eb="7">
      <t>エン</t>
    </rPh>
    <phoneticPr fontId="2"/>
  </si>
  <si>
    <t>1,740円</t>
    <rPh sb="5" eb="6">
      <t>エン</t>
    </rPh>
    <phoneticPr fontId="2"/>
  </si>
  <si>
    <t>2,520円</t>
    <rPh sb="5" eb="6">
      <t>エン</t>
    </rPh>
    <phoneticPr fontId="2"/>
  </si>
  <si>
    <t>3,910円</t>
    <rPh sb="5" eb="6">
      <t>エン</t>
    </rPh>
    <phoneticPr fontId="2"/>
  </si>
  <si>
    <t>6,300円</t>
    <rPh sb="5" eb="6">
      <t>エン</t>
    </rPh>
    <phoneticPr fontId="2"/>
  </si>
  <si>
    <t>13,450円</t>
    <rPh sb="6" eb="7">
      <t>エン</t>
    </rPh>
    <phoneticPr fontId="2"/>
  </si>
  <si>
    <t>22,370円</t>
    <rPh sb="6" eb="7">
      <t>エン</t>
    </rPh>
    <phoneticPr fontId="2"/>
  </si>
  <si>
    <t>1,390円</t>
    <rPh sb="5" eb="6">
      <t>エン</t>
    </rPh>
    <phoneticPr fontId="2"/>
  </si>
  <si>
    <t>1,792円</t>
    <rPh sb="5" eb="6">
      <t>エン</t>
    </rPh>
    <phoneticPr fontId="2"/>
  </si>
  <si>
    <t>2,594円</t>
    <rPh sb="5" eb="6">
      <t>エン</t>
    </rPh>
    <phoneticPr fontId="2"/>
  </si>
  <si>
    <t>4,026円</t>
    <rPh sb="5" eb="6">
      <t>エン</t>
    </rPh>
    <phoneticPr fontId="2"/>
  </si>
  <si>
    <t>6,488円</t>
    <rPh sb="5" eb="6">
      <t>エン</t>
    </rPh>
    <phoneticPr fontId="2"/>
  </si>
  <si>
    <t>13,852円</t>
    <rPh sb="6" eb="7">
      <t>エン</t>
    </rPh>
    <phoneticPr fontId="2"/>
  </si>
  <si>
    <t>23,040円</t>
    <rPh sb="6" eb="7">
      <t>エン</t>
    </rPh>
    <phoneticPr fontId="2"/>
  </si>
  <si>
    <t>1,000円</t>
    <rPh sb="5" eb="6">
      <t>エン</t>
    </rPh>
    <phoneticPr fontId="2"/>
  </si>
  <si>
    <t>2,500円</t>
    <rPh sb="5" eb="6">
      <t>エン</t>
    </rPh>
    <phoneticPr fontId="2"/>
  </si>
  <si>
    <t>14,000円</t>
    <rPh sb="6" eb="7">
      <t>エン</t>
    </rPh>
    <phoneticPr fontId="2"/>
  </si>
  <si>
    <t>23,500円</t>
    <rPh sb="6" eb="7">
      <t>エン</t>
    </rPh>
    <phoneticPr fontId="2"/>
  </si>
  <si>
    <t>24,000円</t>
    <rPh sb="6" eb="7">
      <t>エン</t>
    </rPh>
    <phoneticPr fontId="2"/>
  </si>
  <si>
    <t>57,600円</t>
    <rPh sb="6" eb="7">
      <t>エン</t>
    </rPh>
    <phoneticPr fontId="2"/>
  </si>
  <si>
    <t>88,800円</t>
    <rPh sb="6" eb="7">
      <t>エン</t>
    </rPh>
    <phoneticPr fontId="2"/>
  </si>
  <si>
    <t>127,200円</t>
    <rPh sb="7" eb="8">
      <t>エン</t>
    </rPh>
    <phoneticPr fontId="2"/>
  </si>
  <si>
    <t>225,600円</t>
    <rPh sb="7" eb="8">
      <t>エン</t>
    </rPh>
    <phoneticPr fontId="2"/>
  </si>
  <si>
    <t>352,800円</t>
    <rPh sb="7" eb="8">
      <t>エン</t>
    </rPh>
    <phoneticPr fontId="2"/>
  </si>
  <si>
    <t>34,000円</t>
    <rPh sb="6" eb="7">
      <t>エン</t>
    </rPh>
    <phoneticPr fontId="2"/>
  </si>
  <si>
    <t>81,600円</t>
    <rPh sb="6" eb="7">
      <t>エン</t>
    </rPh>
    <phoneticPr fontId="2"/>
  </si>
  <si>
    <t>125,800円</t>
    <rPh sb="7" eb="8">
      <t>エン</t>
    </rPh>
    <phoneticPr fontId="2"/>
  </si>
  <si>
    <t>180,200円</t>
    <rPh sb="7" eb="8">
      <t>エン</t>
    </rPh>
    <phoneticPr fontId="2"/>
  </si>
  <si>
    <t>319,600円</t>
    <rPh sb="7" eb="8">
      <t>エン</t>
    </rPh>
    <phoneticPr fontId="2"/>
  </si>
  <si>
    <t>499,800円</t>
    <rPh sb="7" eb="8">
      <t>エン</t>
    </rPh>
    <phoneticPr fontId="2"/>
  </si>
  <si>
    <t>1,128,800円</t>
    <rPh sb="9" eb="10">
      <t>エン</t>
    </rPh>
    <phoneticPr fontId="2"/>
  </si>
  <si>
    <t>2,009,400円</t>
    <rPh sb="9" eb="10">
      <t>エン</t>
    </rPh>
    <phoneticPr fontId="2"/>
  </si>
  <si>
    <t>46,000円</t>
    <rPh sb="6" eb="7">
      <t>エン</t>
    </rPh>
    <phoneticPr fontId="2"/>
  </si>
  <si>
    <t>110,400円</t>
    <rPh sb="7" eb="8">
      <t>エン</t>
    </rPh>
    <phoneticPr fontId="2"/>
  </si>
  <si>
    <t>170,200円</t>
    <rPh sb="7" eb="8">
      <t>エン</t>
    </rPh>
    <phoneticPr fontId="2"/>
  </si>
  <si>
    <t>243,800円</t>
    <rPh sb="7" eb="8">
      <t>エン</t>
    </rPh>
    <phoneticPr fontId="2"/>
  </si>
  <si>
    <t>433,800円</t>
    <rPh sb="7" eb="8">
      <t>エン</t>
    </rPh>
    <phoneticPr fontId="2"/>
  </si>
  <si>
    <t>676,200円</t>
    <rPh sb="7" eb="8">
      <t>エン</t>
    </rPh>
    <phoneticPr fontId="2"/>
  </si>
  <si>
    <t>1,527,200円</t>
    <rPh sb="9" eb="10">
      <t>エン</t>
    </rPh>
    <phoneticPr fontId="2"/>
  </si>
  <si>
    <t>2,718,000円</t>
    <rPh sb="9" eb="10">
      <t>エン</t>
    </rPh>
    <phoneticPr fontId="2"/>
  </si>
  <si>
    <t>47,380円</t>
    <rPh sb="6" eb="7">
      <t>エン</t>
    </rPh>
    <phoneticPr fontId="2"/>
  </si>
  <si>
    <t>113,710円</t>
    <rPh sb="7" eb="8">
      <t>エン</t>
    </rPh>
    <phoneticPr fontId="2"/>
  </si>
  <si>
    <t>175,300円</t>
    <rPh sb="7" eb="8">
      <t>エン</t>
    </rPh>
    <phoneticPr fontId="2"/>
  </si>
  <si>
    <t>251,100円</t>
    <rPh sb="7" eb="8">
      <t>エン</t>
    </rPh>
    <phoneticPr fontId="2"/>
  </si>
  <si>
    <t>446,810円</t>
    <rPh sb="7" eb="8">
      <t>エン</t>
    </rPh>
    <phoneticPr fontId="2"/>
  </si>
  <si>
    <t>696,480円</t>
    <rPh sb="7" eb="8">
      <t>エン</t>
    </rPh>
    <phoneticPr fontId="2"/>
  </si>
  <si>
    <t>1,573,010円</t>
    <rPh sb="9" eb="10">
      <t>エン</t>
    </rPh>
    <phoneticPr fontId="2"/>
  </si>
  <si>
    <t>2,799,540円</t>
    <rPh sb="9" eb="10">
      <t>エン</t>
    </rPh>
    <phoneticPr fontId="2"/>
  </si>
  <si>
    <t>79,000円</t>
    <rPh sb="6" eb="7">
      <t>エン</t>
    </rPh>
    <phoneticPr fontId="2"/>
  </si>
  <si>
    <t>158,000円</t>
    <rPh sb="7" eb="8">
      <t>エン</t>
    </rPh>
    <phoneticPr fontId="2"/>
  </si>
  <si>
    <t>292,000円</t>
    <rPh sb="7" eb="8">
      <t>エン</t>
    </rPh>
    <phoneticPr fontId="2"/>
  </si>
  <si>
    <t>418,000円</t>
    <rPh sb="7" eb="8">
      <t>エン</t>
    </rPh>
    <phoneticPr fontId="2"/>
  </si>
  <si>
    <t>746,000円</t>
    <rPh sb="7" eb="8">
      <t>エン</t>
    </rPh>
    <phoneticPr fontId="2"/>
  </si>
  <si>
    <t>1,162,000円</t>
    <rPh sb="9" eb="10">
      <t>エン</t>
    </rPh>
    <phoneticPr fontId="2"/>
  </si>
  <si>
    <t>2,625,000円</t>
    <rPh sb="9" eb="10">
      <t>エン</t>
    </rPh>
    <phoneticPr fontId="2"/>
  </si>
  <si>
    <t>4,676,000円</t>
    <rPh sb="9" eb="10">
      <t>エン</t>
    </rPh>
    <phoneticPr fontId="2"/>
  </si>
  <si>
    <t>本庄高区ポンプ場</t>
    <rPh sb="0" eb="2">
      <t>ホンジョウ</t>
    </rPh>
    <rPh sb="2" eb="3">
      <t>コウ</t>
    </rPh>
    <rPh sb="3" eb="4">
      <t>ク</t>
    </rPh>
    <rPh sb="7" eb="8">
      <t>ジョウ</t>
    </rPh>
    <phoneticPr fontId="2"/>
  </si>
  <si>
    <t>本庄・小松寺</t>
    <rPh sb="0" eb="2">
      <t>ホンジョウ</t>
    </rPh>
    <rPh sb="3" eb="5">
      <t>コマツ</t>
    </rPh>
    <rPh sb="5" eb="6">
      <t>ジ</t>
    </rPh>
    <phoneticPr fontId="2"/>
  </si>
  <si>
    <t>岩崎原・岩崎</t>
    <rPh sb="0" eb="2">
      <t>イワサキ</t>
    </rPh>
    <rPh sb="2" eb="3">
      <t>ハラ</t>
    </rPh>
    <rPh sb="4" eb="6">
      <t>イワサキ</t>
    </rPh>
    <phoneticPr fontId="2"/>
  </si>
  <si>
    <t>久保一色地区</t>
    <rPh sb="0" eb="2">
      <t>クボ</t>
    </rPh>
    <rPh sb="2" eb="4">
      <t>イシキ</t>
    </rPh>
    <rPh sb="4" eb="6">
      <t>チク</t>
    </rPh>
    <phoneticPr fontId="2"/>
  </si>
  <si>
    <t>農業集落排水施設使用料収納事務開始</t>
    <rPh sb="0" eb="2">
      <t>ノウギョウ</t>
    </rPh>
    <rPh sb="2" eb="4">
      <t>シュウラク</t>
    </rPh>
    <rPh sb="4" eb="6">
      <t>ハイスイ</t>
    </rPh>
    <rPh sb="6" eb="8">
      <t>シセツ</t>
    </rPh>
    <rPh sb="8" eb="10">
      <t>シヨウ</t>
    </rPh>
    <rPh sb="10" eb="11">
      <t>リョウ</t>
    </rPh>
    <rPh sb="11" eb="13">
      <t>シュウノウ</t>
    </rPh>
    <rPh sb="13" eb="15">
      <t>ジム</t>
    </rPh>
    <rPh sb="15" eb="17">
      <t>カイシ</t>
    </rPh>
    <phoneticPr fontId="2"/>
  </si>
  <si>
    <t>ＰＣ造　１,０００㎥ ×１池</t>
    <rPh sb="2" eb="3">
      <t>ゾウ</t>
    </rPh>
    <rPh sb="13" eb="14">
      <t>イケ</t>
    </rPh>
    <phoneticPr fontId="2"/>
  </si>
  <si>
    <t>補助金</t>
    <rPh sb="0" eb="3">
      <t>ホジョキン</t>
    </rPh>
    <phoneticPr fontId="2"/>
  </si>
  <si>
    <t>第 １ 期</t>
    <rPh sb="0" eb="1">
      <t>ダイ</t>
    </rPh>
    <rPh sb="4" eb="5">
      <t>キ</t>
    </rPh>
    <phoneticPr fontId="2"/>
  </si>
  <si>
    <t>第 ２ 期</t>
    <rPh sb="0" eb="1">
      <t>ダイ</t>
    </rPh>
    <rPh sb="4" eb="5">
      <t>キ</t>
    </rPh>
    <phoneticPr fontId="2"/>
  </si>
  <si>
    <t>第 ３ 期</t>
    <rPh sb="0" eb="1">
      <t>ダイ</t>
    </rPh>
    <rPh sb="4" eb="5">
      <t>キ</t>
    </rPh>
    <phoneticPr fontId="2"/>
  </si>
  <si>
    <t>創 　設</t>
    <rPh sb="0" eb="1">
      <t>キズ</t>
    </rPh>
    <rPh sb="3" eb="4">
      <t>セツ</t>
    </rPh>
    <phoneticPr fontId="2"/>
  </si>
  <si>
    <t>所  在  地</t>
    <rPh sb="0" eb="1">
      <t>トコロ</t>
    </rPh>
    <rPh sb="3" eb="4">
      <t>ザイ</t>
    </rPh>
    <rPh sb="6" eb="7">
      <t>チ</t>
    </rPh>
    <phoneticPr fontId="2"/>
  </si>
  <si>
    <t>取 水 設 備</t>
    <rPh sb="0" eb="1">
      <t>トリ</t>
    </rPh>
    <rPh sb="2" eb="3">
      <t>ミズ</t>
    </rPh>
    <rPh sb="4" eb="5">
      <t>セツ</t>
    </rPh>
    <rPh sb="6" eb="7">
      <t>ビ</t>
    </rPh>
    <phoneticPr fontId="2"/>
  </si>
  <si>
    <t>浄 水 設 備</t>
    <rPh sb="0" eb="1">
      <t>キヨシ</t>
    </rPh>
    <rPh sb="2" eb="3">
      <t>ミズ</t>
    </rPh>
    <rPh sb="4" eb="5">
      <t>セツ</t>
    </rPh>
    <rPh sb="6" eb="7">
      <t>ビ</t>
    </rPh>
    <phoneticPr fontId="2"/>
  </si>
  <si>
    <t>配 水 設 備</t>
    <rPh sb="0" eb="1">
      <t>クバ</t>
    </rPh>
    <rPh sb="2" eb="3">
      <t>ミズ</t>
    </rPh>
    <rPh sb="4" eb="5">
      <t>セツ</t>
    </rPh>
    <rPh sb="6" eb="7">
      <t>ビ</t>
    </rPh>
    <phoneticPr fontId="2"/>
  </si>
  <si>
    <t>貯  水  槽</t>
    <rPh sb="0" eb="1">
      <t>チョ</t>
    </rPh>
    <rPh sb="3" eb="4">
      <t>ミズ</t>
    </rPh>
    <rPh sb="6" eb="7">
      <t>ソウ</t>
    </rPh>
    <phoneticPr fontId="2"/>
  </si>
  <si>
    <t>発 電 設 備</t>
    <rPh sb="0" eb="1">
      <t>パツ</t>
    </rPh>
    <rPh sb="2" eb="3">
      <t>デン</t>
    </rPh>
    <rPh sb="4" eb="5">
      <t>セツ</t>
    </rPh>
    <rPh sb="6" eb="7">
      <t>ビ</t>
    </rPh>
    <phoneticPr fontId="2"/>
  </si>
  <si>
    <t>口径(mm)･区分</t>
    <rPh sb="0" eb="2">
      <t>コウケイ</t>
    </rPh>
    <rPh sb="7" eb="9">
      <t>クブン</t>
    </rPh>
    <phoneticPr fontId="2"/>
  </si>
  <si>
    <t>※　共用栓水量の調定件数及び調定水量は、口径１３mmに含めています。</t>
    <rPh sb="2" eb="4">
      <t>キョウヨウ</t>
    </rPh>
    <rPh sb="4" eb="5">
      <t>セン</t>
    </rPh>
    <rPh sb="5" eb="7">
      <t>スイリョウ</t>
    </rPh>
    <rPh sb="8" eb="9">
      <t>チョウ</t>
    </rPh>
    <rPh sb="9" eb="10">
      <t>サダム</t>
    </rPh>
    <rPh sb="10" eb="12">
      <t>ケンスウ</t>
    </rPh>
    <rPh sb="12" eb="13">
      <t>オヨ</t>
    </rPh>
    <rPh sb="14" eb="15">
      <t>シラベ</t>
    </rPh>
    <rPh sb="15" eb="16">
      <t>サダム</t>
    </rPh>
    <rPh sb="16" eb="18">
      <t>スイリョウ</t>
    </rPh>
    <rPh sb="20" eb="22">
      <t>コウケイ</t>
    </rPh>
    <rPh sb="27" eb="28">
      <t>フク</t>
    </rPh>
    <phoneticPr fontId="2"/>
  </si>
  <si>
    <t>経常利益（△損失）</t>
    <rPh sb="0" eb="2">
      <t>ケイジョウ</t>
    </rPh>
    <rPh sb="2" eb="4">
      <t>リエキ</t>
    </rPh>
    <rPh sb="6" eb="8">
      <t>ソンシツ</t>
    </rPh>
    <phoneticPr fontId="2"/>
  </si>
  <si>
    <t>当年度純利益（△損失）</t>
    <rPh sb="0" eb="1">
      <t>トウ</t>
    </rPh>
    <rPh sb="1" eb="3">
      <t>ネンド</t>
    </rPh>
    <rPh sb="3" eb="6">
      <t>ジュンリエキ</t>
    </rPh>
    <rPh sb="8" eb="10">
      <t>ソンシツ</t>
    </rPh>
    <phoneticPr fontId="2"/>
  </si>
  <si>
    <t>中継ポンプ場における遠隔操作運転の開始</t>
    <rPh sb="0" eb="2">
      <t>チュウケイ</t>
    </rPh>
    <rPh sb="5" eb="6">
      <t>ジョウ</t>
    </rPh>
    <rPh sb="10" eb="12">
      <t>エンカク</t>
    </rPh>
    <rPh sb="12" eb="14">
      <t>ソウサ</t>
    </rPh>
    <rPh sb="14" eb="16">
      <t>ウンテン</t>
    </rPh>
    <rPh sb="17" eb="19">
      <t>カイシ</t>
    </rPh>
    <phoneticPr fontId="2"/>
  </si>
  <si>
    <t>桃花台配水池へ中継ポンプ場より送水開始</t>
    <rPh sb="0" eb="3">
      <t>トウカダイ</t>
    </rPh>
    <rPh sb="3" eb="5">
      <t>ハイスイ</t>
    </rPh>
    <rPh sb="5" eb="6">
      <t>イケ</t>
    </rPh>
    <rPh sb="7" eb="9">
      <t>チュウケイ</t>
    </rPh>
    <rPh sb="12" eb="13">
      <t>ジョウ</t>
    </rPh>
    <rPh sb="15" eb="17">
      <t>ソウスイ</t>
    </rPh>
    <rPh sb="17" eb="19">
      <t>カイシ</t>
    </rPh>
    <phoneticPr fontId="2"/>
  </si>
  <si>
    <t>小牧市渇水対策本部設置</t>
    <rPh sb="0" eb="3">
      <t>コマキシ</t>
    </rPh>
    <rPh sb="3" eb="5">
      <t>カッスイ</t>
    </rPh>
    <rPh sb="5" eb="7">
      <t>タイサク</t>
    </rPh>
    <rPh sb="7" eb="9">
      <t>ホンブ</t>
    </rPh>
    <rPh sb="9" eb="11">
      <t>セッチ</t>
    </rPh>
    <phoneticPr fontId="2"/>
  </si>
  <si>
    <t>小牧市渇水対策本部解散</t>
    <rPh sb="0" eb="3">
      <t>コマキシ</t>
    </rPh>
    <rPh sb="3" eb="5">
      <t>カッスイ</t>
    </rPh>
    <rPh sb="5" eb="7">
      <t>タイサク</t>
    </rPh>
    <rPh sb="7" eb="9">
      <t>ホンブ</t>
    </rPh>
    <rPh sb="9" eb="11">
      <t>カイサン</t>
    </rPh>
    <phoneticPr fontId="2"/>
  </si>
  <si>
    <t>（３）　給水原価分析表………………</t>
    <rPh sb="4" eb="6">
      <t>キュウスイ</t>
    </rPh>
    <rPh sb="6" eb="8">
      <t>ゲンカ</t>
    </rPh>
    <rPh sb="8" eb="10">
      <t>ブンセキ</t>
    </rPh>
    <rPh sb="10" eb="11">
      <t>ヒョウ</t>
    </rPh>
    <phoneticPr fontId="2"/>
  </si>
  <si>
    <t>※　｢使用水量｣は、調定1件当たりの調定水量です。</t>
    <rPh sb="3" eb="5">
      <t>シヨウ</t>
    </rPh>
    <rPh sb="5" eb="7">
      <t>スイリョウ</t>
    </rPh>
    <rPh sb="10" eb="11">
      <t>シラベ</t>
    </rPh>
    <rPh sb="11" eb="12">
      <t>サダム</t>
    </rPh>
    <rPh sb="13" eb="14">
      <t>ケン</t>
    </rPh>
    <rPh sb="14" eb="15">
      <t>ア</t>
    </rPh>
    <rPh sb="18" eb="19">
      <t>チョウ</t>
    </rPh>
    <rPh sb="19" eb="20">
      <t>サダム</t>
    </rPh>
    <rPh sb="20" eb="22">
      <t>スイリョウ</t>
    </rPh>
    <phoneticPr fontId="2"/>
  </si>
  <si>
    <t>（３） 給水原価分析表</t>
    <rPh sb="4" eb="6">
      <t>キュウスイ</t>
    </rPh>
    <rPh sb="6" eb="8">
      <t>ゲンカ</t>
    </rPh>
    <rPh sb="8" eb="10">
      <t>ブンセキ</t>
    </rPh>
    <rPh sb="10" eb="11">
      <t>ヒョウ</t>
    </rPh>
    <phoneticPr fontId="2"/>
  </si>
  <si>
    <t>下水道使用料収納事務開始</t>
    <rPh sb="0" eb="3">
      <t>ゲスイドウ</t>
    </rPh>
    <rPh sb="3" eb="6">
      <t>シヨウリョウ</t>
    </rPh>
    <rPh sb="6" eb="8">
      <t>シュウノウ</t>
    </rPh>
    <rPh sb="8" eb="10">
      <t>ジム</t>
    </rPh>
    <rPh sb="10" eb="12">
      <t>カイシ</t>
    </rPh>
    <phoneticPr fontId="2"/>
  </si>
  <si>
    <t>小牧市渇水対策本部設置（県水節水率35％）</t>
    <rPh sb="0" eb="3">
      <t>コマキシ</t>
    </rPh>
    <rPh sb="3" eb="5">
      <t>カッスイ</t>
    </rPh>
    <rPh sb="5" eb="7">
      <t>タイサク</t>
    </rPh>
    <rPh sb="7" eb="9">
      <t>ホンブ</t>
    </rPh>
    <rPh sb="9" eb="11">
      <t>セッチ</t>
    </rPh>
    <rPh sb="12" eb="13">
      <t>ケン</t>
    </rPh>
    <rPh sb="13" eb="14">
      <t>スイ</t>
    </rPh>
    <rPh sb="14" eb="16">
      <t>セッスイ</t>
    </rPh>
    <rPh sb="16" eb="17">
      <t>リツ</t>
    </rPh>
    <phoneticPr fontId="2"/>
  </si>
  <si>
    <t>水道料金及び分担金の改定（消費税率５％に改定）</t>
    <rPh sb="0" eb="2">
      <t>スイドウ</t>
    </rPh>
    <rPh sb="2" eb="4">
      <t>リョウキン</t>
    </rPh>
    <rPh sb="4" eb="5">
      <t>オヨ</t>
    </rPh>
    <rPh sb="6" eb="9">
      <t>ブンタンキン</t>
    </rPh>
    <rPh sb="10" eb="12">
      <t>カイテイ</t>
    </rPh>
    <rPh sb="13" eb="16">
      <t>ショウヒゼイ</t>
    </rPh>
    <rPh sb="16" eb="17">
      <t>リツ</t>
    </rPh>
    <rPh sb="20" eb="22">
      <t>カイテイ</t>
    </rPh>
    <phoneticPr fontId="2"/>
  </si>
  <si>
    <t>水道料金新オンラインシステム稼動</t>
    <rPh sb="0" eb="2">
      <t>スイドウ</t>
    </rPh>
    <rPh sb="2" eb="4">
      <t>リョウキン</t>
    </rPh>
    <rPh sb="4" eb="5">
      <t>シン</t>
    </rPh>
    <rPh sb="14" eb="16">
      <t>カドウ</t>
    </rPh>
    <phoneticPr fontId="2"/>
  </si>
  <si>
    <t>事務職</t>
    <rPh sb="0" eb="2">
      <t>ジム</t>
    </rPh>
    <rPh sb="2" eb="3">
      <t>ショク</t>
    </rPh>
    <phoneticPr fontId="2"/>
  </si>
  <si>
    <t>技術職</t>
    <rPh sb="0" eb="2">
      <t>ギジュツ</t>
    </rPh>
    <rPh sb="2" eb="3">
      <t>ショク</t>
    </rPh>
    <phoneticPr fontId="2"/>
  </si>
  <si>
    <t>（回）</t>
    <rPh sb="1" eb="2">
      <t>カイ</t>
    </rPh>
    <phoneticPr fontId="2"/>
  </si>
  <si>
    <t>年　月　日</t>
    <rPh sb="0" eb="1">
      <t>トシ</t>
    </rPh>
    <rPh sb="2" eb="3">
      <t>ツキ</t>
    </rPh>
    <rPh sb="4" eb="5">
      <t>ヒ</t>
    </rPh>
    <phoneticPr fontId="2"/>
  </si>
  <si>
    <t>平成</t>
    <rPh sb="0" eb="2">
      <t>ヘイセイ</t>
    </rPh>
    <phoneticPr fontId="2"/>
  </si>
  <si>
    <t>元</t>
    <rPh sb="0" eb="1">
      <t>モト</t>
    </rPh>
    <phoneticPr fontId="2"/>
  </si>
  <si>
    <t>項　　　　　　　　　　　　　　　　　目</t>
    <rPh sb="0" eb="1">
      <t>コウ</t>
    </rPh>
    <rPh sb="18" eb="19">
      <t>メ</t>
    </rPh>
    <phoneticPr fontId="2"/>
  </si>
  <si>
    <t>１　事業の経緯　………………………</t>
    <rPh sb="2" eb="4">
      <t>ジギョウ</t>
    </rPh>
    <rPh sb="5" eb="7">
      <t>ケイイ</t>
    </rPh>
    <phoneticPr fontId="2"/>
  </si>
  <si>
    <t>配水池容量　１２,１００㎥</t>
    <rPh sb="0" eb="2">
      <t>ハイスイ</t>
    </rPh>
    <rPh sb="2" eb="3">
      <t>チ</t>
    </rPh>
    <rPh sb="3" eb="5">
      <t>ヨウリョウ</t>
    </rPh>
    <phoneticPr fontId="2"/>
  </si>
  <si>
    <t>送 水 設 備</t>
    <rPh sb="0" eb="1">
      <t>ソウ</t>
    </rPh>
    <rPh sb="2" eb="3">
      <t>ミズ</t>
    </rPh>
    <rPh sb="4" eb="5">
      <t>セツ</t>
    </rPh>
    <rPh sb="6" eb="7">
      <t>ビ</t>
    </rPh>
    <phoneticPr fontId="2"/>
  </si>
  <si>
    <t>６　組織　………………………………</t>
    <rPh sb="2" eb="4">
      <t>ソシキ</t>
    </rPh>
    <phoneticPr fontId="2"/>
  </si>
  <si>
    <t>昭和50.10.1</t>
    <rPh sb="0" eb="2">
      <t>ショウワ</t>
    </rPh>
    <phoneticPr fontId="2"/>
  </si>
  <si>
    <t>２９.１１.２２</t>
    <phoneticPr fontId="2"/>
  </si>
  <si>
    <t>３２．９．２４</t>
    <phoneticPr fontId="2"/>
  </si>
  <si>
    <t>高根開拓農業共同組合</t>
    <rPh sb="0" eb="2">
      <t>タカネ</t>
    </rPh>
    <rPh sb="2" eb="4">
      <t>カイタク</t>
    </rPh>
    <rPh sb="4" eb="6">
      <t>ノウギョウ</t>
    </rPh>
    <rPh sb="6" eb="8">
      <t>キョウドウ</t>
    </rPh>
    <rPh sb="8" eb="10">
      <t>クミアイ</t>
    </rPh>
    <phoneticPr fontId="2"/>
  </si>
  <si>
    <t>４月</t>
    <rPh sb="1" eb="2">
      <t>ツキ</t>
    </rPh>
    <phoneticPr fontId="2"/>
  </si>
  <si>
    <t>５月</t>
  </si>
  <si>
    <t>１月</t>
  </si>
  <si>
    <t>資産減耗費</t>
    <rPh sb="0" eb="2">
      <t>シサン</t>
    </rPh>
    <rPh sb="2" eb="4">
      <t>ゲンモウ</t>
    </rPh>
    <rPh sb="4" eb="5">
      <t>ヒ</t>
    </rPh>
    <phoneticPr fontId="2"/>
  </si>
  <si>
    <t>算　　　　　　　　　　　式</t>
    <rPh sb="0" eb="1">
      <t>ザン</t>
    </rPh>
    <rPh sb="12" eb="13">
      <t>シキ</t>
    </rPh>
    <phoneticPr fontId="2"/>
  </si>
  <si>
    <t>　　　営業費用に対する営業収益の割合。</t>
    <rPh sb="3" eb="5">
      <t>エイギョウ</t>
    </rPh>
    <rPh sb="5" eb="7">
      <t>ヒヨウ</t>
    </rPh>
    <rPh sb="8" eb="9">
      <t>タイ</t>
    </rPh>
    <rPh sb="11" eb="13">
      <t>エイギョウ</t>
    </rPh>
    <rPh sb="13" eb="15">
      <t>シュウエキ</t>
    </rPh>
    <rPh sb="16" eb="18">
      <t>ワリアイ</t>
    </rPh>
    <phoneticPr fontId="2"/>
  </si>
  <si>
    <t>　　　総資本に占める自己資本の割合を示し、財政的安定性をみる。</t>
    <rPh sb="3" eb="4">
      <t>ソウ</t>
    </rPh>
    <rPh sb="4" eb="6">
      <t>シホン</t>
    </rPh>
    <rPh sb="7" eb="8">
      <t>シ</t>
    </rPh>
    <rPh sb="10" eb="12">
      <t>ジコ</t>
    </rPh>
    <rPh sb="12" eb="14">
      <t>シホン</t>
    </rPh>
    <rPh sb="15" eb="17">
      <t>ワリアイ</t>
    </rPh>
    <rPh sb="18" eb="19">
      <t>シメ</t>
    </rPh>
    <rPh sb="21" eb="24">
      <t>ザイセイテキ</t>
    </rPh>
    <rPh sb="24" eb="27">
      <t>アンテイセイ</t>
    </rPh>
    <phoneticPr fontId="2"/>
  </si>
  <si>
    <t>（１）組織図</t>
    <rPh sb="3" eb="6">
      <t>ソシキズ</t>
    </rPh>
    <phoneticPr fontId="2"/>
  </si>
  <si>
    <t>（２）職員構成表</t>
    <rPh sb="3" eb="5">
      <t>ショクイン</t>
    </rPh>
    <rPh sb="5" eb="7">
      <t>コウセイ</t>
    </rPh>
    <rPh sb="7" eb="8">
      <t>ヒョウ</t>
    </rPh>
    <phoneticPr fontId="2"/>
  </si>
  <si>
    <t>小牧市市制施行（小牧町、味岡村、篠岡村）</t>
    <rPh sb="0" eb="3">
      <t>コマキシ</t>
    </rPh>
    <rPh sb="3" eb="5">
      <t>シセイ</t>
    </rPh>
    <rPh sb="5" eb="7">
      <t>セコウ</t>
    </rPh>
    <rPh sb="8" eb="11">
      <t>コマキチョウ</t>
    </rPh>
    <rPh sb="12" eb="13">
      <t>アジ</t>
    </rPh>
    <rPh sb="13" eb="15">
      <t>オカムラ</t>
    </rPh>
    <rPh sb="16" eb="17">
      <t>シノ</t>
    </rPh>
    <rPh sb="17" eb="19">
      <t>オカムラ</t>
    </rPh>
    <phoneticPr fontId="2"/>
  </si>
  <si>
    <t>水道料金（口径別料金体系への変更）改定</t>
    <rPh sb="0" eb="2">
      <t>スイドウ</t>
    </rPh>
    <rPh sb="2" eb="4">
      <t>リョウキン</t>
    </rPh>
    <rPh sb="5" eb="7">
      <t>コウケイ</t>
    </rPh>
    <rPh sb="7" eb="8">
      <t>ベツ</t>
    </rPh>
    <rPh sb="8" eb="10">
      <t>リョウキン</t>
    </rPh>
    <rPh sb="10" eb="12">
      <t>タイケイ</t>
    </rPh>
    <rPh sb="14" eb="16">
      <t>ヘンコウ</t>
    </rPh>
    <rPh sb="17" eb="19">
      <t>カイテイ</t>
    </rPh>
    <phoneticPr fontId="2"/>
  </si>
  <si>
    <t>愛知県営水道より受水開始</t>
    <rPh sb="0" eb="3">
      <t>アイチケン</t>
    </rPh>
    <rPh sb="3" eb="4">
      <t>エイ</t>
    </rPh>
    <rPh sb="4" eb="6">
      <t>スイドウ</t>
    </rPh>
    <rPh sb="8" eb="9">
      <t>ジュ</t>
    </rPh>
    <rPh sb="9" eb="10">
      <t>スイ</t>
    </rPh>
    <rPh sb="10" eb="12">
      <t>カイシ</t>
    </rPh>
    <phoneticPr fontId="2"/>
  </si>
  <si>
    <t>北里水源地揚水停止</t>
    <rPh sb="0" eb="2">
      <t>キタザト</t>
    </rPh>
    <rPh sb="2" eb="4">
      <t>スイゲン</t>
    </rPh>
    <rPh sb="4" eb="5">
      <t>チ</t>
    </rPh>
    <rPh sb="5" eb="7">
      <t>ヨウスイ</t>
    </rPh>
    <rPh sb="7" eb="9">
      <t>テイシ</t>
    </rPh>
    <phoneticPr fontId="2"/>
  </si>
  <si>
    <t>水道法施行</t>
    <rPh sb="0" eb="2">
      <t>スイドウ</t>
    </rPh>
    <rPh sb="2" eb="3">
      <t>ホウ</t>
    </rPh>
    <rPh sb="3" eb="5">
      <t>セコウ</t>
    </rPh>
    <phoneticPr fontId="2"/>
  </si>
  <si>
    <t>北里簡易水道認可</t>
    <rPh sb="0" eb="2">
      <t>キタザト</t>
    </rPh>
    <rPh sb="2" eb="4">
      <t>カンイ</t>
    </rPh>
    <rPh sb="4" eb="6">
      <t>スイドウ</t>
    </rPh>
    <rPh sb="6" eb="8">
      <t>ニンカ</t>
    </rPh>
    <phoneticPr fontId="2"/>
  </si>
  <si>
    <t>水道料金（用途別料金体系）設定</t>
    <rPh sb="0" eb="2">
      <t>スイドウ</t>
    </rPh>
    <rPh sb="2" eb="4">
      <t>リョウキン</t>
    </rPh>
    <rPh sb="5" eb="7">
      <t>ヨウト</t>
    </rPh>
    <rPh sb="7" eb="8">
      <t>ベツ</t>
    </rPh>
    <rPh sb="8" eb="10">
      <t>リョウキン</t>
    </rPh>
    <rPh sb="10" eb="12">
      <t>タイケイ</t>
    </rPh>
    <rPh sb="13" eb="15">
      <t>セッテイ</t>
    </rPh>
    <phoneticPr fontId="2"/>
  </si>
  <si>
    <t>小牧市外山地区簡易水道認可</t>
    <rPh sb="0" eb="3">
      <t>コマキシ</t>
    </rPh>
    <rPh sb="3" eb="5">
      <t>トヤマ</t>
    </rPh>
    <rPh sb="5" eb="7">
      <t>チク</t>
    </rPh>
    <rPh sb="7" eb="9">
      <t>カンイ</t>
    </rPh>
    <rPh sb="9" eb="11">
      <t>スイドウ</t>
    </rPh>
    <rPh sb="11" eb="13">
      <t>ニンカ</t>
    </rPh>
    <phoneticPr fontId="2"/>
  </si>
  <si>
    <t>小牧市陶地区簡易水道認可</t>
    <rPh sb="0" eb="3">
      <t>コマキシ</t>
    </rPh>
    <rPh sb="3" eb="4">
      <t>スエ</t>
    </rPh>
    <rPh sb="4" eb="6">
      <t>チク</t>
    </rPh>
    <rPh sb="6" eb="8">
      <t>カンイ</t>
    </rPh>
    <rPh sb="8" eb="10">
      <t>スイドウ</t>
    </rPh>
    <rPh sb="10" eb="12">
      <t>ニンカ</t>
    </rPh>
    <phoneticPr fontId="2"/>
  </si>
  <si>
    <t>小牧市水道事業年報</t>
    <rPh sb="0" eb="3">
      <t>コマキシ</t>
    </rPh>
    <rPh sb="3" eb="5">
      <t>スイドウ</t>
    </rPh>
    <rPh sb="5" eb="7">
      <t>ジギョウ</t>
    </rPh>
    <rPh sb="7" eb="9">
      <t>ネンポウ</t>
    </rPh>
    <phoneticPr fontId="2"/>
  </si>
  <si>
    <t>小牧市古雅四丁目１１７番地</t>
    <rPh sb="0" eb="3">
      <t>コマキシ</t>
    </rPh>
    <rPh sb="3" eb="5">
      <t>コガ</t>
    </rPh>
    <rPh sb="5" eb="8">
      <t>4チョウメ</t>
    </rPh>
    <rPh sb="11" eb="13">
      <t>バンチ</t>
    </rPh>
    <phoneticPr fontId="2"/>
  </si>
  <si>
    <t>〒４８５－０８１４</t>
    <phoneticPr fontId="2"/>
  </si>
  <si>
    <t>水道課２係（工務、庶務）で発足</t>
    <rPh sb="0" eb="2">
      <t>スイドウ</t>
    </rPh>
    <rPh sb="2" eb="3">
      <t>カ</t>
    </rPh>
    <rPh sb="4" eb="5">
      <t>カカリ</t>
    </rPh>
    <rPh sb="6" eb="8">
      <t>コウム</t>
    </rPh>
    <rPh sb="9" eb="11">
      <t>ショム</t>
    </rPh>
    <rPh sb="13" eb="15">
      <t>ホッソク</t>
    </rPh>
    <phoneticPr fontId="2"/>
  </si>
  <si>
    <t>小牧市北部地区簡易水道認可</t>
    <rPh sb="0" eb="3">
      <t>コマキシ</t>
    </rPh>
    <rPh sb="3" eb="5">
      <t>ホクブ</t>
    </rPh>
    <rPh sb="5" eb="7">
      <t>チク</t>
    </rPh>
    <rPh sb="7" eb="9">
      <t>カンイ</t>
    </rPh>
    <rPh sb="9" eb="11">
      <t>スイドウ</t>
    </rPh>
    <rPh sb="11" eb="13">
      <t>ニンカ</t>
    </rPh>
    <phoneticPr fontId="2"/>
  </si>
  <si>
    <t>小牧市大草地区簡易水道認可</t>
    <rPh sb="0" eb="3">
      <t>コマキシ</t>
    </rPh>
    <rPh sb="3" eb="5">
      <t>オオクサ</t>
    </rPh>
    <rPh sb="5" eb="7">
      <t>チク</t>
    </rPh>
    <rPh sb="7" eb="9">
      <t>カンイ</t>
    </rPh>
    <rPh sb="9" eb="11">
      <t>スイドウ</t>
    </rPh>
    <rPh sb="11" eb="13">
      <t>ニンカ</t>
    </rPh>
    <phoneticPr fontId="2"/>
  </si>
  <si>
    <t>小牧市東部地区簡易水道認可</t>
    <rPh sb="0" eb="3">
      <t>コマキシ</t>
    </rPh>
    <rPh sb="3" eb="5">
      <t>トウブ</t>
    </rPh>
    <rPh sb="5" eb="7">
      <t>チク</t>
    </rPh>
    <rPh sb="7" eb="9">
      <t>カンイ</t>
    </rPh>
    <rPh sb="9" eb="11">
      <t>スイドウ</t>
    </rPh>
    <rPh sb="11" eb="13">
      <t>ニンカ</t>
    </rPh>
    <phoneticPr fontId="2"/>
  </si>
  <si>
    <t>小牧市中部地区簡易水道認可</t>
    <rPh sb="0" eb="3">
      <t>コマキシ</t>
    </rPh>
    <rPh sb="3" eb="5">
      <t>チュウブ</t>
    </rPh>
    <rPh sb="5" eb="7">
      <t>チク</t>
    </rPh>
    <rPh sb="7" eb="9">
      <t>カンイ</t>
    </rPh>
    <rPh sb="9" eb="11">
      <t>スイドウ</t>
    </rPh>
    <rPh sb="11" eb="13">
      <t>ニンカ</t>
    </rPh>
    <phoneticPr fontId="2"/>
  </si>
  <si>
    <t>小牧市大輪地区簡易水道認可</t>
    <rPh sb="0" eb="3">
      <t>コマキシ</t>
    </rPh>
    <rPh sb="3" eb="4">
      <t>ダイ</t>
    </rPh>
    <rPh sb="4" eb="5">
      <t>ワ</t>
    </rPh>
    <rPh sb="5" eb="7">
      <t>チク</t>
    </rPh>
    <rPh sb="7" eb="9">
      <t>カンイ</t>
    </rPh>
    <rPh sb="9" eb="11">
      <t>スイドウ</t>
    </rPh>
    <rPh sb="11" eb="13">
      <t>ニンカ</t>
    </rPh>
    <phoneticPr fontId="2"/>
  </si>
  <si>
    <t>北里村合併により北里村簡易水道吸収</t>
    <rPh sb="0" eb="2">
      <t>キタザト</t>
    </rPh>
    <rPh sb="2" eb="3">
      <t>ムラ</t>
    </rPh>
    <rPh sb="3" eb="5">
      <t>ガッペイ</t>
    </rPh>
    <rPh sb="8" eb="10">
      <t>キタザト</t>
    </rPh>
    <rPh sb="10" eb="11">
      <t>ムラ</t>
    </rPh>
    <rPh sb="11" eb="13">
      <t>カンイ</t>
    </rPh>
    <rPh sb="13" eb="15">
      <t>スイドウ</t>
    </rPh>
    <rPh sb="15" eb="17">
      <t>キュウシュウ</t>
    </rPh>
    <phoneticPr fontId="2"/>
  </si>
  <si>
    <t>水道事業給水条例制定</t>
    <rPh sb="0" eb="2">
      <t>スイドウ</t>
    </rPh>
    <rPh sb="2" eb="4">
      <t>ジギョウ</t>
    </rPh>
    <rPh sb="4" eb="6">
      <t>キュウスイ</t>
    </rPh>
    <rPh sb="6" eb="8">
      <t>ジョウレイ</t>
    </rPh>
    <rPh sb="8" eb="10">
      <t>セイテイ</t>
    </rPh>
    <phoneticPr fontId="2"/>
  </si>
  <si>
    <t>東部地区外３簡易水道廃止（東部、陶、大草、高根）</t>
    <rPh sb="0" eb="2">
      <t>トウブ</t>
    </rPh>
    <rPh sb="2" eb="4">
      <t>チク</t>
    </rPh>
    <rPh sb="4" eb="5">
      <t>ソト</t>
    </rPh>
    <rPh sb="6" eb="8">
      <t>カンイ</t>
    </rPh>
    <rPh sb="8" eb="10">
      <t>スイドウ</t>
    </rPh>
    <rPh sb="10" eb="12">
      <t>ハイシ</t>
    </rPh>
    <rPh sb="13" eb="15">
      <t>トウブ</t>
    </rPh>
    <rPh sb="16" eb="17">
      <t>スエ</t>
    </rPh>
    <rPh sb="18" eb="20">
      <t>オオクサ</t>
    </rPh>
    <rPh sb="21" eb="23">
      <t>タカネ</t>
    </rPh>
    <phoneticPr fontId="2"/>
  </si>
  <si>
    <t>経</t>
    <rPh sb="0" eb="1">
      <t>ケイ</t>
    </rPh>
    <phoneticPr fontId="2"/>
  </si>
  <si>
    <t>常</t>
    <rPh sb="0" eb="1">
      <t>ジョウ</t>
    </rPh>
    <phoneticPr fontId="2"/>
  </si>
  <si>
    <t>費</t>
    <rPh sb="0" eb="1">
      <t>ヒ</t>
    </rPh>
    <phoneticPr fontId="2"/>
  </si>
  <si>
    <t>用</t>
    <rPh sb="0" eb="1">
      <t>ヨウ</t>
    </rPh>
    <phoneticPr fontId="2"/>
  </si>
  <si>
    <t>小牧市部制への組織改正</t>
    <rPh sb="0" eb="3">
      <t>コマキシ</t>
    </rPh>
    <rPh sb="3" eb="4">
      <t>ブ</t>
    </rPh>
    <rPh sb="4" eb="5">
      <t>セイ</t>
    </rPh>
    <rPh sb="7" eb="9">
      <t>ソシキ</t>
    </rPh>
    <rPh sb="9" eb="11">
      <t>カイセイ</t>
    </rPh>
    <phoneticPr fontId="2"/>
  </si>
  <si>
    <t>（１）　水道料金の変遷　……………</t>
    <rPh sb="4" eb="6">
      <t>スイドウ</t>
    </rPh>
    <rPh sb="6" eb="8">
      <t>リョウキン</t>
    </rPh>
    <rPh sb="9" eb="11">
      <t>ヘンセン</t>
    </rPh>
    <phoneticPr fontId="2"/>
  </si>
  <si>
    <t>（２）　新加入者分担金の変遷　……</t>
    <rPh sb="4" eb="5">
      <t>シン</t>
    </rPh>
    <rPh sb="5" eb="8">
      <t>カニュウシャ</t>
    </rPh>
    <rPh sb="8" eb="11">
      <t>ブンタンキン</t>
    </rPh>
    <rPh sb="12" eb="14">
      <t>ヘンセン</t>
    </rPh>
    <phoneticPr fontId="2"/>
  </si>
  <si>
    <t>給水係</t>
    <rPh sb="0" eb="2">
      <t>キュウスイ</t>
    </rPh>
    <rPh sb="2" eb="3">
      <t>カカリ</t>
    </rPh>
    <phoneticPr fontId="2"/>
  </si>
  <si>
    <t>構成比</t>
    <rPh sb="0" eb="3">
      <t>コウセイヒ</t>
    </rPh>
    <phoneticPr fontId="2"/>
  </si>
  <si>
    <t>金　　　額</t>
    <rPh sb="0" eb="1">
      <t>キン</t>
    </rPh>
    <rPh sb="4" eb="5">
      <t>ガク</t>
    </rPh>
    <phoneticPr fontId="2"/>
  </si>
  <si>
    <t>有 形 固 定 資 産</t>
    <rPh sb="0" eb="1">
      <t>ユウ</t>
    </rPh>
    <rPh sb="2" eb="3">
      <t>カタチ</t>
    </rPh>
    <rPh sb="4" eb="5">
      <t>ガタマリ</t>
    </rPh>
    <rPh sb="6" eb="7">
      <t>サダム</t>
    </rPh>
    <rPh sb="8" eb="9">
      <t>シ</t>
    </rPh>
    <rPh sb="10" eb="11">
      <t>サン</t>
    </rPh>
    <phoneticPr fontId="2"/>
  </si>
  <si>
    <t>　　　　　　　　　　年　　度</t>
    <rPh sb="10" eb="11">
      <t>トシ</t>
    </rPh>
    <rPh sb="13" eb="14">
      <t>タビ</t>
    </rPh>
    <phoneticPr fontId="2"/>
  </si>
  <si>
    <t>　科　　目</t>
    <rPh sb="1" eb="2">
      <t>カ</t>
    </rPh>
    <rPh sb="4" eb="5">
      <t>メ</t>
    </rPh>
    <phoneticPr fontId="2"/>
  </si>
  <si>
    <t>すう勢比（対前年度比）</t>
    <rPh sb="2" eb="3">
      <t>セイ</t>
    </rPh>
    <rPh sb="3" eb="4">
      <t>ヒ</t>
    </rPh>
    <rPh sb="5" eb="6">
      <t>タイ</t>
    </rPh>
    <rPh sb="6" eb="10">
      <t>ゼンネンドヒ</t>
    </rPh>
    <phoneticPr fontId="2"/>
  </si>
  <si>
    <t>（単位：円、％）</t>
    <rPh sb="1" eb="3">
      <t>タンイ</t>
    </rPh>
    <rPh sb="4" eb="5">
      <t>エン</t>
    </rPh>
    <phoneticPr fontId="2"/>
  </si>
  <si>
    <t>水道事業収益</t>
    <rPh sb="0" eb="2">
      <t>スイドウ</t>
    </rPh>
    <rPh sb="2" eb="4">
      <t>ジギョウ</t>
    </rPh>
    <rPh sb="4" eb="6">
      <t>シュウエキ</t>
    </rPh>
    <phoneticPr fontId="2"/>
  </si>
  <si>
    <t>１号井でホウ素の数値が改善されたため、揚水開始</t>
    <rPh sb="1" eb="2">
      <t>ゴウ</t>
    </rPh>
    <rPh sb="2" eb="3">
      <t>イ</t>
    </rPh>
    <rPh sb="6" eb="7">
      <t>ソ</t>
    </rPh>
    <rPh sb="8" eb="10">
      <t>スウチ</t>
    </rPh>
    <rPh sb="11" eb="13">
      <t>カイゼン</t>
    </rPh>
    <rPh sb="19" eb="21">
      <t>ヨウスイ</t>
    </rPh>
    <rPh sb="21" eb="23">
      <t>カイシ</t>
    </rPh>
    <phoneticPr fontId="2"/>
  </si>
  <si>
    <t>第３期拡張第１次変更認可</t>
    <rPh sb="0" eb="1">
      <t>ダイ</t>
    </rPh>
    <rPh sb="2" eb="3">
      <t>キ</t>
    </rPh>
    <rPh sb="3" eb="5">
      <t>カクチョウ</t>
    </rPh>
    <rPh sb="5" eb="6">
      <t>ダイ</t>
    </rPh>
    <rPh sb="7" eb="8">
      <t>ジ</t>
    </rPh>
    <rPh sb="8" eb="10">
      <t>ヘンコウ</t>
    </rPh>
    <rPh sb="10" eb="12">
      <t>ニンカ</t>
    </rPh>
    <phoneticPr fontId="2"/>
  </si>
  <si>
    <t>本庄配水池本庄高区ポンプ場及び機械・電気設備工事完了</t>
    <rPh sb="0" eb="2">
      <t>ホンジョウ</t>
    </rPh>
    <rPh sb="2" eb="4">
      <t>ハイスイ</t>
    </rPh>
    <rPh sb="4" eb="5">
      <t>チ</t>
    </rPh>
    <rPh sb="5" eb="7">
      <t>ホンジョウ</t>
    </rPh>
    <rPh sb="7" eb="8">
      <t>ダカ</t>
    </rPh>
    <rPh sb="8" eb="9">
      <t>ク</t>
    </rPh>
    <rPh sb="12" eb="13">
      <t>ジョウ</t>
    </rPh>
    <rPh sb="13" eb="14">
      <t>オヨ</t>
    </rPh>
    <rPh sb="15" eb="17">
      <t>キカイ</t>
    </rPh>
    <rPh sb="18" eb="20">
      <t>デンキ</t>
    </rPh>
    <rPh sb="20" eb="22">
      <t>セツビ</t>
    </rPh>
    <rPh sb="22" eb="24">
      <t>コウジ</t>
    </rPh>
    <rPh sb="24" eb="26">
      <t>カンリョウ</t>
    </rPh>
    <phoneticPr fontId="2"/>
  </si>
  <si>
    <t>小牧第２供給点新設工事開始</t>
    <rPh sb="0" eb="2">
      <t>コマキ</t>
    </rPh>
    <rPh sb="2" eb="3">
      <t>ダイ</t>
    </rPh>
    <rPh sb="4" eb="6">
      <t>キョウキュウ</t>
    </rPh>
    <rPh sb="6" eb="7">
      <t>テン</t>
    </rPh>
    <rPh sb="7" eb="9">
      <t>シンセツ</t>
    </rPh>
    <rPh sb="9" eb="11">
      <t>コウジ</t>
    </rPh>
    <rPh sb="11" eb="13">
      <t>カイシ</t>
    </rPh>
    <phoneticPr fontId="2"/>
  </si>
  <si>
    <t>給水収益</t>
    <rPh sb="0" eb="2">
      <t>キュウスイ</t>
    </rPh>
    <rPh sb="2" eb="4">
      <t>シュウエキ</t>
    </rPh>
    <phoneticPr fontId="2"/>
  </si>
  <si>
    <t>他会計負担金</t>
    <rPh sb="0" eb="1">
      <t>ホカ</t>
    </rPh>
    <rPh sb="1" eb="3">
      <t>カイケイ</t>
    </rPh>
    <rPh sb="3" eb="6">
      <t>フタンキン</t>
    </rPh>
    <phoneticPr fontId="2"/>
  </si>
  <si>
    <t>その他の営業収益</t>
    <rPh sb="2" eb="3">
      <t>タ</t>
    </rPh>
    <rPh sb="4" eb="6">
      <t>エイギョウ</t>
    </rPh>
    <rPh sb="6" eb="8">
      <t>シュウエキ</t>
    </rPh>
    <phoneticPr fontId="2"/>
  </si>
  <si>
    <t>営業外収益</t>
    <rPh sb="0" eb="2">
      <t>エイギョウ</t>
    </rPh>
    <rPh sb="2" eb="3">
      <t>ソト</t>
    </rPh>
    <rPh sb="3" eb="5">
      <t>シュウエキ</t>
    </rPh>
    <phoneticPr fontId="2"/>
  </si>
  <si>
    <t>固定資産売却益</t>
    <rPh sb="0" eb="2">
      <t>コテイ</t>
    </rPh>
    <rPh sb="2" eb="4">
      <t>シサン</t>
    </rPh>
    <rPh sb="4" eb="7">
      <t>バイキャクエキ</t>
    </rPh>
    <phoneticPr fontId="2"/>
  </si>
  <si>
    <t>水道事業費用</t>
    <rPh sb="0" eb="2">
      <t>スイドウ</t>
    </rPh>
    <rPh sb="2" eb="4">
      <t>ジギョウ</t>
    </rPh>
    <rPh sb="4" eb="6">
      <t>ヒヨウ</t>
    </rPh>
    <phoneticPr fontId="2"/>
  </si>
  <si>
    <t>配水及び給水費</t>
    <rPh sb="0" eb="2">
      <t>ハイスイ</t>
    </rPh>
    <rPh sb="2" eb="3">
      <t>オヨ</t>
    </rPh>
    <rPh sb="4" eb="6">
      <t>キュウスイ</t>
    </rPh>
    <rPh sb="6" eb="7">
      <t>ヒ</t>
    </rPh>
    <phoneticPr fontId="2"/>
  </si>
  <si>
    <t>減価償却費</t>
    <rPh sb="0" eb="2">
      <t>ゲンカ</t>
    </rPh>
    <rPh sb="2" eb="4">
      <t>ショウキャク</t>
    </rPh>
    <rPh sb="4" eb="5">
      <t>ヒ</t>
    </rPh>
    <phoneticPr fontId="2"/>
  </si>
  <si>
    <t>営業外費用</t>
    <rPh sb="0" eb="2">
      <t>エイギョウ</t>
    </rPh>
    <rPh sb="2" eb="3">
      <t>ソト</t>
    </rPh>
    <rPh sb="3" eb="5">
      <t>ヒヨウ</t>
    </rPh>
    <phoneticPr fontId="2"/>
  </si>
  <si>
    <t>支払利息</t>
    <rPh sb="0" eb="2">
      <t>シハライ</t>
    </rPh>
    <rPh sb="2" eb="4">
      <t>リソク</t>
    </rPh>
    <phoneticPr fontId="2"/>
  </si>
  <si>
    <t>固定資産売却損</t>
    <rPh sb="0" eb="2">
      <t>コテイ</t>
    </rPh>
    <rPh sb="2" eb="4">
      <t>シサン</t>
    </rPh>
    <rPh sb="4" eb="6">
      <t>バイキャク</t>
    </rPh>
    <rPh sb="6" eb="7">
      <t>ゾン</t>
    </rPh>
    <phoneticPr fontId="2"/>
  </si>
  <si>
    <t>過年度損益修正損</t>
    <rPh sb="0" eb="3">
      <t>カネンド</t>
    </rPh>
    <rPh sb="3" eb="5">
      <t>ソンエキ</t>
    </rPh>
    <rPh sb="5" eb="7">
      <t>シュウセイ</t>
    </rPh>
    <rPh sb="7" eb="8">
      <t>ゾン</t>
    </rPh>
    <phoneticPr fontId="2"/>
  </si>
  <si>
    <t>営 業 費 用</t>
    <rPh sb="0" eb="1">
      <t>エイ</t>
    </rPh>
    <rPh sb="2" eb="3">
      <t>ギョウ</t>
    </rPh>
    <rPh sb="4" eb="5">
      <t>ヒ</t>
    </rPh>
    <rPh sb="6" eb="7">
      <t>ヨウ</t>
    </rPh>
    <phoneticPr fontId="2"/>
  </si>
  <si>
    <t>業     務     費</t>
    <rPh sb="0" eb="1">
      <t>ギョウ</t>
    </rPh>
    <rPh sb="6" eb="7">
      <t>ツトム</t>
    </rPh>
    <rPh sb="12" eb="13">
      <t>ヒ</t>
    </rPh>
    <phoneticPr fontId="2"/>
  </si>
  <si>
    <t>総    係    費</t>
    <rPh sb="0" eb="1">
      <t>ソウ</t>
    </rPh>
    <rPh sb="5" eb="6">
      <t>カカリ</t>
    </rPh>
    <rPh sb="10" eb="11">
      <t>ヒ</t>
    </rPh>
    <phoneticPr fontId="2"/>
  </si>
  <si>
    <t>雑   支   出</t>
    <rPh sb="0" eb="1">
      <t>ザツ</t>
    </rPh>
    <rPh sb="4" eb="5">
      <t>ササ</t>
    </rPh>
    <rPh sb="8" eb="9">
      <t>デ</t>
    </rPh>
    <phoneticPr fontId="2"/>
  </si>
  <si>
    <t>特  別  損  失</t>
    <rPh sb="0" eb="1">
      <t>トク</t>
    </rPh>
    <rPh sb="3" eb="4">
      <t>ベツ</t>
    </rPh>
    <rPh sb="6" eb="7">
      <t>ソン</t>
    </rPh>
    <rPh sb="9" eb="10">
      <t>シツ</t>
    </rPh>
    <phoneticPr fontId="2"/>
  </si>
  <si>
    <t>営 業 収 益</t>
    <rPh sb="0" eb="1">
      <t>エイ</t>
    </rPh>
    <rPh sb="2" eb="3">
      <t>ギョウ</t>
    </rPh>
    <rPh sb="4" eb="5">
      <t>オサム</t>
    </rPh>
    <rPh sb="6" eb="7">
      <t>エキ</t>
    </rPh>
    <phoneticPr fontId="2"/>
  </si>
  <si>
    <t>雑   収   益</t>
    <rPh sb="0" eb="1">
      <t>ザツ</t>
    </rPh>
    <rPh sb="4" eb="5">
      <t>オサム</t>
    </rPh>
    <rPh sb="8" eb="9">
      <t>エキ</t>
    </rPh>
    <phoneticPr fontId="2"/>
  </si>
  <si>
    <t>　項　　目</t>
    <rPh sb="1" eb="2">
      <t>コウ</t>
    </rPh>
    <rPh sb="4" eb="5">
      <t>メ</t>
    </rPh>
    <phoneticPr fontId="2"/>
  </si>
  <si>
    <t>職員給与費</t>
    <rPh sb="0" eb="2">
      <t>ショクイン</t>
    </rPh>
    <rPh sb="2" eb="4">
      <t>キュウヨ</t>
    </rPh>
    <rPh sb="4" eb="5">
      <t>ヒ</t>
    </rPh>
    <phoneticPr fontId="2"/>
  </si>
  <si>
    <t>通信運搬費</t>
    <rPh sb="0" eb="2">
      <t>ツウシン</t>
    </rPh>
    <rPh sb="2" eb="4">
      <t>ウンパン</t>
    </rPh>
    <rPh sb="4" eb="5">
      <t>ヒ</t>
    </rPh>
    <phoneticPr fontId="2"/>
  </si>
  <si>
    <t>路面復旧費</t>
    <rPh sb="0" eb="2">
      <t>ロメン</t>
    </rPh>
    <rPh sb="2" eb="5">
      <t>フッキュウヒ</t>
    </rPh>
    <phoneticPr fontId="2"/>
  </si>
  <si>
    <t>(円）</t>
    <rPh sb="1" eb="2">
      <t>エン</t>
    </rPh>
    <phoneticPr fontId="2"/>
  </si>
  <si>
    <t>支 払 利 息</t>
    <rPh sb="0" eb="1">
      <t>ササ</t>
    </rPh>
    <rPh sb="2" eb="3">
      <t>フツ</t>
    </rPh>
    <rPh sb="4" eb="5">
      <t>リ</t>
    </rPh>
    <rPh sb="6" eb="7">
      <t>イキ</t>
    </rPh>
    <phoneticPr fontId="2"/>
  </si>
  <si>
    <t>動      力      費</t>
    <rPh sb="0" eb="1">
      <t>ドウ</t>
    </rPh>
    <rPh sb="7" eb="8">
      <t>チカラ</t>
    </rPh>
    <rPh sb="14" eb="15">
      <t>ヒ</t>
    </rPh>
    <phoneticPr fontId="2"/>
  </si>
  <si>
    <t>光 熱 水 費</t>
    <rPh sb="0" eb="1">
      <t>ヒカリ</t>
    </rPh>
    <rPh sb="2" eb="3">
      <t>ネツ</t>
    </rPh>
    <rPh sb="4" eb="5">
      <t>スイ</t>
    </rPh>
    <rPh sb="6" eb="7">
      <t>ヒ</t>
    </rPh>
    <phoneticPr fontId="2"/>
  </si>
  <si>
    <t>修     繕     費</t>
    <rPh sb="0" eb="1">
      <t>オサム</t>
    </rPh>
    <rPh sb="6" eb="7">
      <t>ツクロ</t>
    </rPh>
    <rPh sb="12" eb="13">
      <t>ヒ</t>
    </rPh>
    <phoneticPr fontId="2"/>
  </si>
  <si>
    <t>材     料     費</t>
    <rPh sb="0" eb="1">
      <t>ザイ</t>
    </rPh>
    <rPh sb="6" eb="7">
      <t>リョウ</t>
    </rPh>
    <rPh sb="12" eb="13">
      <t>ヒ</t>
    </rPh>
    <phoneticPr fontId="2"/>
  </si>
  <si>
    <t>薬     品     費</t>
    <rPh sb="0" eb="1">
      <t>クスリ</t>
    </rPh>
    <rPh sb="6" eb="7">
      <t>シナ</t>
    </rPh>
    <rPh sb="12" eb="13">
      <t>ヒ</t>
    </rPh>
    <phoneticPr fontId="2"/>
  </si>
  <si>
    <t>委      託      料</t>
    <rPh sb="0" eb="1">
      <t>イ</t>
    </rPh>
    <rPh sb="7" eb="8">
      <t>コトヅケ</t>
    </rPh>
    <rPh sb="14" eb="15">
      <t>リョウ</t>
    </rPh>
    <phoneticPr fontId="2"/>
  </si>
  <si>
    <t>そ      の      他</t>
    <rPh sb="14" eb="15">
      <t>タ</t>
    </rPh>
    <phoneticPr fontId="2"/>
  </si>
  <si>
    <t>合            計</t>
    <rPh sb="0" eb="1">
      <t>ゴウ</t>
    </rPh>
    <rPh sb="13" eb="14">
      <t>ケイ</t>
    </rPh>
    <phoneticPr fontId="2"/>
  </si>
  <si>
    <t>資本的収入</t>
    <rPh sb="0" eb="3">
      <t>シホンテキ</t>
    </rPh>
    <rPh sb="3" eb="5">
      <t>シュウニュウ</t>
    </rPh>
    <phoneticPr fontId="2"/>
  </si>
  <si>
    <t>一般会計負担金</t>
    <rPh sb="0" eb="2">
      <t>イッパン</t>
    </rPh>
    <rPh sb="2" eb="4">
      <t>カイケイ</t>
    </rPh>
    <rPh sb="4" eb="7">
      <t>フタンキン</t>
    </rPh>
    <phoneticPr fontId="2"/>
  </si>
  <si>
    <t>一般会計出資金</t>
    <rPh sb="0" eb="2">
      <t>イッパン</t>
    </rPh>
    <rPh sb="2" eb="4">
      <t>カイケイ</t>
    </rPh>
    <rPh sb="4" eb="7">
      <t>シュッシキン</t>
    </rPh>
    <phoneticPr fontId="2"/>
  </si>
  <si>
    <t>固定資産売却代金</t>
    <rPh sb="0" eb="2">
      <t>コテイ</t>
    </rPh>
    <rPh sb="2" eb="4">
      <t>シサン</t>
    </rPh>
    <rPh sb="4" eb="6">
      <t>バイキャク</t>
    </rPh>
    <rPh sb="6" eb="8">
      <t>ダイキン</t>
    </rPh>
    <phoneticPr fontId="2"/>
  </si>
  <si>
    <t>資本的支出</t>
    <rPh sb="0" eb="3">
      <t>シホンテキ</t>
    </rPh>
    <rPh sb="3" eb="5">
      <t>シシュツ</t>
    </rPh>
    <phoneticPr fontId="2"/>
  </si>
  <si>
    <t>1㎥ につき</t>
    <phoneticPr fontId="2"/>
  </si>
  <si>
    <t>受取利息及び配当金</t>
    <rPh sb="0" eb="2">
      <t>ウケトリ</t>
    </rPh>
    <rPh sb="2" eb="4">
      <t>リソク</t>
    </rPh>
    <rPh sb="4" eb="5">
      <t>オヨ</t>
    </rPh>
    <rPh sb="6" eb="9">
      <t>ハイトウキン</t>
    </rPh>
    <phoneticPr fontId="2"/>
  </si>
  <si>
    <t>　 　〃</t>
    <phoneticPr fontId="2"/>
  </si>
  <si>
    <t xml:space="preserve">    〃</t>
    <phoneticPr fontId="2"/>
  </si>
  <si>
    <t xml:space="preserve"> 10㎥　まで</t>
    <phoneticPr fontId="2"/>
  </si>
  <si>
    <t>　10㎥　まで</t>
    <phoneticPr fontId="2"/>
  </si>
  <si>
    <t>　10㎥　まで</t>
    <phoneticPr fontId="2"/>
  </si>
  <si>
    <t>　10㎥ まで</t>
    <phoneticPr fontId="2"/>
  </si>
  <si>
    <t>企業債償還金</t>
    <rPh sb="0" eb="2">
      <t>キギョウ</t>
    </rPh>
    <rPh sb="2" eb="3">
      <t>サイ</t>
    </rPh>
    <rPh sb="3" eb="6">
      <t>ショウカンキン</t>
    </rPh>
    <phoneticPr fontId="2"/>
  </si>
  <si>
    <t>消費税資本的収支調整額</t>
    <rPh sb="0" eb="3">
      <t>ショウヒゼイ</t>
    </rPh>
    <rPh sb="3" eb="6">
      <t>シホンテキ</t>
    </rPh>
    <rPh sb="6" eb="8">
      <t>シュウシ</t>
    </rPh>
    <rPh sb="8" eb="10">
      <t>チョウセイ</t>
    </rPh>
    <rPh sb="10" eb="11">
      <t>ガク</t>
    </rPh>
    <phoneticPr fontId="2"/>
  </si>
  <si>
    <t>損益勘定留保資金</t>
    <rPh sb="0" eb="2">
      <t>ソンエキ</t>
    </rPh>
    <rPh sb="2" eb="4">
      <t>カンジョウ</t>
    </rPh>
    <rPh sb="4" eb="6">
      <t>リュウホ</t>
    </rPh>
    <rPh sb="6" eb="8">
      <t>シキン</t>
    </rPh>
    <phoneticPr fontId="2"/>
  </si>
  <si>
    <t>分　　　担　　　金</t>
    <rPh sb="0" eb="1">
      <t>ブン</t>
    </rPh>
    <rPh sb="4" eb="5">
      <t>ニナ</t>
    </rPh>
    <rPh sb="8" eb="9">
      <t>キン</t>
    </rPh>
    <phoneticPr fontId="2"/>
  </si>
  <si>
    <t>企　　　　業　　　　債</t>
    <rPh sb="0" eb="1">
      <t>クワダ</t>
    </rPh>
    <rPh sb="5" eb="6">
      <t>ギョウ</t>
    </rPh>
    <rPh sb="10" eb="11">
      <t>サイ</t>
    </rPh>
    <phoneticPr fontId="2"/>
  </si>
  <si>
    <t>工　事　負　担　金</t>
    <rPh sb="0" eb="1">
      <t>コウ</t>
    </rPh>
    <rPh sb="2" eb="3">
      <t>コト</t>
    </rPh>
    <rPh sb="4" eb="5">
      <t>フ</t>
    </rPh>
    <rPh sb="6" eb="7">
      <t>ニナ</t>
    </rPh>
    <rPh sb="8" eb="9">
      <t>キン</t>
    </rPh>
    <phoneticPr fontId="2"/>
  </si>
  <si>
    <t>昭和49年度</t>
    <rPh sb="0" eb="2">
      <t>ショウワ</t>
    </rPh>
    <rPh sb="4" eb="6">
      <t>ネンド</t>
    </rPh>
    <phoneticPr fontId="2"/>
  </si>
  <si>
    <t>昭和54年度</t>
    <rPh sb="0" eb="2">
      <t>ショウワ</t>
    </rPh>
    <rPh sb="4" eb="6">
      <t>ネンド</t>
    </rPh>
    <phoneticPr fontId="2"/>
  </si>
  <si>
    <t>拡　　　張　　　費</t>
    <rPh sb="0" eb="1">
      <t>ヒロム</t>
    </rPh>
    <rPh sb="4" eb="5">
      <t>チョウ</t>
    </rPh>
    <rPh sb="8" eb="9">
      <t>ヒ</t>
    </rPh>
    <phoneticPr fontId="2"/>
  </si>
  <si>
    <t>収　支　不　足　額</t>
    <rPh sb="0" eb="1">
      <t>オサム</t>
    </rPh>
    <rPh sb="2" eb="3">
      <t>ササ</t>
    </rPh>
    <rPh sb="4" eb="5">
      <t>フ</t>
    </rPh>
    <rPh sb="6" eb="7">
      <t>アシ</t>
    </rPh>
    <rPh sb="8" eb="9">
      <t>ガク</t>
    </rPh>
    <phoneticPr fontId="2"/>
  </si>
  <si>
    <t>補　て　ん　財　源</t>
    <rPh sb="0" eb="1">
      <t>ホ</t>
    </rPh>
    <rPh sb="6" eb="7">
      <t>ザイ</t>
    </rPh>
    <rPh sb="8" eb="9">
      <t>ミナモト</t>
    </rPh>
    <phoneticPr fontId="2"/>
  </si>
  <si>
    <t>積　立　金　そ　の　他</t>
    <rPh sb="0" eb="1">
      <t>セキ</t>
    </rPh>
    <rPh sb="2" eb="3">
      <t>タテ</t>
    </rPh>
    <rPh sb="4" eb="5">
      <t>キン</t>
    </rPh>
    <rPh sb="10" eb="11">
      <t>タ</t>
    </rPh>
    <phoneticPr fontId="2"/>
  </si>
  <si>
    <t>土　　　　　　　地</t>
    <rPh sb="0" eb="1">
      <t>ツチ</t>
    </rPh>
    <rPh sb="8" eb="9">
      <t>チ</t>
    </rPh>
    <phoneticPr fontId="2"/>
  </si>
  <si>
    <t>建　　　　　　　物</t>
    <rPh sb="0" eb="1">
      <t>ダテ</t>
    </rPh>
    <rPh sb="8" eb="9">
      <t>モノ</t>
    </rPh>
    <phoneticPr fontId="2"/>
  </si>
  <si>
    <t>構　　　築　　　物</t>
    <rPh sb="0" eb="1">
      <t>ガマエ</t>
    </rPh>
    <rPh sb="4" eb="5">
      <t>チク</t>
    </rPh>
    <rPh sb="8" eb="9">
      <t>ブツ</t>
    </rPh>
    <phoneticPr fontId="2"/>
  </si>
  <si>
    <t>流　　動　　資　　産</t>
    <rPh sb="0" eb="1">
      <t>リュウ</t>
    </rPh>
    <rPh sb="3" eb="4">
      <t>ドウ</t>
    </rPh>
    <rPh sb="6" eb="7">
      <t>シ</t>
    </rPh>
    <rPh sb="9" eb="10">
      <t>サン</t>
    </rPh>
    <phoneticPr fontId="2"/>
  </si>
  <si>
    <t>現　　金　　預　　金</t>
    <rPh sb="0" eb="1">
      <t>ウツツ</t>
    </rPh>
    <rPh sb="3" eb="4">
      <t>キン</t>
    </rPh>
    <rPh sb="6" eb="7">
      <t>アズカリ</t>
    </rPh>
    <rPh sb="9" eb="10">
      <t>カネ</t>
    </rPh>
    <phoneticPr fontId="2"/>
  </si>
  <si>
    <t>貯　　　　蔵　　　　品</t>
    <rPh sb="0" eb="1">
      <t>チョ</t>
    </rPh>
    <rPh sb="5" eb="6">
      <t>クラ</t>
    </rPh>
    <rPh sb="10" eb="11">
      <t>シナ</t>
    </rPh>
    <phoneticPr fontId="2"/>
  </si>
  <si>
    <t>そ　　　　の　　　　他</t>
    <rPh sb="10" eb="11">
      <t>タ</t>
    </rPh>
    <phoneticPr fontId="2"/>
  </si>
  <si>
    <t>資　　産　　合　　計</t>
    <rPh sb="0" eb="1">
      <t>シ</t>
    </rPh>
    <rPh sb="3" eb="4">
      <t>サン</t>
    </rPh>
    <rPh sb="6" eb="7">
      <t>ゴウ</t>
    </rPh>
    <rPh sb="9" eb="10">
      <t>ケイ</t>
    </rPh>
    <phoneticPr fontId="2"/>
  </si>
  <si>
    <t>流　　動　　負　　債</t>
    <rPh sb="0" eb="1">
      <t>リュウ</t>
    </rPh>
    <rPh sb="3" eb="4">
      <t>ドウ</t>
    </rPh>
    <rPh sb="6" eb="7">
      <t>フ</t>
    </rPh>
    <rPh sb="9" eb="10">
      <t>サイ</t>
    </rPh>
    <phoneticPr fontId="2"/>
  </si>
  <si>
    <t>固　　定　　負　　債</t>
    <rPh sb="0" eb="1">
      <t>ガタマリ</t>
    </rPh>
    <rPh sb="3" eb="4">
      <t>サダム</t>
    </rPh>
    <rPh sb="6" eb="7">
      <t>フ</t>
    </rPh>
    <rPh sb="9" eb="10">
      <t>サイ</t>
    </rPh>
    <phoneticPr fontId="2"/>
  </si>
  <si>
    <t>大山中継ポンプ場</t>
    <rPh sb="0" eb="2">
      <t>オオヤマ</t>
    </rPh>
    <rPh sb="2" eb="4">
      <t>チュウケイ</t>
    </rPh>
    <rPh sb="7" eb="8">
      <t>バ</t>
    </rPh>
    <phoneticPr fontId="2"/>
  </si>
  <si>
    <t>小牧市街地区</t>
    <rPh sb="0" eb="2">
      <t>コマキ</t>
    </rPh>
    <rPh sb="2" eb="3">
      <t>シ</t>
    </rPh>
    <rPh sb="3" eb="4">
      <t>マチ</t>
    </rPh>
    <rPh sb="4" eb="6">
      <t>チク</t>
    </rPh>
    <phoneticPr fontId="2"/>
  </si>
  <si>
    <t>桃花台地区</t>
    <rPh sb="0" eb="3">
      <t>トウカダイ</t>
    </rPh>
    <rPh sb="3" eb="5">
      <t>チク</t>
    </rPh>
    <phoneticPr fontId="2"/>
  </si>
  <si>
    <t>野口・大草地区</t>
    <rPh sb="0" eb="2">
      <t>ノグチ</t>
    </rPh>
    <rPh sb="3" eb="5">
      <t>オオクサ</t>
    </rPh>
    <rPh sb="5" eb="7">
      <t>チク</t>
    </rPh>
    <phoneticPr fontId="2"/>
  </si>
  <si>
    <t>大山地区</t>
    <rPh sb="0" eb="2">
      <t>オオヤマ</t>
    </rPh>
    <rPh sb="2" eb="4">
      <t>チク</t>
    </rPh>
    <phoneticPr fontId="2"/>
  </si>
  <si>
    <t>浄水場</t>
    <rPh sb="0" eb="2">
      <t>ジョウスイ</t>
    </rPh>
    <rPh sb="2" eb="3">
      <t>ジョウ</t>
    </rPh>
    <phoneticPr fontId="2"/>
  </si>
  <si>
    <t>送・配水</t>
    <rPh sb="0" eb="1">
      <t>ソウ</t>
    </rPh>
    <rPh sb="2" eb="4">
      <t>ハイスイ</t>
    </rPh>
    <phoneticPr fontId="2"/>
  </si>
  <si>
    <t>　　　施設</t>
    <rPh sb="3" eb="5">
      <t>シセツ</t>
    </rPh>
    <phoneticPr fontId="2"/>
  </si>
  <si>
    <t>同一</t>
    <rPh sb="0" eb="2">
      <t>ドウイツ</t>
    </rPh>
    <phoneticPr fontId="2"/>
  </si>
  <si>
    <t>　敷地内</t>
    <rPh sb="1" eb="3">
      <t>シキチ</t>
    </rPh>
    <rPh sb="3" eb="4">
      <t>ナイ</t>
    </rPh>
    <phoneticPr fontId="2"/>
  </si>
  <si>
    <t>　　　圧送</t>
    <rPh sb="3" eb="4">
      <t>アッ</t>
    </rPh>
    <rPh sb="4" eb="5">
      <t>ソウ</t>
    </rPh>
    <phoneticPr fontId="2"/>
  </si>
  <si>
    <t>消毒のみ</t>
    <rPh sb="0" eb="2">
      <t>ショウドク</t>
    </rPh>
    <phoneticPr fontId="2"/>
  </si>
  <si>
    <t>　　深井戸</t>
    <rPh sb="2" eb="4">
      <t>フカイ</t>
    </rPh>
    <rPh sb="4" eb="5">
      <t>ト</t>
    </rPh>
    <phoneticPr fontId="2"/>
  </si>
  <si>
    <t>　県水</t>
    <rPh sb="1" eb="2">
      <t>ケン</t>
    </rPh>
    <rPh sb="2" eb="3">
      <t>スイ</t>
    </rPh>
    <phoneticPr fontId="2"/>
  </si>
  <si>
    <t>　　　受水</t>
    <rPh sb="3" eb="4">
      <t>ジュ</t>
    </rPh>
    <rPh sb="4" eb="5">
      <t>スイ</t>
    </rPh>
    <phoneticPr fontId="2"/>
  </si>
  <si>
    <t>　　　東部浄水場</t>
    <rPh sb="3" eb="5">
      <t>トウブ</t>
    </rPh>
    <rPh sb="5" eb="7">
      <t>ジョウスイ</t>
    </rPh>
    <rPh sb="7" eb="8">
      <t>ジョウ</t>
    </rPh>
    <phoneticPr fontId="2"/>
  </si>
  <si>
    <t>　　　外山水源地</t>
    <rPh sb="3" eb="5">
      <t>トヤマ</t>
    </rPh>
    <rPh sb="5" eb="7">
      <t>スイゲン</t>
    </rPh>
    <rPh sb="7" eb="8">
      <t>チ</t>
    </rPh>
    <phoneticPr fontId="2"/>
  </si>
  <si>
    <t>　　　中部水源地</t>
    <rPh sb="3" eb="5">
      <t>チュウブ</t>
    </rPh>
    <rPh sb="5" eb="8">
      <t>スイゲンチ</t>
    </rPh>
    <phoneticPr fontId="2"/>
  </si>
  <si>
    <t>その他資本的収入</t>
    <rPh sb="2" eb="3">
      <t>タ</t>
    </rPh>
    <rPh sb="3" eb="6">
      <t>シホンテキ</t>
    </rPh>
    <rPh sb="6" eb="8">
      <t>シュウニュウ</t>
    </rPh>
    <phoneticPr fontId="2"/>
  </si>
  <si>
    <t>小牧市大字横内４３－３</t>
    <rPh sb="0" eb="3">
      <t>コマキシ</t>
    </rPh>
    <rPh sb="3" eb="5">
      <t>オオアザ</t>
    </rPh>
    <rPh sb="5" eb="7">
      <t>ヨコウチ</t>
    </rPh>
    <phoneticPr fontId="2"/>
  </si>
  <si>
    <t>３,４３３㎡</t>
    <phoneticPr fontId="2"/>
  </si>
  <si>
    <t>１３,７９７㎡</t>
    <phoneticPr fontId="2"/>
  </si>
  <si>
    <t>５,２７８㎡</t>
    <phoneticPr fontId="2"/>
  </si>
  <si>
    <t>１１,３９６㎡</t>
    <phoneticPr fontId="2"/>
  </si>
  <si>
    <t>２,７９６㎡</t>
    <phoneticPr fontId="2"/>
  </si>
  <si>
    <t>２６９㎡</t>
    <phoneticPr fontId="2"/>
  </si>
  <si>
    <t>２３７㎡</t>
    <phoneticPr fontId="2"/>
  </si>
  <si>
    <t>２９４㎡</t>
    <phoneticPr fontId="2"/>
  </si>
  <si>
    <t>４７４㎡</t>
    <phoneticPr fontId="2"/>
  </si>
  <si>
    <t>４７２㎡</t>
    <phoneticPr fontId="2"/>
  </si>
  <si>
    <t>２３０㎡</t>
    <phoneticPr fontId="2"/>
  </si>
  <si>
    <t>８７６㎡</t>
    <phoneticPr fontId="2"/>
  </si>
  <si>
    <t>２５１㎡</t>
    <phoneticPr fontId="2"/>
  </si>
  <si>
    <t>横内浄水場紫外線処理装置運転開始</t>
    <rPh sb="0" eb="1">
      <t>ヨコ</t>
    </rPh>
    <rPh sb="1" eb="2">
      <t>ウチ</t>
    </rPh>
    <rPh sb="2" eb="4">
      <t>ジョウスイ</t>
    </rPh>
    <rPh sb="4" eb="5">
      <t>ジョウ</t>
    </rPh>
    <rPh sb="5" eb="8">
      <t>シガイセン</t>
    </rPh>
    <rPh sb="8" eb="10">
      <t>ショリ</t>
    </rPh>
    <rPh sb="10" eb="12">
      <t>ソウチ</t>
    </rPh>
    <rPh sb="12" eb="14">
      <t>ウンテン</t>
    </rPh>
    <rPh sb="14" eb="16">
      <t>カイシ</t>
    </rPh>
    <phoneticPr fontId="2"/>
  </si>
  <si>
    <t>　⑩　小牧ケ丘増圧所</t>
    <rPh sb="3" eb="5">
      <t>コマキ</t>
    </rPh>
    <rPh sb="6" eb="7">
      <t>オカ</t>
    </rPh>
    <rPh sb="7" eb="8">
      <t>ゾウ</t>
    </rPh>
    <rPh sb="8" eb="9">
      <t>アツ</t>
    </rPh>
    <rPh sb="9" eb="10">
      <t>ジョ</t>
    </rPh>
    <phoneticPr fontId="2"/>
  </si>
  <si>
    <t>　⑪　大山中継ポンプ場</t>
    <rPh sb="3" eb="5">
      <t>オオヤマ</t>
    </rPh>
    <rPh sb="5" eb="7">
      <t>チュウケイ</t>
    </rPh>
    <rPh sb="10" eb="11">
      <t>バ</t>
    </rPh>
    <phoneticPr fontId="2"/>
  </si>
  <si>
    <t>　⑫　大山調整池</t>
    <rPh sb="3" eb="5">
      <t>オオヤマ</t>
    </rPh>
    <rPh sb="5" eb="7">
      <t>チョウセイ</t>
    </rPh>
    <rPh sb="7" eb="8">
      <t>チ</t>
    </rPh>
    <phoneticPr fontId="2"/>
  </si>
  <si>
    <t>　⑬　大山配水池（平成１２年５月１日から休止）</t>
    <rPh sb="3" eb="5">
      <t>オオヤマ</t>
    </rPh>
    <rPh sb="5" eb="7">
      <t>ハイスイ</t>
    </rPh>
    <rPh sb="7" eb="8">
      <t>チ</t>
    </rPh>
    <rPh sb="9" eb="11">
      <t>ヘイセイ</t>
    </rPh>
    <rPh sb="13" eb="14">
      <t>ネン</t>
    </rPh>
    <rPh sb="15" eb="16">
      <t>ガツ</t>
    </rPh>
    <rPh sb="17" eb="18">
      <t>ヒ</t>
    </rPh>
    <rPh sb="20" eb="22">
      <t>キュウシ</t>
    </rPh>
    <phoneticPr fontId="2"/>
  </si>
  <si>
    <t>小 牧 市 上 下 水 道 部</t>
    <rPh sb="0" eb="1">
      <t>ショウ</t>
    </rPh>
    <rPh sb="2" eb="3">
      <t>マキ</t>
    </rPh>
    <rPh sb="4" eb="5">
      <t>シ</t>
    </rPh>
    <rPh sb="6" eb="7">
      <t>ジョウ</t>
    </rPh>
    <rPh sb="8" eb="9">
      <t>シタ</t>
    </rPh>
    <rPh sb="10" eb="11">
      <t>ミズ</t>
    </rPh>
    <rPh sb="12" eb="13">
      <t>ミチ</t>
    </rPh>
    <rPh sb="14" eb="15">
      <t>ブ</t>
    </rPh>
    <phoneticPr fontId="2"/>
  </si>
  <si>
    <t>水道施設管理システム導入</t>
    <rPh sb="0" eb="2">
      <t>スイドウ</t>
    </rPh>
    <rPh sb="2" eb="4">
      <t>シセツ</t>
    </rPh>
    <rPh sb="4" eb="6">
      <t>カンリ</t>
    </rPh>
    <rPh sb="10" eb="12">
      <t>ドウニュウ</t>
    </rPh>
    <phoneticPr fontId="2"/>
  </si>
  <si>
    <t>負担金</t>
    <rPh sb="0" eb="3">
      <t>フタンキン</t>
    </rPh>
    <phoneticPr fontId="2"/>
  </si>
  <si>
    <t>.</t>
    <phoneticPr fontId="2"/>
  </si>
  <si>
    <t>.</t>
    <phoneticPr fontId="2"/>
  </si>
  <si>
    <t>横内浄水場、愛知県営水道（小牧供給点）より受水</t>
    <rPh sb="0" eb="2">
      <t>ヨコウチ</t>
    </rPh>
    <rPh sb="2" eb="5">
      <t>ジョウスイジョウ</t>
    </rPh>
    <rPh sb="6" eb="9">
      <t>アイチケン</t>
    </rPh>
    <rPh sb="9" eb="10">
      <t>エイ</t>
    </rPh>
    <rPh sb="10" eb="12">
      <t>スイドウ</t>
    </rPh>
    <rPh sb="13" eb="15">
      <t>コマキ</t>
    </rPh>
    <rPh sb="15" eb="17">
      <t>キョウキュウ</t>
    </rPh>
    <rPh sb="17" eb="18">
      <t>テン</t>
    </rPh>
    <rPh sb="21" eb="23">
      <t>ジュスイ</t>
    </rPh>
    <phoneticPr fontId="2"/>
  </si>
  <si>
    <t>上下水道部</t>
    <rPh sb="0" eb="2">
      <t>ジョウゲ</t>
    </rPh>
    <rPh sb="2" eb="4">
      <t>スイドウ</t>
    </rPh>
    <rPh sb="4" eb="5">
      <t>ブ</t>
    </rPh>
    <phoneticPr fontId="2"/>
  </si>
  <si>
    <t>.</t>
    <phoneticPr fontId="2"/>
  </si>
  <si>
    <t>小牧ヶ丘増圧所</t>
    <rPh sb="0" eb="2">
      <t>コマキ</t>
    </rPh>
    <rPh sb="3" eb="4">
      <t>オカ</t>
    </rPh>
    <rPh sb="4" eb="5">
      <t>ゾウ</t>
    </rPh>
    <rPh sb="5" eb="6">
      <t>アツ</t>
    </rPh>
    <rPh sb="6" eb="7">
      <t>ジョ</t>
    </rPh>
    <phoneticPr fontId="2"/>
  </si>
  <si>
    <t>.</t>
    <phoneticPr fontId="2"/>
  </si>
  <si>
    <t>左の金額に消費税
及び地方消費税
５％を転嫁</t>
    <rPh sb="0" eb="1">
      <t>サ</t>
    </rPh>
    <rPh sb="2" eb="4">
      <t>キンガク</t>
    </rPh>
    <phoneticPr fontId="2"/>
  </si>
  <si>
    <t>企業債</t>
    <rPh sb="0" eb="2">
      <t>キギョウ</t>
    </rPh>
    <rPh sb="2" eb="3">
      <t>サイ</t>
    </rPh>
    <phoneticPr fontId="2"/>
  </si>
  <si>
    <t>引当金</t>
    <rPh sb="0" eb="2">
      <t>ヒキアテ</t>
    </rPh>
    <rPh sb="2" eb="3">
      <t>キン</t>
    </rPh>
    <phoneticPr fontId="2"/>
  </si>
  <si>
    <t>法定福利費引当金</t>
    <rPh sb="0" eb="2">
      <t>ホウテイ</t>
    </rPh>
    <rPh sb="2" eb="4">
      <t>フクリ</t>
    </rPh>
    <rPh sb="4" eb="5">
      <t>ヒ</t>
    </rPh>
    <phoneticPr fontId="2"/>
  </si>
  <si>
    <t>賞与引当金</t>
    <rPh sb="0" eb="2">
      <t>ショウヨ</t>
    </rPh>
    <phoneticPr fontId="2"/>
  </si>
  <si>
    <t>繰延収益</t>
    <rPh sb="0" eb="2">
      <t>クリノベ</t>
    </rPh>
    <rPh sb="2" eb="4">
      <t>シュウエキ</t>
    </rPh>
    <phoneticPr fontId="2"/>
  </si>
  <si>
    <t>長期前受金</t>
    <rPh sb="0" eb="2">
      <t>チョウキ</t>
    </rPh>
    <rPh sb="2" eb="4">
      <t>マエウケ</t>
    </rPh>
    <rPh sb="4" eb="5">
      <t>キン</t>
    </rPh>
    <phoneticPr fontId="2"/>
  </si>
  <si>
    <t>長期前受金戻入</t>
    <rPh sb="0" eb="2">
      <t>チョウキ</t>
    </rPh>
    <rPh sb="2" eb="4">
      <t>マエウケ</t>
    </rPh>
    <rPh sb="4" eb="5">
      <t>キン</t>
    </rPh>
    <rPh sb="5" eb="7">
      <t>モドシイレ</t>
    </rPh>
    <phoneticPr fontId="2"/>
  </si>
  <si>
    <t>その他特別利益</t>
    <rPh sb="2" eb="3">
      <t>タ</t>
    </rPh>
    <rPh sb="3" eb="5">
      <t>トクベツ</t>
    </rPh>
    <rPh sb="5" eb="7">
      <t>リエキ</t>
    </rPh>
    <phoneticPr fontId="2"/>
  </si>
  <si>
    <t>その他特別損失</t>
    <rPh sb="2" eb="3">
      <t>タ</t>
    </rPh>
    <rPh sb="3" eb="5">
      <t>トクベツ</t>
    </rPh>
    <rPh sb="5" eb="7">
      <t>ソンシツ</t>
    </rPh>
    <phoneticPr fontId="2"/>
  </si>
  <si>
    <t>　　　１㎥当たりの水の生産原価。</t>
    <rPh sb="5" eb="6">
      <t>ア</t>
    </rPh>
    <rPh sb="9" eb="10">
      <t>ミズ</t>
    </rPh>
    <rPh sb="11" eb="13">
      <t>セイサン</t>
    </rPh>
    <rPh sb="13" eb="15">
      <t>ゲンカ</t>
    </rPh>
    <phoneticPr fontId="2"/>
  </si>
  <si>
    <t>固定負債</t>
    <rPh sb="0" eb="2">
      <t>コテイ</t>
    </rPh>
    <rPh sb="2" eb="4">
      <t>フサイ</t>
    </rPh>
    <phoneticPr fontId="2"/>
  </si>
  <si>
    <t>自己資本＋固定負債</t>
    <rPh sb="0" eb="2">
      <t>ジコ</t>
    </rPh>
    <rPh sb="2" eb="4">
      <t>シホン</t>
    </rPh>
    <rPh sb="5" eb="7">
      <t>コテイ</t>
    </rPh>
    <rPh sb="7" eb="9">
      <t>フサイ</t>
    </rPh>
    <phoneticPr fontId="2"/>
  </si>
  <si>
    <t>自己資本</t>
    <rPh sb="0" eb="2">
      <t>ジコ</t>
    </rPh>
    <rPh sb="2" eb="4">
      <t>シホン</t>
    </rPh>
    <phoneticPr fontId="2"/>
  </si>
  <si>
    <t>退職給付引当金</t>
    <rPh sb="0" eb="1">
      <t>タイ</t>
    </rPh>
    <rPh sb="1" eb="2">
      <t>ショク</t>
    </rPh>
    <rPh sb="2" eb="3">
      <t>キュウ</t>
    </rPh>
    <rPh sb="3" eb="4">
      <t>ツキ</t>
    </rPh>
    <rPh sb="4" eb="6">
      <t>ヒキアテ</t>
    </rPh>
    <rPh sb="6" eb="7">
      <t>キン</t>
    </rPh>
    <phoneticPr fontId="2"/>
  </si>
  <si>
    <t>新会計基準適用</t>
    <rPh sb="0" eb="1">
      <t>シン</t>
    </rPh>
    <rPh sb="1" eb="3">
      <t>カイケイ</t>
    </rPh>
    <rPh sb="3" eb="5">
      <t>キジュン</t>
    </rPh>
    <rPh sb="5" eb="7">
      <t>テキヨウ</t>
    </rPh>
    <phoneticPr fontId="2"/>
  </si>
  <si>
    <t>未　　　収　　　金</t>
    <rPh sb="0" eb="1">
      <t>ミ</t>
    </rPh>
    <rPh sb="4" eb="5">
      <t>オサム</t>
    </rPh>
    <rPh sb="8" eb="9">
      <t>カネ</t>
    </rPh>
    <phoneticPr fontId="2"/>
  </si>
  <si>
    <t>　⑧　外山県住水源地（平成２７年４月１８日から揚水停止）</t>
    <rPh sb="3" eb="5">
      <t>トヤマ</t>
    </rPh>
    <rPh sb="5" eb="6">
      <t>ケン</t>
    </rPh>
    <rPh sb="6" eb="7">
      <t>ジュウ</t>
    </rPh>
    <rPh sb="7" eb="10">
      <t>スイゲンチ</t>
    </rPh>
    <rPh sb="11" eb="13">
      <t>ヘイセイ</t>
    </rPh>
    <rPh sb="15" eb="16">
      <t>ネン</t>
    </rPh>
    <rPh sb="17" eb="18">
      <t>ガツ</t>
    </rPh>
    <rPh sb="20" eb="21">
      <t>ニチ</t>
    </rPh>
    <rPh sb="23" eb="25">
      <t>ヨウスイ</t>
    </rPh>
    <rPh sb="25" eb="27">
      <t>テイシ</t>
    </rPh>
    <phoneticPr fontId="2"/>
  </si>
  <si>
    <t>桃花台配水池よりの受水</t>
    <rPh sb="0" eb="3">
      <t>トウカダイ</t>
    </rPh>
    <rPh sb="3" eb="5">
      <t>ハイスイ</t>
    </rPh>
    <rPh sb="5" eb="6">
      <t>イケ</t>
    </rPh>
    <rPh sb="9" eb="11">
      <t>ジュスイ</t>
    </rPh>
    <phoneticPr fontId="2"/>
  </si>
  <si>
    <t>野口・大草・大山地区を桃花台配水池からの直接配水に切替</t>
    <rPh sb="0" eb="2">
      <t>ノグチ</t>
    </rPh>
    <rPh sb="3" eb="5">
      <t>オオクサ</t>
    </rPh>
    <rPh sb="6" eb="8">
      <t>オオヤマ</t>
    </rPh>
    <rPh sb="8" eb="10">
      <t>チク</t>
    </rPh>
    <rPh sb="11" eb="14">
      <t>トウカダイ</t>
    </rPh>
    <rPh sb="14" eb="16">
      <t>ハイスイ</t>
    </rPh>
    <rPh sb="16" eb="17">
      <t>イケ</t>
    </rPh>
    <rPh sb="20" eb="22">
      <t>チョクセツ</t>
    </rPh>
    <rPh sb="22" eb="24">
      <t>ハイスイ</t>
    </rPh>
    <rPh sb="25" eb="27">
      <t>キリカエ</t>
    </rPh>
    <phoneticPr fontId="2"/>
  </si>
  <si>
    <t>ＰＣ造　６,５００㎥ ×４池　配水池容量　２６,０００㎥</t>
    <rPh sb="2" eb="3">
      <t>ゾウ</t>
    </rPh>
    <rPh sb="13" eb="14">
      <t>イケ</t>
    </rPh>
    <rPh sb="15" eb="17">
      <t>ハイスイ</t>
    </rPh>
    <rPh sb="17" eb="18">
      <t>チ</t>
    </rPh>
    <rPh sb="18" eb="20">
      <t>ヨウリョウ</t>
    </rPh>
    <phoneticPr fontId="2"/>
  </si>
  <si>
    <t>ＰＣ造　５,７５０㎥ ×２池　鋼製高架水槽　６００㎥</t>
    <rPh sb="2" eb="3">
      <t>ゾウ</t>
    </rPh>
    <rPh sb="13" eb="14">
      <t>イケ</t>
    </rPh>
    <rPh sb="15" eb="16">
      <t>コウ</t>
    </rPh>
    <rPh sb="16" eb="17">
      <t>セイ</t>
    </rPh>
    <rPh sb="17" eb="19">
      <t>コウカ</t>
    </rPh>
    <rPh sb="19" eb="21">
      <t>スイソウ</t>
    </rPh>
    <phoneticPr fontId="2"/>
  </si>
  <si>
    <t>貯水槽　　ＲＣ造　　１,２５０㎥×２池</t>
    <rPh sb="0" eb="3">
      <t>チョスイソウ</t>
    </rPh>
    <rPh sb="7" eb="8">
      <t>ゾウ</t>
    </rPh>
    <rPh sb="18" eb="19">
      <t>イケ</t>
    </rPh>
    <phoneticPr fontId="2"/>
  </si>
  <si>
    <t>浄水池　ＲＣ造　１７５㎥ ×１池</t>
    <rPh sb="0" eb="3">
      <t>ジョウスイチ</t>
    </rPh>
    <rPh sb="6" eb="7">
      <t>ゾウ</t>
    </rPh>
    <rPh sb="15" eb="16">
      <t>イケ</t>
    </rPh>
    <phoneticPr fontId="2"/>
  </si>
  <si>
    <t>浄水池　ＲＣ造　７９㎥ ×１池</t>
    <rPh sb="0" eb="3">
      <t>ジョウスイチ</t>
    </rPh>
    <rPh sb="6" eb="7">
      <t>ゾウ</t>
    </rPh>
    <rPh sb="14" eb="15">
      <t>イケ</t>
    </rPh>
    <phoneticPr fontId="2"/>
  </si>
  <si>
    <t>貯水池　ＲＣ造　６８㎥ ×１池</t>
    <rPh sb="0" eb="3">
      <t>チョスイチ</t>
    </rPh>
    <rPh sb="6" eb="7">
      <t>ゾウ</t>
    </rPh>
    <rPh sb="14" eb="15">
      <t>イケ</t>
    </rPh>
    <phoneticPr fontId="2"/>
  </si>
  <si>
    <t>貯水池　ＲＣ造　３５㎥ ×２池</t>
    <rPh sb="0" eb="3">
      <t>チョスイチ</t>
    </rPh>
    <rPh sb="6" eb="7">
      <t>ゾウ</t>
    </rPh>
    <rPh sb="14" eb="15">
      <t>イケ</t>
    </rPh>
    <phoneticPr fontId="2"/>
  </si>
  <si>
    <t>貯水池　ＳＵＳ造　４０㎥×２池</t>
    <rPh sb="0" eb="3">
      <t>チョスイチ</t>
    </rPh>
    <rPh sb="7" eb="8">
      <t>ツク</t>
    </rPh>
    <rPh sb="14" eb="15">
      <t>イケ</t>
    </rPh>
    <phoneticPr fontId="2"/>
  </si>
  <si>
    <t>貯水池　ＳＵＳ造　４５㎥ ×２池</t>
    <rPh sb="0" eb="2">
      <t>チョスイ</t>
    </rPh>
    <rPh sb="2" eb="3">
      <t>イケ</t>
    </rPh>
    <rPh sb="7" eb="8">
      <t>ゾウ</t>
    </rPh>
    <rPh sb="15" eb="16">
      <t>イケ</t>
    </rPh>
    <phoneticPr fontId="2"/>
  </si>
  <si>
    <t>貯水池　ＲＣ造　１６３㎥ ×１池</t>
    <rPh sb="0" eb="3">
      <t>チョスイチ</t>
    </rPh>
    <rPh sb="6" eb="7">
      <t>ゾウ</t>
    </rPh>
    <rPh sb="15" eb="16">
      <t>イケ</t>
    </rPh>
    <phoneticPr fontId="2"/>
  </si>
  <si>
    <t>本庄配水池、愛知県営水道（小牧第２供給点）より受水</t>
    <rPh sb="0" eb="2">
      <t>ホンジョウ</t>
    </rPh>
    <rPh sb="2" eb="4">
      <t>ハイスイ</t>
    </rPh>
    <rPh sb="4" eb="5">
      <t>イケ</t>
    </rPh>
    <rPh sb="6" eb="8">
      <t>アイチ</t>
    </rPh>
    <rPh sb="8" eb="10">
      <t>ケンエイ</t>
    </rPh>
    <rPh sb="10" eb="12">
      <t>スイドウ</t>
    </rPh>
    <rPh sb="13" eb="15">
      <t>コマキ</t>
    </rPh>
    <rPh sb="15" eb="16">
      <t>ダイ</t>
    </rPh>
    <rPh sb="17" eb="19">
      <t>キョウキュウ</t>
    </rPh>
    <rPh sb="19" eb="20">
      <t>テン</t>
    </rPh>
    <rPh sb="23" eb="25">
      <t>ジュスイ</t>
    </rPh>
    <phoneticPr fontId="2"/>
  </si>
  <si>
    <t>構成比</t>
    <rPh sb="0" eb="2">
      <t>コウセイ</t>
    </rPh>
    <rPh sb="2" eb="3">
      <t>ヒ</t>
    </rPh>
    <phoneticPr fontId="2"/>
  </si>
  <si>
    <t>次亜塩素酸ナトリウム注入ポンプ×1台</t>
    <rPh sb="0" eb="1">
      <t>ジ</t>
    </rPh>
    <rPh sb="1" eb="2">
      <t>ア</t>
    </rPh>
    <rPh sb="2" eb="4">
      <t>エンソ</t>
    </rPh>
    <rPh sb="4" eb="5">
      <t>サン</t>
    </rPh>
    <rPh sb="10" eb="12">
      <t>チュウニュウ</t>
    </rPh>
    <rPh sb="17" eb="18">
      <t>ダイ</t>
    </rPh>
    <phoneticPr fontId="2"/>
  </si>
  <si>
    <t>過年度返還金</t>
    <rPh sb="0" eb="3">
      <t>カネンド</t>
    </rPh>
    <rPh sb="3" eb="6">
      <t>ヘンカンキン</t>
    </rPh>
    <phoneticPr fontId="2"/>
  </si>
  <si>
    <t>小牧ケ丘増圧所移転完了</t>
    <rPh sb="0" eb="2">
      <t>コマキ</t>
    </rPh>
    <rPh sb="3" eb="4">
      <t>オカ</t>
    </rPh>
    <rPh sb="4" eb="5">
      <t>ゾウ</t>
    </rPh>
    <rPh sb="5" eb="6">
      <t>アツ</t>
    </rPh>
    <rPh sb="6" eb="7">
      <t>ジョ</t>
    </rPh>
    <rPh sb="7" eb="9">
      <t>イテン</t>
    </rPh>
    <phoneticPr fontId="2"/>
  </si>
  <si>
    <t>外山水源地施設移設工事完了</t>
    <rPh sb="0" eb="2">
      <t>トヤマ</t>
    </rPh>
    <rPh sb="2" eb="4">
      <t>スイゲン</t>
    </rPh>
    <rPh sb="4" eb="5">
      <t>チ</t>
    </rPh>
    <rPh sb="5" eb="7">
      <t>シセツ</t>
    </rPh>
    <rPh sb="7" eb="9">
      <t>イセツ</t>
    </rPh>
    <rPh sb="9" eb="11">
      <t>コウジ</t>
    </rPh>
    <phoneticPr fontId="2"/>
  </si>
  <si>
    <t>　⑦　外山水源地　（平成２９年３月に移設）</t>
    <rPh sb="3" eb="5">
      <t>トヤマ</t>
    </rPh>
    <rPh sb="5" eb="8">
      <t>スイゲンチ</t>
    </rPh>
    <rPh sb="10" eb="12">
      <t>ヘイセイ</t>
    </rPh>
    <rPh sb="14" eb="15">
      <t>ネン</t>
    </rPh>
    <rPh sb="16" eb="17">
      <t>ガツ</t>
    </rPh>
    <rPh sb="18" eb="20">
      <t>イセツ</t>
    </rPh>
    <phoneticPr fontId="2"/>
  </si>
  <si>
    <t>7 　資料</t>
    <rPh sb="3" eb="5">
      <t>シリョウ</t>
    </rPh>
    <phoneticPr fontId="2"/>
  </si>
  <si>
    <t>　　　配水される水量がどの程度収益につながっているかをみる。</t>
    <rPh sb="3" eb="5">
      <t>ハイスイ</t>
    </rPh>
    <rPh sb="8" eb="10">
      <t>スイリョウ</t>
    </rPh>
    <rPh sb="13" eb="15">
      <t>テイド</t>
    </rPh>
    <rPh sb="15" eb="17">
      <t>シュウエキ</t>
    </rPh>
    <phoneticPr fontId="2"/>
  </si>
  <si>
    <t>　　　指数は、高い値が望ましい。</t>
    <rPh sb="3" eb="5">
      <t>シスウ</t>
    </rPh>
    <rPh sb="7" eb="8">
      <t>タカ</t>
    </rPh>
    <rPh sb="9" eb="10">
      <t>アタイ</t>
    </rPh>
    <rPh sb="11" eb="12">
      <t>ノゾ</t>
    </rPh>
    <phoneticPr fontId="2"/>
  </si>
  <si>
    <t>　　　施設の総合的な経済性をみる。</t>
    <rPh sb="3" eb="5">
      <t>シセツ</t>
    </rPh>
    <rPh sb="6" eb="9">
      <t>ソウゴウテキ</t>
    </rPh>
    <rPh sb="10" eb="13">
      <t>ケイザイセイ</t>
    </rPh>
    <phoneticPr fontId="2"/>
  </si>
  <si>
    <t>市長</t>
    <rPh sb="0" eb="2">
      <t>シチョウ</t>
    </rPh>
    <phoneticPr fontId="2"/>
  </si>
  <si>
    <t>　　　施設がどれだけ効率的に利用されているかをみる。</t>
    <rPh sb="3" eb="5">
      <t>シセツ</t>
    </rPh>
    <rPh sb="10" eb="13">
      <t>コウリツテキ</t>
    </rPh>
    <rPh sb="14" eb="16">
      <t>リヨウ</t>
    </rPh>
    <phoneticPr fontId="2"/>
  </si>
  <si>
    <t>　　　損益勘定職員一人あたりの労働生産性を示す。</t>
    <rPh sb="3" eb="5">
      <t>ソンエキ</t>
    </rPh>
    <rPh sb="5" eb="7">
      <t>カンジョウ</t>
    </rPh>
    <rPh sb="7" eb="9">
      <t>ショクイン</t>
    </rPh>
    <rPh sb="9" eb="11">
      <t>ヒトリ</t>
    </rPh>
    <rPh sb="15" eb="17">
      <t>ロウドウ</t>
    </rPh>
    <rPh sb="17" eb="20">
      <t>セイサンセイ</t>
    </rPh>
    <rPh sb="21" eb="22">
      <t>シメ</t>
    </rPh>
    <phoneticPr fontId="2"/>
  </si>
  <si>
    <t>　　　水道サービスの効率性と労働生産性を示す。</t>
    <rPh sb="3" eb="5">
      <t>スイドウ</t>
    </rPh>
    <rPh sb="10" eb="12">
      <t>コウリツ</t>
    </rPh>
    <rPh sb="12" eb="13">
      <t>セイ</t>
    </rPh>
    <rPh sb="14" eb="16">
      <t>ロウドウ</t>
    </rPh>
    <rPh sb="16" eb="19">
      <t>セイサンセイ</t>
    </rPh>
    <rPh sb="20" eb="21">
      <t>シメ</t>
    </rPh>
    <phoneticPr fontId="2"/>
  </si>
  <si>
    <t>　　　有利子の負債に対する支払い利息の割合。</t>
    <rPh sb="3" eb="4">
      <t>ユウ</t>
    </rPh>
    <rPh sb="4" eb="6">
      <t>リシ</t>
    </rPh>
    <rPh sb="7" eb="9">
      <t>フサイ</t>
    </rPh>
    <rPh sb="10" eb="11">
      <t>タイ</t>
    </rPh>
    <rPh sb="13" eb="15">
      <t>シハラ</t>
    </rPh>
    <rPh sb="16" eb="18">
      <t>リソク</t>
    </rPh>
    <rPh sb="19" eb="21">
      <t>ワリアイ</t>
    </rPh>
    <phoneticPr fontId="2"/>
  </si>
  <si>
    <t>　　　値は低い方が望ましい。</t>
    <rPh sb="3" eb="4">
      <t>アタイ</t>
    </rPh>
    <rPh sb="5" eb="6">
      <t>ヒク</t>
    </rPh>
    <rPh sb="7" eb="8">
      <t>ホウ</t>
    </rPh>
    <rPh sb="9" eb="10">
      <t>ノゾ</t>
    </rPh>
    <phoneticPr fontId="2"/>
  </si>
  <si>
    <t>　　　割合を表す。この値は低い方がよい。</t>
    <rPh sb="3" eb="5">
      <t>ワリアイ</t>
    </rPh>
    <rPh sb="6" eb="7">
      <t>アラワ</t>
    </rPh>
    <rPh sb="11" eb="12">
      <t>アタイ</t>
    </rPh>
    <rPh sb="13" eb="14">
      <t>テイ</t>
    </rPh>
    <rPh sb="15" eb="16">
      <t>ホウ</t>
    </rPh>
    <phoneticPr fontId="2"/>
  </si>
  <si>
    <t>　　　短期債務に対する支払い能力を示す。</t>
    <rPh sb="3" eb="5">
      <t>タンキ</t>
    </rPh>
    <rPh sb="5" eb="7">
      <t>サイム</t>
    </rPh>
    <rPh sb="8" eb="9">
      <t>タイ</t>
    </rPh>
    <rPh sb="11" eb="13">
      <t>シハラ</t>
    </rPh>
    <rPh sb="14" eb="16">
      <t>ノウリョク</t>
    </rPh>
    <rPh sb="17" eb="18">
      <t>シメ</t>
    </rPh>
    <phoneticPr fontId="2"/>
  </si>
  <si>
    <t>-</t>
  </si>
  <si>
    <t>組織改正により３課体制に（上下水道経営課、上下水道業務課、上下水道施設課）</t>
    <phoneticPr fontId="2"/>
  </si>
  <si>
    <t>この時の計画給水人口は130,000人、計画１日最大給水量は56,200㎥でした。</t>
    <rPh sb="2" eb="3">
      <t>トキ</t>
    </rPh>
    <rPh sb="20" eb="22">
      <t>ケイカク</t>
    </rPh>
    <rPh sb="23" eb="24">
      <t>ヒ</t>
    </rPh>
    <rPh sb="24" eb="26">
      <t>サイダイ</t>
    </rPh>
    <rPh sb="26" eb="28">
      <t>キュウスイ</t>
    </rPh>
    <rPh sb="28" eb="29">
      <t>リョウ</t>
    </rPh>
    <phoneticPr fontId="2"/>
  </si>
  <si>
    <t>　その後、人口の増加及び市民生活の向上により給水の需要が増加したため、新たに昭和４５</t>
    <rPh sb="3" eb="4">
      <t>ゴ</t>
    </rPh>
    <rPh sb="5" eb="7">
      <t>ジンコウ</t>
    </rPh>
    <rPh sb="8" eb="10">
      <t>ゾウカ</t>
    </rPh>
    <rPh sb="10" eb="11">
      <t>オヨ</t>
    </rPh>
    <rPh sb="12" eb="14">
      <t>シミン</t>
    </rPh>
    <rPh sb="14" eb="16">
      <t>セイカツ</t>
    </rPh>
    <rPh sb="17" eb="19">
      <t>コウジョウ</t>
    </rPh>
    <rPh sb="22" eb="24">
      <t>キュウスイ</t>
    </rPh>
    <rPh sb="25" eb="27">
      <t>ジュヨウ</t>
    </rPh>
    <rPh sb="28" eb="30">
      <t>ゾウカ</t>
    </rPh>
    <rPh sb="35" eb="36">
      <t>アラ</t>
    </rPh>
    <rPh sb="38" eb="40">
      <t>ショウワ</t>
    </rPh>
    <phoneticPr fontId="2"/>
  </si>
  <si>
    <t>　昭和４２年に小牧市上水道事業として発足し、創設事業に着手しました。所要水量はすべて</t>
    <rPh sb="1" eb="3">
      <t>ショウワ</t>
    </rPh>
    <rPh sb="5" eb="6">
      <t>ネン</t>
    </rPh>
    <rPh sb="7" eb="10">
      <t>コマキシ</t>
    </rPh>
    <rPh sb="10" eb="13">
      <t>ジョウスイドウ</t>
    </rPh>
    <rPh sb="13" eb="15">
      <t>ジギョウ</t>
    </rPh>
    <rPh sb="18" eb="20">
      <t>ホッソク</t>
    </rPh>
    <rPh sb="22" eb="24">
      <t>ソウセツ</t>
    </rPh>
    <rPh sb="24" eb="26">
      <t>ジギョウ</t>
    </rPh>
    <rPh sb="27" eb="29">
      <t>チャクシュ</t>
    </rPh>
    <rPh sb="34" eb="36">
      <t>ショヨウ</t>
    </rPh>
    <rPh sb="36" eb="38">
      <t>スイリョウ</t>
    </rPh>
    <phoneticPr fontId="2"/>
  </si>
  <si>
    <t>地下水で、既設の取水井に加え新たに揚水を開始した横内地区の取水井によるものでした。</t>
    <rPh sb="0" eb="2">
      <t>チカ</t>
    </rPh>
    <rPh sb="2" eb="3">
      <t>スイ</t>
    </rPh>
    <rPh sb="5" eb="7">
      <t>キセツ</t>
    </rPh>
    <rPh sb="8" eb="10">
      <t>シュスイ</t>
    </rPh>
    <rPh sb="10" eb="11">
      <t>イ</t>
    </rPh>
    <rPh sb="12" eb="13">
      <t>クワ</t>
    </rPh>
    <rPh sb="14" eb="15">
      <t>アラ</t>
    </rPh>
    <rPh sb="17" eb="19">
      <t>ヨウスイ</t>
    </rPh>
    <rPh sb="20" eb="22">
      <t>カイシ</t>
    </rPh>
    <rPh sb="24" eb="26">
      <t>ヨコウチ</t>
    </rPh>
    <rPh sb="26" eb="28">
      <t>チク</t>
    </rPh>
    <rPh sb="29" eb="31">
      <t>シュスイ</t>
    </rPh>
    <rPh sb="31" eb="32">
      <t>イ</t>
    </rPh>
    <phoneticPr fontId="2"/>
  </si>
  <si>
    <t>年度から第１期拡張事業に着手しました。この事業は、地下水による給水量の不足分を県営水</t>
    <rPh sb="0" eb="1">
      <t>ネン</t>
    </rPh>
    <rPh sb="1" eb="2">
      <t>ド</t>
    </rPh>
    <rPh sb="4" eb="5">
      <t>ダイ</t>
    </rPh>
    <rPh sb="6" eb="7">
      <t>キ</t>
    </rPh>
    <rPh sb="7" eb="9">
      <t>カクチョウ</t>
    </rPh>
    <rPh sb="9" eb="11">
      <t>ジギョウ</t>
    </rPh>
    <rPh sb="12" eb="14">
      <t>チャクシュ</t>
    </rPh>
    <rPh sb="21" eb="23">
      <t>ジギョウ</t>
    </rPh>
    <rPh sb="41" eb="42">
      <t>スイ</t>
    </rPh>
    <phoneticPr fontId="2"/>
  </si>
  <si>
    <t>道に求めるべく上水道施設の整備拡充を図り、計画１日最大給水量を63,100㎥とし、昭和５５</t>
    <rPh sb="0" eb="1">
      <t>ミチ</t>
    </rPh>
    <rPh sb="1" eb="2">
      <t>ケンドウ</t>
    </rPh>
    <rPh sb="2" eb="3">
      <t>モト</t>
    </rPh>
    <rPh sb="7" eb="10">
      <t>ジョウスイドウ</t>
    </rPh>
    <rPh sb="10" eb="12">
      <t>シセツ</t>
    </rPh>
    <rPh sb="13" eb="15">
      <t>セイビ</t>
    </rPh>
    <rPh sb="15" eb="17">
      <t>カクジュウ</t>
    </rPh>
    <phoneticPr fontId="2"/>
  </si>
  <si>
    <t>年３月に完了しました。</t>
    <rPh sb="0" eb="1">
      <t>ネン</t>
    </rPh>
    <rPh sb="1" eb="2">
      <t>ケイネン</t>
    </rPh>
    <rPh sb="2" eb="3">
      <t>ツキ</t>
    </rPh>
    <rPh sb="4" eb="6">
      <t>カンリョウ</t>
    </rPh>
    <phoneticPr fontId="2"/>
  </si>
  <si>
    <t>　第３期拡張事業は、新規の区画整理事業の計画および東部地区開発計画に対応するため計画</t>
    <rPh sb="1" eb="2">
      <t>ダイ</t>
    </rPh>
    <rPh sb="3" eb="4">
      <t>キ</t>
    </rPh>
    <rPh sb="4" eb="6">
      <t>カクチョウ</t>
    </rPh>
    <rPh sb="6" eb="8">
      <t>ジギョウ</t>
    </rPh>
    <rPh sb="10" eb="12">
      <t>シンキ</t>
    </rPh>
    <rPh sb="13" eb="15">
      <t>クカク</t>
    </rPh>
    <rPh sb="15" eb="17">
      <t>セイリ</t>
    </rPh>
    <rPh sb="17" eb="19">
      <t>ジギョウ</t>
    </rPh>
    <rPh sb="20" eb="22">
      <t>ケイカク</t>
    </rPh>
    <rPh sb="25" eb="27">
      <t>トウブ</t>
    </rPh>
    <rPh sb="27" eb="29">
      <t>チク</t>
    </rPh>
    <rPh sb="29" eb="31">
      <t>カイハツ</t>
    </rPh>
    <rPh sb="31" eb="33">
      <t>ケイカク</t>
    </rPh>
    <rPh sb="34" eb="36">
      <t>タイオウ</t>
    </rPh>
    <rPh sb="40" eb="41">
      <t>ケイ</t>
    </rPh>
    <rPh sb="41" eb="42">
      <t>カク</t>
    </rPh>
    <phoneticPr fontId="2"/>
  </si>
  <si>
    <t>給水人口170,000人、計画１日最大給水量 89,200㎥と設定し、施設の整備拡充を目指してきま</t>
    <rPh sb="0" eb="2">
      <t>キュウスイ</t>
    </rPh>
    <rPh sb="2" eb="3">
      <t>ジン</t>
    </rPh>
    <rPh sb="3" eb="4">
      <t>コウ</t>
    </rPh>
    <rPh sb="11" eb="12">
      <t>ニン</t>
    </rPh>
    <rPh sb="13" eb="14">
      <t>ケイ</t>
    </rPh>
    <rPh sb="14" eb="15">
      <t>カク</t>
    </rPh>
    <rPh sb="16" eb="17">
      <t>ニチ</t>
    </rPh>
    <rPh sb="17" eb="19">
      <t>サイダイ</t>
    </rPh>
    <rPh sb="19" eb="21">
      <t>キュウスイ</t>
    </rPh>
    <rPh sb="20" eb="22">
      <t>スイリョウ</t>
    </rPh>
    <rPh sb="31" eb="33">
      <t>セッテイ</t>
    </rPh>
    <rPh sb="35" eb="37">
      <t>シセツ</t>
    </rPh>
    <rPh sb="38" eb="40">
      <t>セイビ</t>
    </rPh>
    <rPh sb="40" eb="42">
      <t>カクジュウ</t>
    </rPh>
    <rPh sb="43" eb="45">
      <t>メザ</t>
    </rPh>
    <phoneticPr fontId="2"/>
  </si>
  <si>
    <t>っていることなどにより水道使用量の増加については鈍化傾向が著しく、第３期拡張事業との</t>
    <rPh sb="11" eb="13">
      <t>スイドウ</t>
    </rPh>
    <rPh sb="13" eb="16">
      <t>シヨウリョウ</t>
    </rPh>
    <rPh sb="17" eb="19">
      <t>ゾウカ</t>
    </rPh>
    <rPh sb="24" eb="26">
      <t>ドンカ</t>
    </rPh>
    <rPh sb="26" eb="28">
      <t>ケイコウ</t>
    </rPh>
    <rPh sb="29" eb="30">
      <t>イチジル</t>
    </rPh>
    <rPh sb="33" eb="34">
      <t>ダイ</t>
    </rPh>
    <rPh sb="35" eb="36">
      <t>キ</t>
    </rPh>
    <rPh sb="36" eb="38">
      <t>カクチョウ</t>
    </rPh>
    <rPh sb="38" eb="40">
      <t>ジギョウ</t>
    </rPh>
    <phoneticPr fontId="2"/>
  </si>
  <si>
    <t>不整合が大きくなってきました。そこで、現在の水道使用形態との整合を図る施設計画を行う</t>
    <rPh sb="19" eb="21">
      <t>ゲンザイ</t>
    </rPh>
    <rPh sb="22" eb="24">
      <t>スイドウ</t>
    </rPh>
    <rPh sb="24" eb="26">
      <t>シヨウ</t>
    </rPh>
    <rPh sb="26" eb="28">
      <t>ケイタイ</t>
    </rPh>
    <rPh sb="30" eb="32">
      <t>セイゴウ</t>
    </rPh>
    <rPh sb="33" eb="34">
      <t>ハカ</t>
    </rPh>
    <rPh sb="35" eb="37">
      <t>シセツ</t>
    </rPh>
    <rPh sb="37" eb="39">
      <t>ケイカク</t>
    </rPh>
    <rPh sb="40" eb="41">
      <t>オコナ</t>
    </rPh>
    <phoneticPr fontId="2"/>
  </si>
  <si>
    <t>と共に、さらなる安全・安心な水の供給を図る施設の整備等を計画しました。この計画は平成</t>
    <rPh sb="14" eb="15">
      <t>ミズ</t>
    </rPh>
    <rPh sb="16" eb="18">
      <t>キョウキュウ</t>
    </rPh>
    <rPh sb="19" eb="20">
      <t>ハカ</t>
    </rPh>
    <rPh sb="21" eb="23">
      <t>シセツ</t>
    </rPh>
    <rPh sb="24" eb="26">
      <t>セイビ</t>
    </rPh>
    <rPh sb="26" eb="27">
      <t>ナド</t>
    </rPh>
    <rPh sb="28" eb="30">
      <t>ケイカク</t>
    </rPh>
    <rPh sb="37" eb="39">
      <t>ケイカク</t>
    </rPh>
    <rPh sb="40" eb="42">
      <t>ヘイセイ</t>
    </rPh>
    <phoneticPr fontId="2"/>
  </si>
  <si>
    <t>した。しかし近年は給水人口の伸びが鈍化傾向にあること、節水機器の普及や節水意識が高ま</t>
    <rPh sb="6" eb="8">
      <t>キンネン</t>
    </rPh>
    <rPh sb="9" eb="11">
      <t>キュウスイ</t>
    </rPh>
    <rPh sb="11" eb="13">
      <t>ジンコウ</t>
    </rPh>
    <rPh sb="14" eb="15">
      <t>ノ</t>
    </rPh>
    <rPh sb="17" eb="19">
      <t>ドンカ</t>
    </rPh>
    <rPh sb="19" eb="21">
      <t>ケイコウ</t>
    </rPh>
    <rPh sb="27" eb="29">
      <t>セッスイ</t>
    </rPh>
    <rPh sb="29" eb="31">
      <t>キキ</t>
    </rPh>
    <rPh sb="32" eb="34">
      <t>フキュウ</t>
    </rPh>
    <rPh sb="35" eb="37">
      <t>セッスイ</t>
    </rPh>
    <rPh sb="37" eb="39">
      <t>イシキ</t>
    </rPh>
    <rPh sb="40" eb="41">
      <t>タカ</t>
    </rPh>
    <phoneticPr fontId="2"/>
  </si>
  <si>
    <t>２１年３月に第３期拡張第１次変更事業の認可 （計画給水人口160,000人、計画１日最大給水</t>
    <phoneticPr fontId="2"/>
  </si>
  <si>
    <t>上水道管理センター新築工事完了（管理棟）</t>
    <rPh sb="0" eb="3">
      <t>ジョウスイドウ</t>
    </rPh>
    <rPh sb="3" eb="5">
      <t>カンリ</t>
    </rPh>
    <rPh sb="9" eb="11">
      <t>シンチク</t>
    </rPh>
    <rPh sb="11" eb="13">
      <t>コウジ</t>
    </rPh>
    <rPh sb="16" eb="18">
      <t>カンリ</t>
    </rPh>
    <rPh sb="18" eb="19">
      <t>トウ</t>
    </rPh>
    <phoneticPr fontId="2"/>
  </si>
  <si>
    <t>桃花台配水池高架水槽築造工事完了（600㎥）</t>
    <rPh sb="0" eb="3">
      <t>トウカダイ</t>
    </rPh>
    <rPh sb="3" eb="5">
      <t>ハイスイ</t>
    </rPh>
    <rPh sb="5" eb="6">
      <t>イケ</t>
    </rPh>
    <rPh sb="6" eb="7">
      <t>コウ</t>
    </rPh>
    <rPh sb="7" eb="8">
      <t>カ</t>
    </rPh>
    <rPh sb="8" eb="10">
      <t>スイソウ</t>
    </rPh>
    <phoneticPr fontId="2"/>
  </si>
  <si>
    <t>中継ポンプ場機械棟新築工事完了</t>
    <rPh sb="0" eb="2">
      <t>チュウケイ</t>
    </rPh>
    <rPh sb="5" eb="6">
      <t>ジョウ</t>
    </rPh>
    <rPh sb="6" eb="8">
      <t>キカイ</t>
    </rPh>
    <rPh sb="8" eb="9">
      <t>トウ</t>
    </rPh>
    <rPh sb="9" eb="11">
      <t>シンチク</t>
    </rPh>
    <rPh sb="11" eb="13">
      <t>コウジ</t>
    </rPh>
    <phoneticPr fontId="2"/>
  </si>
  <si>
    <t>田県苑増圧所工事完了</t>
    <rPh sb="0" eb="1">
      <t>タ</t>
    </rPh>
    <rPh sb="1" eb="2">
      <t>ケン</t>
    </rPh>
    <rPh sb="2" eb="3">
      <t>ソノ</t>
    </rPh>
    <rPh sb="3" eb="4">
      <t>ゾウ</t>
    </rPh>
    <rPh sb="4" eb="5">
      <t>アツ</t>
    </rPh>
    <rPh sb="5" eb="6">
      <t>ジョ</t>
    </rPh>
    <rPh sb="6" eb="8">
      <t>コウジ</t>
    </rPh>
    <phoneticPr fontId="2"/>
  </si>
  <si>
    <t>本庄配水池送水加圧ポンプ設置完了</t>
    <rPh sb="0" eb="2">
      <t>ホンジョウ</t>
    </rPh>
    <rPh sb="2" eb="4">
      <t>ハイスイ</t>
    </rPh>
    <rPh sb="4" eb="5">
      <t>イケ</t>
    </rPh>
    <rPh sb="5" eb="7">
      <t>ソウスイ</t>
    </rPh>
    <rPh sb="7" eb="9">
      <t>カアツ</t>
    </rPh>
    <rPh sb="12" eb="14">
      <t>セッチ</t>
    </rPh>
    <phoneticPr fontId="2"/>
  </si>
  <si>
    <t>桃花台配水池１号池築造工事完了（5,750㎥）</t>
    <rPh sb="0" eb="3">
      <t>トウカダイ</t>
    </rPh>
    <rPh sb="3" eb="5">
      <t>ハイスイ</t>
    </rPh>
    <rPh sb="5" eb="6">
      <t>イケ</t>
    </rPh>
    <rPh sb="7" eb="8">
      <t>ゴウ</t>
    </rPh>
    <rPh sb="8" eb="9">
      <t>イケ</t>
    </rPh>
    <phoneticPr fontId="2"/>
  </si>
  <si>
    <t>本庄配水池４号池築造工事完了（6,500㎥）</t>
    <rPh sb="0" eb="2">
      <t>ホンジョウ</t>
    </rPh>
    <rPh sb="2" eb="4">
      <t>ハイスイ</t>
    </rPh>
    <rPh sb="4" eb="5">
      <t>イケ</t>
    </rPh>
    <rPh sb="6" eb="7">
      <t>ゴウ</t>
    </rPh>
    <rPh sb="7" eb="8">
      <t>イケ</t>
    </rPh>
    <phoneticPr fontId="2"/>
  </si>
  <si>
    <t>本庄配水池３号池築造工事完了（6,500㎥）</t>
    <rPh sb="0" eb="2">
      <t>ホンジョウ</t>
    </rPh>
    <rPh sb="2" eb="4">
      <t>ハイスイ</t>
    </rPh>
    <rPh sb="4" eb="5">
      <t>イケ</t>
    </rPh>
    <rPh sb="6" eb="7">
      <t>ゴウ</t>
    </rPh>
    <rPh sb="7" eb="8">
      <t>イケ</t>
    </rPh>
    <phoneticPr fontId="2"/>
  </si>
  <si>
    <t>本庄配水池２号池築造工事完了 (6,500㎥）</t>
    <rPh sb="0" eb="2">
      <t>ホンジョウ</t>
    </rPh>
    <rPh sb="2" eb="4">
      <t>ハイスイ</t>
    </rPh>
    <rPh sb="4" eb="5">
      <t>イケ</t>
    </rPh>
    <rPh sb="6" eb="7">
      <t>ゴウ</t>
    </rPh>
    <rPh sb="7" eb="8">
      <t>イケ</t>
    </rPh>
    <phoneticPr fontId="2"/>
  </si>
  <si>
    <t>本庄配水池１号池築造工事完了 (6,500㎥）</t>
    <rPh sb="0" eb="2">
      <t>ホンジョウ</t>
    </rPh>
    <rPh sb="2" eb="4">
      <t>ハイスイ</t>
    </rPh>
    <rPh sb="4" eb="5">
      <t>イケ</t>
    </rPh>
    <rPh sb="6" eb="7">
      <t>ゴウ</t>
    </rPh>
    <rPh sb="7" eb="8">
      <t>イケ</t>
    </rPh>
    <rPh sb="8" eb="10">
      <t>チクゾウ</t>
    </rPh>
    <rPh sb="10" eb="12">
      <t>コウジ</t>
    </rPh>
    <phoneticPr fontId="2"/>
  </si>
  <si>
    <t>東部浄水場拡張工事完了</t>
    <rPh sb="0" eb="2">
      <t>トウブ</t>
    </rPh>
    <rPh sb="2" eb="5">
      <t>ジョウスイジョウ</t>
    </rPh>
    <rPh sb="5" eb="7">
      <t>カクチョウ</t>
    </rPh>
    <rPh sb="7" eb="9">
      <t>コウジ</t>
    </rPh>
    <phoneticPr fontId="2"/>
  </si>
  <si>
    <t>横内浄水場拡張工事完了</t>
    <rPh sb="0" eb="2">
      <t>ヨコウチ</t>
    </rPh>
    <rPh sb="2" eb="5">
      <t>ジョウスイジョウ</t>
    </rPh>
    <rPh sb="5" eb="7">
      <t>カクチョウ</t>
    </rPh>
    <rPh sb="7" eb="9">
      <t>コウジ</t>
    </rPh>
    <phoneticPr fontId="2"/>
  </si>
  <si>
    <t>中継ポンプ場計装設備工事完了</t>
    <rPh sb="0" eb="2">
      <t>チュウケイ</t>
    </rPh>
    <rPh sb="5" eb="6">
      <t>ジョウ</t>
    </rPh>
    <rPh sb="6" eb="7">
      <t>ケイ</t>
    </rPh>
    <rPh sb="7" eb="8">
      <t>ソウ</t>
    </rPh>
    <rPh sb="8" eb="10">
      <t>セツビ</t>
    </rPh>
    <rPh sb="10" eb="12">
      <t>コウジ</t>
    </rPh>
    <phoneticPr fontId="2"/>
  </si>
  <si>
    <t>桃花台配水池２号池工事完了（5,750㎥）</t>
    <rPh sb="0" eb="3">
      <t>トウカダイ</t>
    </rPh>
    <rPh sb="3" eb="5">
      <t>ハイスイ</t>
    </rPh>
    <rPh sb="5" eb="6">
      <t>イケ</t>
    </rPh>
    <rPh sb="7" eb="8">
      <t>ゴウ</t>
    </rPh>
    <rPh sb="8" eb="9">
      <t>イケ</t>
    </rPh>
    <rPh sb="9" eb="11">
      <t>コウジ</t>
    </rPh>
    <phoneticPr fontId="2"/>
  </si>
  <si>
    <t>東部浄水場ｐＨ調整施設及び貯水槽(1,000㎥)工事完了</t>
    <rPh sb="0" eb="2">
      <t>トウブ</t>
    </rPh>
    <rPh sb="2" eb="5">
      <t>ジョウスイジョウ</t>
    </rPh>
    <rPh sb="7" eb="9">
      <t>チョウセイ</t>
    </rPh>
    <rPh sb="9" eb="11">
      <t>シセツ</t>
    </rPh>
    <rPh sb="11" eb="12">
      <t>オヨ</t>
    </rPh>
    <rPh sb="13" eb="15">
      <t>チョスイ</t>
    </rPh>
    <rPh sb="15" eb="16">
      <t>ソウ</t>
    </rPh>
    <rPh sb="24" eb="26">
      <t>コウジ</t>
    </rPh>
    <phoneticPr fontId="2"/>
  </si>
  <si>
    <t>外山水源地有機塩素化合物除去施設工事完了</t>
    <rPh sb="0" eb="2">
      <t>トヤマ</t>
    </rPh>
    <rPh sb="2" eb="5">
      <t>スイゲンチ</t>
    </rPh>
    <rPh sb="5" eb="7">
      <t>ユウキ</t>
    </rPh>
    <rPh sb="7" eb="9">
      <t>エンソ</t>
    </rPh>
    <rPh sb="9" eb="12">
      <t>カゴウブツ</t>
    </rPh>
    <rPh sb="12" eb="14">
      <t>ジョキョ</t>
    </rPh>
    <rPh sb="14" eb="16">
      <t>シセツ</t>
    </rPh>
    <rPh sb="16" eb="18">
      <t>コウジ</t>
    </rPh>
    <phoneticPr fontId="2"/>
  </si>
  <si>
    <t>上水道管理センター管理棟改修工事完了</t>
    <rPh sb="0" eb="3">
      <t>ジョウスイドウ</t>
    </rPh>
    <rPh sb="3" eb="5">
      <t>カンリ</t>
    </rPh>
    <rPh sb="9" eb="11">
      <t>カンリ</t>
    </rPh>
    <rPh sb="11" eb="12">
      <t>トウ</t>
    </rPh>
    <rPh sb="12" eb="14">
      <t>カイシュウ</t>
    </rPh>
    <rPh sb="14" eb="16">
      <t>コウジ</t>
    </rPh>
    <rPh sb="16" eb="18">
      <t>カンリョウ</t>
    </rPh>
    <phoneticPr fontId="2"/>
  </si>
  <si>
    <t>大山中継ポンプ場及び調整池工事完了</t>
    <rPh sb="0" eb="2">
      <t>オオヤマ</t>
    </rPh>
    <rPh sb="2" eb="4">
      <t>チュウケイ</t>
    </rPh>
    <rPh sb="7" eb="8">
      <t>バ</t>
    </rPh>
    <rPh sb="8" eb="9">
      <t>オヨ</t>
    </rPh>
    <rPh sb="10" eb="12">
      <t>チョウセイ</t>
    </rPh>
    <rPh sb="12" eb="13">
      <t>イケ</t>
    </rPh>
    <rPh sb="13" eb="15">
      <t>コウジ</t>
    </rPh>
    <phoneticPr fontId="2"/>
  </si>
  <si>
    <t>水道事業指定工事人規程制定</t>
    <rPh sb="0" eb="2">
      <t>スイドウ</t>
    </rPh>
    <rPh sb="2" eb="4">
      <t>ジギョウ</t>
    </rPh>
    <rPh sb="4" eb="6">
      <t>シテイ</t>
    </rPh>
    <rPh sb="6" eb="8">
      <t>コウジ</t>
    </rPh>
    <rPh sb="8" eb="9">
      <t>ニン</t>
    </rPh>
    <rPh sb="9" eb="11">
      <t>キテイ</t>
    </rPh>
    <rPh sb="11" eb="13">
      <t>セイテイ</t>
    </rPh>
    <phoneticPr fontId="2"/>
  </si>
  <si>
    <t>分担金徴収条例制定</t>
    <rPh sb="0" eb="3">
      <t>ブンタンキン</t>
    </rPh>
    <rPh sb="3" eb="5">
      <t>チョウシュウ</t>
    </rPh>
    <rPh sb="5" eb="7">
      <t>ジョウレイ</t>
    </rPh>
    <rPh sb="7" eb="9">
      <t>セイテイ</t>
    </rPh>
    <phoneticPr fontId="2"/>
  </si>
  <si>
    <t>小牧市水道事業認可</t>
    <rPh sb="0" eb="3">
      <t>コマキシ</t>
    </rPh>
    <rPh sb="3" eb="5">
      <t>スイドウ</t>
    </rPh>
    <rPh sb="5" eb="7">
      <t>ジギョウ</t>
    </rPh>
    <rPh sb="7" eb="9">
      <t>ニンカ</t>
    </rPh>
    <phoneticPr fontId="2"/>
  </si>
  <si>
    <t>横内浄水場２号取水井揚水開始</t>
    <rPh sb="0" eb="2">
      <t>ヨコウチ</t>
    </rPh>
    <rPh sb="2" eb="5">
      <t>ジョウスイジョウ</t>
    </rPh>
    <rPh sb="6" eb="7">
      <t>ゴウ</t>
    </rPh>
    <rPh sb="7" eb="9">
      <t>シュスイ</t>
    </rPh>
    <rPh sb="9" eb="10">
      <t>イ</t>
    </rPh>
    <rPh sb="10" eb="12">
      <t>ヨウスイ</t>
    </rPh>
    <rPh sb="12" eb="14">
      <t>カイシ</t>
    </rPh>
    <phoneticPr fontId="2"/>
  </si>
  <si>
    <t>第１期拡張事業認可</t>
    <rPh sb="0" eb="1">
      <t>ダイ</t>
    </rPh>
    <rPh sb="2" eb="3">
      <t>キ</t>
    </rPh>
    <rPh sb="3" eb="5">
      <t>カクチョウ</t>
    </rPh>
    <rPh sb="5" eb="7">
      <t>ジギョウ</t>
    </rPh>
    <rPh sb="7" eb="9">
      <t>ニンカ</t>
    </rPh>
    <phoneticPr fontId="2"/>
  </si>
  <si>
    <t>第１期拡張事業変更認可</t>
    <rPh sb="0" eb="1">
      <t>ダイ</t>
    </rPh>
    <rPh sb="2" eb="3">
      <t>キ</t>
    </rPh>
    <rPh sb="3" eb="5">
      <t>カクチョウ</t>
    </rPh>
    <rPh sb="5" eb="7">
      <t>ジギョウ</t>
    </rPh>
    <rPh sb="7" eb="9">
      <t>ヘンコウ</t>
    </rPh>
    <rPh sb="9" eb="11">
      <t>ニンカ</t>
    </rPh>
    <phoneticPr fontId="2"/>
  </si>
  <si>
    <t>第２期拡張事業変更認可</t>
    <rPh sb="0" eb="1">
      <t>ダイ</t>
    </rPh>
    <rPh sb="2" eb="3">
      <t>キ</t>
    </rPh>
    <rPh sb="3" eb="5">
      <t>カクチョウ</t>
    </rPh>
    <rPh sb="5" eb="7">
      <t>ジギョウ</t>
    </rPh>
    <rPh sb="7" eb="9">
      <t>ヘンコウ</t>
    </rPh>
    <rPh sb="9" eb="11">
      <t>ニンカ</t>
    </rPh>
    <phoneticPr fontId="2"/>
  </si>
  <si>
    <t>財務会計システム電算化(オフコン）</t>
    <rPh sb="0" eb="2">
      <t>ザイム</t>
    </rPh>
    <rPh sb="2" eb="4">
      <t>カイケイ</t>
    </rPh>
    <rPh sb="8" eb="11">
      <t>デンサンカ</t>
    </rPh>
    <phoneticPr fontId="2"/>
  </si>
  <si>
    <t>外山県住水源地揚水休止</t>
    <rPh sb="0" eb="2">
      <t>トヤマ</t>
    </rPh>
    <rPh sb="2" eb="3">
      <t>ケン</t>
    </rPh>
    <rPh sb="3" eb="4">
      <t>ジュウ</t>
    </rPh>
    <rPh sb="4" eb="7">
      <t>スイゲンチ</t>
    </rPh>
    <rPh sb="7" eb="9">
      <t>ヨウスイ</t>
    </rPh>
    <rPh sb="9" eb="11">
      <t>キュウシ</t>
    </rPh>
    <phoneticPr fontId="2"/>
  </si>
  <si>
    <t>給水工事費負担金一部軽減制度開始</t>
    <rPh sb="0" eb="2">
      <t>キュウスイ</t>
    </rPh>
    <rPh sb="2" eb="4">
      <t>コウジ</t>
    </rPh>
    <rPh sb="4" eb="5">
      <t>ヒ</t>
    </rPh>
    <rPh sb="5" eb="8">
      <t>フタンキン</t>
    </rPh>
    <rPh sb="8" eb="10">
      <t>イチブ</t>
    </rPh>
    <rPh sb="10" eb="12">
      <t>ケイゲン</t>
    </rPh>
    <rPh sb="12" eb="14">
      <t>セイド</t>
    </rPh>
    <rPh sb="14" eb="16">
      <t>カイシ</t>
    </rPh>
    <phoneticPr fontId="2"/>
  </si>
  <si>
    <t>第３期拡張事業変更認可</t>
    <rPh sb="0" eb="1">
      <t>ダイ</t>
    </rPh>
    <rPh sb="2" eb="3">
      <t>キ</t>
    </rPh>
    <rPh sb="3" eb="5">
      <t>カクチョウ</t>
    </rPh>
    <rPh sb="5" eb="7">
      <t>ジギョウ</t>
    </rPh>
    <rPh sb="7" eb="9">
      <t>ヘンコウ</t>
    </rPh>
    <rPh sb="9" eb="11">
      <t>ニンカ</t>
    </rPh>
    <phoneticPr fontId="2"/>
  </si>
  <si>
    <t>水道料金徴収方法改正（集金制度廃止）</t>
    <rPh sb="0" eb="2">
      <t>スイドウ</t>
    </rPh>
    <rPh sb="2" eb="4">
      <t>リョウキン</t>
    </rPh>
    <rPh sb="4" eb="6">
      <t>チョウシュウ</t>
    </rPh>
    <rPh sb="6" eb="8">
      <t>ホウホウ</t>
    </rPh>
    <rPh sb="8" eb="10">
      <t>カイセイ</t>
    </rPh>
    <rPh sb="11" eb="13">
      <t>シュウキン</t>
    </rPh>
    <rPh sb="13" eb="15">
      <t>セイド</t>
    </rPh>
    <rPh sb="15" eb="17">
      <t>ハイシ</t>
    </rPh>
    <phoneticPr fontId="2"/>
  </si>
  <si>
    <t>小牧市ふれっしゅ水道推進委員会発足</t>
    <rPh sb="0" eb="3">
      <t>コマキシ</t>
    </rPh>
    <rPh sb="8" eb="10">
      <t>スイドウ</t>
    </rPh>
    <rPh sb="10" eb="12">
      <t>スイシン</t>
    </rPh>
    <rPh sb="12" eb="15">
      <t>イインカイ</t>
    </rPh>
    <rPh sb="15" eb="17">
      <t>ホッソク</t>
    </rPh>
    <phoneticPr fontId="2"/>
  </si>
  <si>
    <t>外山県住水源地揚水開始（400㎥／日）</t>
    <rPh sb="0" eb="2">
      <t>トヤマ</t>
    </rPh>
    <rPh sb="2" eb="3">
      <t>ケン</t>
    </rPh>
    <rPh sb="3" eb="4">
      <t>ジュウ</t>
    </rPh>
    <rPh sb="4" eb="7">
      <t>スイゲンチ</t>
    </rPh>
    <rPh sb="7" eb="9">
      <t>ヨウスイ</t>
    </rPh>
    <rPh sb="9" eb="11">
      <t>カイシ</t>
    </rPh>
    <rPh sb="17" eb="18">
      <t>ニチ</t>
    </rPh>
    <phoneticPr fontId="2"/>
  </si>
  <si>
    <t>外山水源地揚水休止</t>
    <rPh sb="0" eb="2">
      <t>トヤマ</t>
    </rPh>
    <rPh sb="2" eb="5">
      <t>スイゲンチ</t>
    </rPh>
    <rPh sb="5" eb="7">
      <t>ヨウスイ</t>
    </rPh>
    <rPh sb="7" eb="9">
      <t>キュウシ</t>
    </rPh>
    <phoneticPr fontId="2"/>
  </si>
  <si>
    <t>パソコンネットワーク導入</t>
    <rPh sb="10" eb="12">
      <t>ドウニュウ</t>
    </rPh>
    <phoneticPr fontId="2"/>
  </si>
  <si>
    <t>財務会計システム使用開始</t>
    <rPh sb="0" eb="2">
      <t>ザイム</t>
    </rPh>
    <rPh sb="2" eb="4">
      <t>カイケイ</t>
    </rPh>
    <rPh sb="8" eb="10">
      <t>シヨウ</t>
    </rPh>
    <rPh sb="10" eb="12">
      <t>カイシ</t>
    </rPh>
    <phoneticPr fontId="2"/>
  </si>
  <si>
    <t>横内浄水場４号取水井取水再開</t>
    <rPh sb="0" eb="2">
      <t>ヨコウチ</t>
    </rPh>
    <rPh sb="2" eb="4">
      <t>ジョウスイ</t>
    </rPh>
    <rPh sb="4" eb="5">
      <t>ジョウ</t>
    </rPh>
    <rPh sb="6" eb="7">
      <t>ゴウ</t>
    </rPh>
    <rPh sb="7" eb="9">
      <t>シュスイ</t>
    </rPh>
    <rPh sb="9" eb="10">
      <t>イ</t>
    </rPh>
    <rPh sb="10" eb="12">
      <t>シュスイ</t>
    </rPh>
    <rPh sb="12" eb="14">
      <t>サイカイ</t>
    </rPh>
    <phoneticPr fontId="2"/>
  </si>
  <si>
    <t>外山県住水源地揚水停止</t>
    <rPh sb="0" eb="2">
      <t>トヤマ</t>
    </rPh>
    <rPh sb="2" eb="3">
      <t>ケン</t>
    </rPh>
    <rPh sb="3" eb="4">
      <t>ジュウ</t>
    </rPh>
    <rPh sb="4" eb="7">
      <t>スイゲンチ</t>
    </rPh>
    <rPh sb="7" eb="9">
      <t>ヨウスイ</t>
    </rPh>
    <rPh sb="9" eb="11">
      <t>テイシ</t>
    </rPh>
    <phoneticPr fontId="2"/>
  </si>
  <si>
    <t>水道メーター検針業務を民間業者に委託</t>
    <rPh sb="0" eb="2">
      <t>スイドウ</t>
    </rPh>
    <rPh sb="6" eb="8">
      <t>ケンシン</t>
    </rPh>
    <rPh sb="8" eb="10">
      <t>ギョウム</t>
    </rPh>
    <rPh sb="11" eb="13">
      <t>ミンカン</t>
    </rPh>
    <rPh sb="13" eb="15">
      <t>ギョウシャ</t>
    </rPh>
    <rPh sb="16" eb="18">
      <t>イタク</t>
    </rPh>
    <phoneticPr fontId="2"/>
  </si>
  <si>
    <t>　また、生活様式の多様化等により水需要が著しく増大したため、施設能力の増強を図り将来</t>
    <rPh sb="4" eb="6">
      <t>セイカツ</t>
    </rPh>
    <rPh sb="6" eb="8">
      <t>ヨウシキ</t>
    </rPh>
    <rPh sb="9" eb="13">
      <t>タヨウカナド</t>
    </rPh>
    <rPh sb="16" eb="17">
      <t>ミズ</t>
    </rPh>
    <rPh sb="17" eb="19">
      <t>ジュヨウ</t>
    </rPh>
    <rPh sb="20" eb="21">
      <t>イチジル</t>
    </rPh>
    <rPh sb="23" eb="25">
      <t>ゾウダイ</t>
    </rPh>
    <rPh sb="30" eb="32">
      <t>シセツ</t>
    </rPh>
    <rPh sb="32" eb="34">
      <t>ノウリョク</t>
    </rPh>
    <rPh sb="35" eb="37">
      <t>ゾウキョウ</t>
    </rPh>
    <rPh sb="38" eb="39">
      <t>ハカ</t>
    </rPh>
    <rPh sb="40" eb="42">
      <t>ショウライ</t>
    </rPh>
    <phoneticPr fontId="2"/>
  </si>
  <si>
    <t>における給水量の確保と安定した供給体制を確立すること、より一層の市民生活の向上を目指</t>
    <rPh sb="4" eb="6">
      <t>キュウスイ</t>
    </rPh>
    <rPh sb="6" eb="7">
      <t>リョウ</t>
    </rPh>
    <rPh sb="8" eb="10">
      <t>カクホ</t>
    </rPh>
    <rPh sb="11" eb="13">
      <t>アンテイ</t>
    </rPh>
    <rPh sb="15" eb="17">
      <t>キョウキュウ</t>
    </rPh>
    <rPh sb="17" eb="19">
      <t>タイセイ</t>
    </rPh>
    <rPh sb="20" eb="22">
      <t>カクリツ</t>
    </rPh>
    <rPh sb="29" eb="31">
      <t>イッソウ</t>
    </rPh>
    <rPh sb="32" eb="34">
      <t>シミン</t>
    </rPh>
    <rPh sb="34" eb="36">
      <t>セイカツ</t>
    </rPh>
    <rPh sb="37" eb="38">
      <t>ムカイ</t>
    </rPh>
    <rPh sb="38" eb="39">
      <t>ジョウ</t>
    </rPh>
    <rPh sb="40" eb="42">
      <t>メザ</t>
    </rPh>
    <phoneticPr fontId="2"/>
  </si>
  <si>
    <t>すことを目標に、昭和６０年度から１０か年計画で第２期拡張事業に着手しました。この事業</t>
    <rPh sb="4" eb="6">
      <t>モクヒョウ</t>
    </rPh>
    <rPh sb="8" eb="10">
      <t>ショウワ</t>
    </rPh>
    <rPh sb="12" eb="13">
      <t>ネン</t>
    </rPh>
    <rPh sb="13" eb="14">
      <t>ド</t>
    </rPh>
    <rPh sb="19" eb="20">
      <t>ネン</t>
    </rPh>
    <rPh sb="20" eb="22">
      <t>ケイカク</t>
    </rPh>
    <rPh sb="23" eb="24">
      <t>ダイ</t>
    </rPh>
    <rPh sb="25" eb="26">
      <t>キ</t>
    </rPh>
    <rPh sb="26" eb="28">
      <t>カクチョウ</t>
    </rPh>
    <rPh sb="28" eb="30">
      <t>ジギョウ</t>
    </rPh>
    <rPh sb="31" eb="33">
      <t>チャクシュ</t>
    </rPh>
    <rPh sb="40" eb="42">
      <t>ジギョウ</t>
    </rPh>
    <phoneticPr fontId="2"/>
  </si>
  <si>
    <t>は計画１日最大給水量を80,200㎥と設定し進めていましたが、市政の更なる発展を目指すため</t>
    <rPh sb="1" eb="2">
      <t>ケイ</t>
    </rPh>
    <rPh sb="2" eb="3">
      <t>カク</t>
    </rPh>
    <rPh sb="4" eb="5">
      <t>ヒ</t>
    </rPh>
    <rPh sb="5" eb="7">
      <t>サイダイ</t>
    </rPh>
    <rPh sb="7" eb="9">
      <t>キュウスイ</t>
    </rPh>
    <rPh sb="9" eb="10">
      <t>リョウ</t>
    </rPh>
    <rPh sb="19" eb="21">
      <t>セッテイ</t>
    </rPh>
    <rPh sb="22" eb="23">
      <t>スス</t>
    </rPh>
    <rPh sb="31" eb="33">
      <t>シセイ</t>
    </rPh>
    <rPh sb="34" eb="35">
      <t>サラ</t>
    </rPh>
    <rPh sb="37" eb="39">
      <t>ハッテン</t>
    </rPh>
    <rPh sb="40" eb="42">
      <t>メザ</t>
    </rPh>
    <phoneticPr fontId="2"/>
  </si>
  <si>
    <t>第３期拡張事業に継承しました。</t>
    <rPh sb="0" eb="1">
      <t>ダイ</t>
    </rPh>
    <rPh sb="2" eb="3">
      <t>キ</t>
    </rPh>
    <rPh sb="3" eb="5">
      <t>カクチョウ</t>
    </rPh>
    <rPh sb="5" eb="7">
      <t>ジギョウ</t>
    </rPh>
    <rPh sb="8" eb="10">
      <t>ケイショウ</t>
    </rPh>
    <phoneticPr fontId="2"/>
  </si>
  <si>
    <t>.</t>
    <phoneticPr fontId="2"/>
  </si>
  <si>
    <t>.</t>
    <phoneticPr fontId="2"/>
  </si>
  <si>
    <t>横内浄水場有機塩素化合物除去施設工事完了</t>
    <rPh sb="0" eb="2">
      <t>ヨコウチ</t>
    </rPh>
    <rPh sb="2" eb="5">
      <t>ジョウスイジョウ</t>
    </rPh>
    <rPh sb="5" eb="7">
      <t>ユウキ</t>
    </rPh>
    <rPh sb="7" eb="9">
      <t>エンソ</t>
    </rPh>
    <rPh sb="9" eb="12">
      <t>カゴウブツ</t>
    </rPh>
    <rPh sb="12" eb="14">
      <t>ジョキョ</t>
    </rPh>
    <rPh sb="14" eb="16">
      <t>シセツ</t>
    </rPh>
    <rPh sb="16" eb="18">
      <t>コウジ</t>
    </rPh>
    <rPh sb="18" eb="20">
      <t>カンリョウ</t>
    </rPh>
    <phoneticPr fontId="2"/>
  </si>
  <si>
    <t>中部水源地ｐＨ調整施設工事完了</t>
    <rPh sb="0" eb="2">
      <t>チュウブ</t>
    </rPh>
    <rPh sb="2" eb="5">
      <t>スイゲンチ</t>
    </rPh>
    <rPh sb="7" eb="9">
      <t>チョウセイ</t>
    </rPh>
    <rPh sb="9" eb="11">
      <t>シセツ</t>
    </rPh>
    <rPh sb="11" eb="13">
      <t>コウジ</t>
    </rPh>
    <phoneticPr fontId="2"/>
  </si>
  <si>
    <t>.</t>
    <phoneticPr fontId="2"/>
  </si>
  <si>
    <t>　　　施設が効率的に利用されているかをみる。</t>
    <rPh sb="3" eb="5">
      <t>シセツ</t>
    </rPh>
    <rPh sb="6" eb="9">
      <t>コウリツテキ</t>
    </rPh>
    <rPh sb="10" eb="12">
      <t>リヨウ</t>
    </rPh>
    <phoneticPr fontId="2"/>
  </si>
  <si>
    <t>　　　資本の固定化傾向を反映している。</t>
    <rPh sb="3" eb="5">
      <t>シホン</t>
    </rPh>
    <rPh sb="6" eb="9">
      <t>コテイカ</t>
    </rPh>
    <rPh sb="9" eb="11">
      <t>ケイコウ</t>
    </rPh>
    <rPh sb="12" eb="14">
      <t>ハンエイ</t>
    </rPh>
    <phoneticPr fontId="2"/>
  </si>
  <si>
    <t>６　組織（水道事業関係職員）</t>
    <rPh sb="2" eb="4">
      <t>ソシキ</t>
    </rPh>
    <rPh sb="5" eb="7">
      <t>スイドウ</t>
    </rPh>
    <rPh sb="7" eb="9">
      <t>ジギョウ</t>
    </rPh>
    <rPh sb="9" eb="11">
      <t>カンケイ</t>
    </rPh>
    <rPh sb="11" eb="13">
      <t>ショクイン</t>
    </rPh>
    <phoneticPr fontId="2"/>
  </si>
  <si>
    <t>主事　技師</t>
    <rPh sb="0" eb="2">
      <t>シュジ</t>
    </rPh>
    <rPh sb="3" eb="5">
      <t>ギシ</t>
    </rPh>
    <phoneticPr fontId="2"/>
  </si>
  <si>
    <t>主事補　技師補</t>
    <rPh sb="0" eb="2">
      <t>シュジ</t>
    </rPh>
    <rPh sb="2" eb="3">
      <t>ホ</t>
    </rPh>
    <rPh sb="4" eb="6">
      <t>ギシ</t>
    </rPh>
    <rPh sb="6" eb="7">
      <t>ホ</t>
    </rPh>
    <phoneticPr fontId="2"/>
  </si>
  <si>
    <t xml:space="preserve">      ８　水道給水フロー図　</t>
    <rPh sb="8" eb="10">
      <t>スイドウ</t>
    </rPh>
    <rPh sb="10" eb="12">
      <t>キュウスイ</t>
    </rPh>
    <rPh sb="15" eb="16">
      <t>ズ</t>
    </rPh>
    <phoneticPr fontId="2"/>
  </si>
  <si>
    <t>&lt;Ａ・Ｂ&gt;</t>
    <phoneticPr fontId="2"/>
  </si>
  <si>
    <t>ポンプ</t>
    <phoneticPr fontId="2"/>
  </si>
  <si>
    <t>　　　　　Ａ</t>
    <phoneticPr fontId="2"/>
  </si>
  <si>
    <t>　　　　＜Ａ・Ｃ＞</t>
    <phoneticPr fontId="2"/>
  </si>
  <si>
    <t>　　　　　Ｂ</t>
    <phoneticPr fontId="2"/>
  </si>
  <si>
    <t>ストリッピ</t>
    <phoneticPr fontId="2"/>
  </si>
  <si>
    <t>　　　　＜Ａ・Ｂ＞</t>
    <phoneticPr fontId="2"/>
  </si>
  <si>
    <t>エアレー</t>
    <phoneticPr fontId="2"/>
  </si>
  <si>
    <t>　　　ション</t>
    <phoneticPr fontId="2"/>
  </si>
  <si>
    <t xml:space="preserve"> 　　　　 &lt;Ａ・Ｃ&gt;</t>
    <phoneticPr fontId="2"/>
  </si>
  <si>
    <t>　　　     西部配水系統</t>
    <rPh sb="8" eb="10">
      <t>セイブ</t>
    </rPh>
    <rPh sb="10" eb="12">
      <t>ハイスイ</t>
    </rPh>
    <rPh sb="12" eb="14">
      <t>ケイトウ</t>
    </rPh>
    <phoneticPr fontId="2"/>
  </si>
  <si>
    <t>　　　     桃花台配水系統</t>
    <rPh sb="8" eb="11">
      <t>トウカダイ</t>
    </rPh>
    <rPh sb="11" eb="13">
      <t>ハイスイ</t>
    </rPh>
    <rPh sb="13" eb="15">
      <t>ケイトウ</t>
    </rPh>
    <phoneticPr fontId="2"/>
  </si>
  <si>
    <t>建設仮勘定長期前受金</t>
    <rPh sb="0" eb="2">
      <t>ケンセツ</t>
    </rPh>
    <rPh sb="2" eb="5">
      <t>カリカンジョウ</t>
    </rPh>
    <rPh sb="5" eb="7">
      <t>チョウキ</t>
    </rPh>
    <rPh sb="7" eb="9">
      <t>マエウ</t>
    </rPh>
    <rPh sb="9" eb="10">
      <t>キン</t>
    </rPh>
    <phoneticPr fontId="2"/>
  </si>
  <si>
    <t>上下水道経営課</t>
    <rPh sb="0" eb="2">
      <t>ジョウゲ</t>
    </rPh>
    <rPh sb="2" eb="4">
      <t>スイドウ</t>
    </rPh>
    <rPh sb="4" eb="6">
      <t>ケイエイ</t>
    </rPh>
    <rPh sb="6" eb="7">
      <t>カ</t>
    </rPh>
    <phoneticPr fontId="2"/>
  </si>
  <si>
    <t>上下水道業務課</t>
    <rPh sb="0" eb="2">
      <t>ジョウゲ</t>
    </rPh>
    <rPh sb="2" eb="4">
      <t>スイドウ</t>
    </rPh>
    <rPh sb="4" eb="6">
      <t>ギョウム</t>
    </rPh>
    <rPh sb="6" eb="7">
      <t>カ</t>
    </rPh>
    <phoneticPr fontId="2"/>
  </si>
  <si>
    <t>経営係</t>
    <rPh sb="0" eb="2">
      <t>ケイエイ</t>
    </rPh>
    <rPh sb="2" eb="3">
      <t>カカリ</t>
    </rPh>
    <phoneticPr fontId="2"/>
  </si>
  <si>
    <t>水道経理係</t>
    <rPh sb="0" eb="2">
      <t>スイドウ</t>
    </rPh>
    <rPh sb="2" eb="4">
      <t>ケイリ</t>
    </rPh>
    <rPh sb="4" eb="5">
      <t>カカ</t>
    </rPh>
    <phoneticPr fontId="2"/>
  </si>
  <si>
    <t>給水係</t>
    <rPh sb="0" eb="2">
      <t>キュウスイ</t>
    </rPh>
    <rPh sb="2" eb="3">
      <t>カカ</t>
    </rPh>
    <phoneticPr fontId="2"/>
  </si>
  <si>
    <t>上下水道施設課</t>
    <rPh sb="0" eb="2">
      <t>ジョウゲ</t>
    </rPh>
    <rPh sb="2" eb="4">
      <t>スイドウ</t>
    </rPh>
    <rPh sb="4" eb="6">
      <t>シセツ</t>
    </rPh>
    <rPh sb="6" eb="7">
      <t>カ</t>
    </rPh>
    <phoneticPr fontId="2"/>
  </si>
  <si>
    <t>水道建設係</t>
    <rPh sb="0" eb="2">
      <t>スイドウ</t>
    </rPh>
    <rPh sb="2" eb="4">
      <t>ケンセツ</t>
    </rPh>
    <rPh sb="4" eb="5">
      <t>カカ</t>
    </rPh>
    <phoneticPr fontId="2"/>
  </si>
  <si>
    <t>水道維持係</t>
    <rPh sb="0" eb="2">
      <t>スイドウ</t>
    </rPh>
    <rPh sb="2" eb="4">
      <t>イジ</t>
    </rPh>
    <rPh sb="4" eb="5">
      <t>カカ</t>
    </rPh>
    <phoneticPr fontId="2"/>
  </si>
  <si>
    <t>原水浄水係</t>
    <rPh sb="0" eb="2">
      <t>ゲンスイ</t>
    </rPh>
    <rPh sb="2" eb="4">
      <t>ジョウスイ</t>
    </rPh>
    <rPh sb="4" eb="5">
      <t>カカ</t>
    </rPh>
    <phoneticPr fontId="2"/>
  </si>
  <si>
    <t>経営係</t>
    <rPh sb="0" eb="2">
      <t>ケイエイ</t>
    </rPh>
    <rPh sb="2" eb="3">
      <t>カカ</t>
    </rPh>
    <phoneticPr fontId="2"/>
  </si>
  <si>
    <t>（上下水道経営課）</t>
    <rPh sb="1" eb="3">
      <t>ジョウゲ</t>
    </rPh>
    <rPh sb="3" eb="5">
      <t>スイドウ</t>
    </rPh>
    <rPh sb="5" eb="7">
      <t>ケイエイ</t>
    </rPh>
    <rPh sb="7" eb="8">
      <t>カ</t>
    </rPh>
    <phoneticPr fontId="2"/>
  </si>
  <si>
    <t>（上下水道業務課）</t>
    <rPh sb="1" eb="3">
      <t>ジョウゲ</t>
    </rPh>
    <rPh sb="3" eb="5">
      <t>スイドウ</t>
    </rPh>
    <rPh sb="5" eb="7">
      <t>ギョウム</t>
    </rPh>
    <rPh sb="7" eb="8">
      <t>カ</t>
    </rPh>
    <phoneticPr fontId="2"/>
  </si>
  <si>
    <t>こと。</t>
    <phoneticPr fontId="2"/>
  </si>
  <si>
    <t>経営計画及び総合調整に関すること。</t>
    <rPh sb="0" eb="2">
      <t>ケイエイ</t>
    </rPh>
    <rPh sb="2" eb="4">
      <t>ケイカク</t>
    </rPh>
    <rPh sb="4" eb="5">
      <t>オヨ</t>
    </rPh>
    <rPh sb="6" eb="8">
      <t>ソウゴウ</t>
    </rPh>
    <rPh sb="8" eb="10">
      <t>チョウセイ</t>
    </rPh>
    <rPh sb="11" eb="12">
      <t>カン</t>
    </rPh>
    <phoneticPr fontId="2"/>
  </si>
  <si>
    <t>内部統制に関すること。</t>
    <rPh sb="0" eb="2">
      <t>ナイブ</t>
    </rPh>
    <rPh sb="2" eb="4">
      <t>トウセイ</t>
    </rPh>
    <rPh sb="5" eb="6">
      <t>カン</t>
    </rPh>
    <phoneticPr fontId="2"/>
  </si>
  <si>
    <t>公印の保管に関すること。</t>
    <rPh sb="0" eb="2">
      <t>コウイン</t>
    </rPh>
    <rPh sb="3" eb="5">
      <t>ホカン</t>
    </rPh>
    <rPh sb="6" eb="7">
      <t>カン</t>
    </rPh>
    <phoneticPr fontId="2"/>
  </si>
  <si>
    <t>文書の収受、発送及び整理保存に関すること。</t>
    <rPh sb="0" eb="2">
      <t>ブンショ</t>
    </rPh>
    <rPh sb="3" eb="5">
      <t>シュウジュ</t>
    </rPh>
    <rPh sb="6" eb="8">
      <t>ハッソウ</t>
    </rPh>
    <rPh sb="8" eb="9">
      <t>オヨ</t>
    </rPh>
    <rPh sb="10" eb="12">
      <t>セイリ</t>
    </rPh>
    <rPh sb="12" eb="14">
      <t>ホゾン</t>
    </rPh>
    <rPh sb="15" eb="16">
      <t>カン</t>
    </rPh>
    <phoneticPr fontId="2"/>
  </si>
  <si>
    <t>職員の身分取扱いに関すること。</t>
    <rPh sb="0" eb="2">
      <t>ショクイン</t>
    </rPh>
    <rPh sb="3" eb="5">
      <t>ミブン</t>
    </rPh>
    <rPh sb="5" eb="6">
      <t>ト</t>
    </rPh>
    <rPh sb="6" eb="7">
      <t>アツカ</t>
    </rPh>
    <rPh sb="9" eb="10">
      <t>カン</t>
    </rPh>
    <phoneticPr fontId="2"/>
  </si>
  <si>
    <t>起債に関すること。</t>
    <rPh sb="0" eb="2">
      <t>キサイ</t>
    </rPh>
    <rPh sb="3" eb="4">
      <t>カン</t>
    </rPh>
    <phoneticPr fontId="2"/>
  </si>
  <si>
    <t>資産（貯蔵品を除く。）の管理に関すること。</t>
    <rPh sb="0" eb="2">
      <t>シサン</t>
    </rPh>
    <rPh sb="3" eb="6">
      <t>チョゾウヒン</t>
    </rPh>
    <rPh sb="7" eb="8">
      <t>ノゾ</t>
    </rPh>
    <rPh sb="12" eb="14">
      <t>カンリ</t>
    </rPh>
    <rPh sb="15" eb="16">
      <t>カン</t>
    </rPh>
    <phoneticPr fontId="2"/>
  </si>
  <si>
    <t>契約に関すること。</t>
    <rPh sb="0" eb="2">
      <t>ケイヤク</t>
    </rPh>
    <rPh sb="3" eb="4">
      <t>カン</t>
    </rPh>
    <phoneticPr fontId="2"/>
  </si>
  <si>
    <t>他の機関との連絡調整に関すること。</t>
    <rPh sb="0" eb="1">
      <t>ホカ</t>
    </rPh>
    <rPh sb="2" eb="4">
      <t>キカン</t>
    </rPh>
    <rPh sb="6" eb="8">
      <t>レンラク</t>
    </rPh>
    <rPh sb="8" eb="10">
      <t>チョウセイ</t>
    </rPh>
    <rPh sb="11" eb="12">
      <t>カン</t>
    </rPh>
    <phoneticPr fontId="2"/>
  </si>
  <si>
    <t>指定給水装置工事事業者の登録等の審査に関すること。</t>
    <rPh sb="0" eb="2">
      <t>シテイ</t>
    </rPh>
    <rPh sb="2" eb="4">
      <t>キュウスイ</t>
    </rPh>
    <rPh sb="4" eb="6">
      <t>ソウチ</t>
    </rPh>
    <rPh sb="6" eb="8">
      <t>コウジ</t>
    </rPh>
    <rPh sb="8" eb="11">
      <t>ジギョウシャ</t>
    </rPh>
    <rPh sb="12" eb="14">
      <t>トウロク</t>
    </rPh>
    <rPh sb="14" eb="15">
      <t>トウ</t>
    </rPh>
    <rPh sb="16" eb="18">
      <t>シンサ</t>
    </rPh>
    <rPh sb="19" eb="20">
      <t>カン</t>
    </rPh>
    <phoneticPr fontId="2"/>
  </si>
  <si>
    <t>啓発、広報及び諸調査（経理に関することを除く。）に関すること。</t>
    <rPh sb="0" eb="2">
      <t>ケイハツ</t>
    </rPh>
    <rPh sb="3" eb="5">
      <t>コウホウ</t>
    </rPh>
    <rPh sb="5" eb="6">
      <t>オヨ</t>
    </rPh>
    <rPh sb="7" eb="8">
      <t>ショ</t>
    </rPh>
    <rPh sb="8" eb="10">
      <t>チョウサ</t>
    </rPh>
    <rPh sb="11" eb="13">
      <t>ケイリ</t>
    </rPh>
    <rPh sb="14" eb="15">
      <t>カン</t>
    </rPh>
    <rPh sb="20" eb="21">
      <t>ノゾ</t>
    </rPh>
    <rPh sb="25" eb="26">
      <t>カン</t>
    </rPh>
    <phoneticPr fontId="2"/>
  </si>
  <si>
    <t>他の課及び係に属しないこと。</t>
    <rPh sb="0" eb="1">
      <t>タ</t>
    </rPh>
    <rPh sb="2" eb="3">
      <t>カ</t>
    </rPh>
    <rPh sb="3" eb="4">
      <t>オヨ</t>
    </rPh>
    <rPh sb="5" eb="6">
      <t>カカ</t>
    </rPh>
    <rPh sb="7" eb="8">
      <t>ゾク</t>
    </rPh>
    <phoneticPr fontId="2"/>
  </si>
  <si>
    <t>予算及び決算に関すること。</t>
    <rPh sb="0" eb="2">
      <t>ヨサン</t>
    </rPh>
    <rPh sb="2" eb="3">
      <t>オヨ</t>
    </rPh>
    <rPh sb="4" eb="6">
      <t>ケッサン</t>
    </rPh>
    <rPh sb="7" eb="8">
      <t>カン</t>
    </rPh>
    <phoneticPr fontId="2"/>
  </si>
  <si>
    <t>出納その他の会計事務に関すること。</t>
    <rPh sb="0" eb="2">
      <t>スイトウ</t>
    </rPh>
    <rPh sb="4" eb="5">
      <t>タ</t>
    </rPh>
    <rPh sb="6" eb="8">
      <t>カイケイ</t>
    </rPh>
    <rPh sb="8" eb="10">
      <t>ジム</t>
    </rPh>
    <rPh sb="11" eb="12">
      <t>カン</t>
    </rPh>
    <phoneticPr fontId="2"/>
  </si>
  <si>
    <t>出納取扱金融機関及び収納取扱金融機関に関すること。</t>
    <rPh sb="0" eb="2">
      <t>スイトウ</t>
    </rPh>
    <rPh sb="2" eb="3">
      <t>ト</t>
    </rPh>
    <rPh sb="3" eb="4">
      <t>アツカ</t>
    </rPh>
    <rPh sb="4" eb="6">
      <t>キンユウ</t>
    </rPh>
    <rPh sb="6" eb="8">
      <t>キカン</t>
    </rPh>
    <rPh sb="8" eb="9">
      <t>オヨ</t>
    </rPh>
    <rPh sb="10" eb="12">
      <t>シュウノウ</t>
    </rPh>
    <rPh sb="12" eb="13">
      <t>ト</t>
    </rPh>
    <rPh sb="13" eb="14">
      <t>アツカ</t>
    </rPh>
    <rPh sb="14" eb="16">
      <t>キンユウ</t>
    </rPh>
    <rPh sb="16" eb="18">
      <t>キカン</t>
    </rPh>
    <rPh sb="19" eb="20">
      <t>カン</t>
    </rPh>
    <phoneticPr fontId="2"/>
  </si>
  <si>
    <t>水道料金を除いた収入の調定及び徴収に関すること。</t>
    <rPh sb="0" eb="2">
      <t>スイドウ</t>
    </rPh>
    <rPh sb="2" eb="4">
      <t>リョウキン</t>
    </rPh>
    <rPh sb="5" eb="6">
      <t>ノゾ</t>
    </rPh>
    <rPh sb="8" eb="10">
      <t>シュウニュウ</t>
    </rPh>
    <rPh sb="11" eb="12">
      <t>チョウ</t>
    </rPh>
    <rPh sb="12" eb="13">
      <t>テイ</t>
    </rPh>
    <rPh sb="13" eb="14">
      <t>オヨ</t>
    </rPh>
    <rPh sb="15" eb="17">
      <t>チョウシュウ</t>
    </rPh>
    <rPh sb="18" eb="19">
      <t>カン</t>
    </rPh>
    <phoneticPr fontId="2"/>
  </si>
  <si>
    <t>経理に関する諸調査及び業務統計に関すること。</t>
    <rPh sb="0" eb="2">
      <t>ケイリ</t>
    </rPh>
    <rPh sb="3" eb="4">
      <t>カン</t>
    </rPh>
    <rPh sb="6" eb="7">
      <t>ショ</t>
    </rPh>
    <rPh sb="7" eb="9">
      <t>チョウサ</t>
    </rPh>
    <rPh sb="9" eb="10">
      <t>オヨ</t>
    </rPh>
    <rPh sb="11" eb="13">
      <t>ギョウム</t>
    </rPh>
    <rPh sb="13" eb="15">
      <t>トウケイ</t>
    </rPh>
    <rPh sb="16" eb="17">
      <t>カン</t>
    </rPh>
    <phoneticPr fontId="2"/>
  </si>
  <si>
    <t>出納検査に関すること。</t>
    <rPh sb="0" eb="2">
      <t>スイトウ</t>
    </rPh>
    <rPh sb="2" eb="4">
      <t>ケンサ</t>
    </rPh>
    <rPh sb="5" eb="6">
      <t>カン</t>
    </rPh>
    <phoneticPr fontId="2"/>
  </si>
  <si>
    <t>現金及び有価証券の出納保管に関すること。</t>
    <rPh sb="0" eb="2">
      <t>ゲンキン</t>
    </rPh>
    <rPh sb="2" eb="3">
      <t>オヨ</t>
    </rPh>
    <rPh sb="4" eb="6">
      <t>ユウカ</t>
    </rPh>
    <rPh sb="6" eb="8">
      <t>ショウケン</t>
    </rPh>
    <rPh sb="9" eb="11">
      <t>スイトウ</t>
    </rPh>
    <rPh sb="11" eb="13">
      <t>ホカン</t>
    </rPh>
    <rPh sb="14" eb="15">
      <t>カン</t>
    </rPh>
    <phoneticPr fontId="2"/>
  </si>
  <si>
    <t>資金運用に関すること。</t>
    <rPh sb="0" eb="2">
      <t>シキン</t>
    </rPh>
    <rPh sb="2" eb="4">
      <t>ウンヨウ</t>
    </rPh>
    <rPh sb="5" eb="6">
      <t>カン</t>
    </rPh>
    <phoneticPr fontId="2"/>
  </si>
  <si>
    <t>給水装置の新設等の承認に関すること。</t>
    <rPh sb="0" eb="2">
      <t>キュウスイ</t>
    </rPh>
    <rPh sb="2" eb="4">
      <t>ソウチ</t>
    </rPh>
    <rPh sb="5" eb="7">
      <t>シンセツ</t>
    </rPh>
    <rPh sb="7" eb="8">
      <t>トウ</t>
    </rPh>
    <rPh sb="9" eb="11">
      <t>ショウニン</t>
    </rPh>
    <rPh sb="12" eb="13">
      <t>カン</t>
    </rPh>
    <phoneticPr fontId="2"/>
  </si>
  <si>
    <t>給水装置工事の設計、施行及び検査に関すること。</t>
    <rPh sb="0" eb="2">
      <t>キュウスイ</t>
    </rPh>
    <rPh sb="2" eb="4">
      <t>ソウチ</t>
    </rPh>
    <rPh sb="4" eb="6">
      <t>コウジ</t>
    </rPh>
    <rPh sb="7" eb="9">
      <t>セッケイ</t>
    </rPh>
    <rPh sb="10" eb="12">
      <t>セコウ</t>
    </rPh>
    <rPh sb="12" eb="13">
      <t>オヨ</t>
    </rPh>
    <rPh sb="14" eb="16">
      <t>ケンサ</t>
    </rPh>
    <rPh sb="17" eb="18">
      <t>カン</t>
    </rPh>
    <phoneticPr fontId="2"/>
  </si>
  <si>
    <t>給水装置の新設等の申込みを伴う水道施設の工事に係る工事負担金に関すること。</t>
    <rPh sb="0" eb="2">
      <t>キュウスイ</t>
    </rPh>
    <rPh sb="2" eb="4">
      <t>ソウチ</t>
    </rPh>
    <rPh sb="5" eb="7">
      <t>シンセツ</t>
    </rPh>
    <rPh sb="7" eb="8">
      <t>トウ</t>
    </rPh>
    <rPh sb="9" eb="10">
      <t>モウ</t>
    </rPh>
    <rPh sb="10" eb="11">
      <t>コ</t>
    </rPh>
    <rPh sb="13" eb="14">
      <t>トモナ</t>
    </rPh>
    <rPh sb="15" eb="17">
      <t>スイドウ</t>
    </rPh>
    <rPh sb="17" eb="19">
      <t>シセツ</t>
    </rPh>
    <rPh sb="20" eb="22">
      <t>コウジ</t>
    </rPh>
    <rPh sb="23" eb="24">
      <t>カカ</t>
    </rPh>
    <rPh sb="25" eb="27">
      <t>コウジ</t>
    </rPh>
    <rPh sb="27" eb="30">
      <t>フタンキン</t>
    </rPh>
    <rPh sb="31" eb="32">
      <t>カン</t>
    </rPh>
    <phoneticPr fontId="2"/>
  </si>
  <si>
    <t>給水装置の新設等の申込みを伴う水道施設の工事の設計、契約及び施行に関する</t>
    <rPh sb="0" eb="2">
      <t>キュウスイ</t>
    </rPh>
    <rPh sb="2" eb="4">
      <t>ソウチ</t>
    </rPh>
    <rPh sb="5" eb="7">
      <t>シンセツ</t>
    </rPh>
    <rPh sb="7" eb="8">
      <t>トウ</t>
    </rPh>
    <rPh sb="9" eb="10">
      <t>モウ</t>
    </rPh>
    <rPh sb="10" eb="11">
      <t>コ</t>
    </rPh>
    <rPh sb="13" eb="14">
      <t>トモナ</t>
    </rPh>
    <rPh sb="15" eb="17">
      <t>スイドウ</t>
    </rPh>
    <rPh sb="17" eb="19">
      <t>シセツ</t>
    </rPh>
    <rPh sb="20" eb="22">
      <t>コウジ</t>
    </rPh>
    <rPh sb="23" eb="25">
      <t>セッケイ</t>
    </rPh>
    <rPh sb="26" eb="28">
      <t>ケイヤク</t>
    </rPh>
    <rPh sb="28" eb="29">
      <t>オヨ</t>
    </rPh>
    <rPh sb="30" eb="32">
      <t>シコウ</t>
    </rPh>
    <rPh sb="33" eb="34">
      <t>カン</t>
    </rPh>
    <phoneticPr fontId="2"/>
  </si>
  <si>
    <t>給水装置工事及び給水装置の新設等の申込みを伴う水道施設工事に係る道路、</t>
    <rPh sb="0" eb="2">
      <t>キュウスイ</t>
    </rPh>
    <rPh sb="2" eb="4">
      <t>ソウチ</t>
    </rPh>
    <rPh sb="4" eb="6">
      <t>コウジ</t>
    </rPh>
    <rPh sb="6" eb="7">
      <t>オヨ</t>
    </rPh>
    <rPh sb="8" eb="10">
      <t>キュウスイ</t>
    </rPh>
    <rPh sb="10" eb="12">
      <t>ソウチ</t>
    </rPh>
    <rPh sb="13" eb="15">
      <t>シンセツ</t>
    </rPh>
    <rPh sb="15" eb="16">
      <t>トウ</t>
    </rPh>
    <rPh sb="17" eb="18">
      <t>モウ</t>
    </rPh>
    <rPh sb="18" eb="19">
      <t>コ</t>
    </rPh>
    <rPh sb="21" eb="22">
      <t>トモナ</t>
    </rPh>
    <rPh sb="23" eb="25">
      <t>スイドウ</t>
    </rPh>
    <rPh sb="25" eb="27">
      <t>シセツ</t>
    </rPh>
    <rPh sb="27" eb="29">
      <t>コウジ</t>
    </rPh>
    <rPh sb="30" eb="31">
      <t>カカ</t>
    </rPh>
    <rPh sb="32" eb="34">
      <t>ドウロ</t>
    </rPh>
    <phoneticPr fontId="2"/>
  </si>
  <si>
    <t>河川等の占用に関すること。</t>
    <rPh sb="0" eb="2">
      <t>カセン</t>
    </rPh>
    <rPh sb="2" eb="3">
      <t>トウ</t>
    </rPh>
    <rPh sb="4" eb="6">
      <t>センヨウ</t>
    </rPh>
    <rPh sb="7" eb="8">
      <t>カン</t>
    </rPh>
    <phoneticPr fontId="2"/>
  </si>
  <si>
    <t>給水装置工事に係る工事用原材料の検査及び承認に関すること。</t>
    <rPh sb="0" eb="2">
      <t>キュウスイ</t>
    </rPh>
    <rPh sb="2" eb="4">
      <t>ソウチ</t>
    </rPh>
    <rPh sb="4" eb="6">
      <t>コウジ</t>
    </rPh>
    <rPh sb="7" eb="8">
      <t>カカ</t>
    </rPh>
    <rPh sb="9" eb="12">
      <t>コウジヨウ</t>
    </rPh>
    <rPh sb="12" eb="15">
      <t>ゲンザイリョウ</t>
    </rPh>
    <rPh sb="16" eb="18">
      <t>ケンサ</t>
    </rPh>
    <rPh sb="18" eb="19">
      <t>オヨ</t>
    </rPh>
    <rPh sb="20" eb="22">
      <t>ショウニン</t>
    </rPh>
    <rPh sb="23" eb="24">
      <t>カン</t>
    </rPh>
    <phoneticPr fontId="2"/>
  </si>
  <si>
    <t>量水器の貯蔵に関すること。</t>
    <rPh sb="0" eb="1">
      <t>リョウ</t>
    </rPh>
    <rPh sb="1" eb="2">
      <t>ミズ</t>
    </rPh>
    <rPh sb="2" eb="3">
      <t>キ</t>
    </rPh>
    <rPh sb="4" eb="6">
      <t>チョゾウ</t>
    </rPh>
    <rPh sb="7" eb="8">
      <t>カン</t>
    </rPh>
    <phoneticPr fontId="2"/>
  </si>
  <si>
    <t>分担金に関すること。</t>
    <rPh sb="0" eb="3">
      <t>ブンタンキン</t>
    </rPh>
    <rPh sb="4" eb="5">
      <t>カン</t>
    </rPh>
    <phoneticPr fontId="2"/>
  </si>
  <si>
    <t>指定給水装置工事事業者の指導監督に関すること。</t>
    <rPh sb="0" eb="2">
      <t>シテイ</t>
    </rPh>
    <rPh sb="2" eb="4">
      <t>キュウスイ</t>
    </rPh>
    <rPh sb="4" eb="6">
      <t>ソウチ</t>
    </rPh>
    <rPh sb="6" eb="8">
      <t>コウジ</t>
    </rPh>
    <rPh sb="8" eb="11">
      <t>ジギョウシャ</t>
    </rPh>
    <rPh sb="12" eb="14">
      <t>シドウ</t>
    </rPh>
    <rPh sb="14" eb="16">
      <t>カントク</t>
    </rPh>
    <rPh sb="17" eb="18">
      <t>カン</t>
    </rPh>
    <phoneticPr fontId="2"/>
  </si>
  <si>
    <t>他の係に属しないこと。</t>
    <rPh sb="0" eb="1">
      <t>ホカ</t>
    </rPh>
    <rPh sb="2" eb="3">
      <t>カカ</t>
    </rPh>
    <rPh sb="4" eb="5">
      <t>ゾク</t>
    </rPh>
    <phoneticPr fontId="2"/>
  </si>
  <si>
    <t>水道料金の収入の調定及び徴収に関すること。</t>
    <rPh sb="0" eb="2">
      <t>スイドウ</t>
    </rPh>
    <rPh sb="2" eb="4">
      <t>リョウキン</t>
    </rPh>
    <rPh sb="5" eb="7">
      <t>シュウニュウ</t>
    </rPh>
    <rPh sb="8" eb="9">
      <t>チョウ</t>
    </rPh>
    <rPh sb="9" eb="10">
      <t>テイ</t>
    </rPh>
    <rPh sb="10" eb="11">
      <t>オヨ</t>
    </rPh>
    <rPh sb="12" eb="14">
      <t>チョウシュウ</t>
    </rPh>
    <rPh sb="15" eb="16">
      <t>カン</t>
    </rPh>
    <phoneticPr fontId="2"/>
  </si>
  <si>
    <t>使用水量の計量及び認定に関すること。</t>
    <rPh sb="0" eb="2">
      <t>シヨウ</t>
    </rPh>
    <rPh sb="2" eb="4">
      <t>スイリョウ</t>
    </rPh>
    <rPh sb="5" eb="7">
      <t>ケイリョウ</t>
    </rPh>
    <rPh sb="7" eb="8">
      <t>オヨ</t>
    </rPh>
    <rPh sb="9" eb="11">
      <t>ニンテイ</t>
    </rPh>
    <rPh sb="12" eb="13">
      <t>カン</t>
    </rPh>
    <phoneticPr fontId="2"/>
  </si>
  <si>
    <t>給水装置の使用開始及び中止に関すること。</t>
    <rPh sb="0" eb="2">
      <t>キュウスイ</t>
    </rPh>
    <rPh sb="2" eb="4">
      <t>ソウチ</t>
    </rPh>
    <rPh sb="5" eb="7">
      <t>シヨウ</t>
    </rPh>
    <rPh sb="7" eb="9">
      <t>カイシ</t>
    </rPh>
    <rPh sb="9" eb="10">
      <t>オヨ</t>
    </rPh>
    <rPh sb="11" eb="13">
      <t>チュウシ</t>
    </rPh>
    <rPh sb="14" eb="15">
      <t>カン</t>
    </rPh>
    <phoneticPr fontId="2"/>
  </si>
  <si>
    <t>（上下水道施設課）</t>
    <rPh sb="1" eb="3">
      <t>ジョウゲ</t>
    </rPh>
    <rPh sb="3" eb="5">
      <t>スイドウ</t>
    </rPh>
    <rPh sb="5" eb="7">
      <t>シセツ</t>
    </rPh>
    <rPh sb="7" eb="8">
      <t>カ</t>
    </rPh>
    <phoneticPr fontId="2"/>
  </si>
  <si>
    <t>水道施設（水源施設を除く。以下同じ。）の企画及び調整に関すること。</t>
    <rPh sb="0" eb="2">
      <t>スイドウ</t>
    </rPh>
    <rPh sb="2" eb="4">
      <t>シセツ</t>
    </rPh>
    <rPh sb="5" eb="7">
      <t>スイゲン</t>
    </rPh>
    <rPh sb="7" eb="9">
      <t>シセツ</t>
    </rPh>
    <rPh sb="10" eb="11">
      <t>ノゾ</t>
    </rPh>
    <rPh sb="13" eb="15">
      <t>イカ</t>
    </rPh>
    <rPh sb="15" eb="16">
      <t>オナ</t>
    </rPh>
    <rPh sb="20" eb="22">
      <t>キカク</t>
    </rPh>
    <rPh sb="22" eb="23">
      <t>オヨ</t>
    </rPh>
    <rPh sb="24" eb="26">
      <t>チョウセイ</t>
    </rPh>
    <rPh sb="27" eb="28">
      <t>カン</t>
    </rPh>
    <phoneticPr fontId="2"/>
  </si>
  <si>
    <t>水道施設の工事（給水装置の新設等の申込みを伴うものを除く。以下同じ。）</t>
    <rPh sb="0" eb="2">
      <t>スイドウ</t>
    </rPh>
    <rPh sb="2" eb="4">
      <t>シセツ</t>
    </rPh>
    <rPh sb="5" eb="7">
      <t>コウジ</t>
    </rPh>
    <rPh sb="8" eb="10">
      <t>キュウスイ</t>
    </rPh>
    <rPh sb="10" eb="12">
      <t>ソウチ</t>
    </rPh>
    <rPh sb="13" eb="15">
      <t>シンセツ</t>
    </rPh>
    <rPh sb="15" eb="16">
      <t>トウ</t>
    </rPh>
    <rPh sb="17" eb="18">
      <t>モウ</t>
    </rPh>
    <rPh sb="18" eb="19">
      <t>コ</t>
    </rPh>
    <rPh sb="21" eb="22">
      <t>トモナ</t>
    </rPh>
    <rPh sb="26" eb="27">
      <t>ノゾ</t>
    </rPh>
    <rPh sb="29" eb="31">
      <t>イカ</t>
    </rPh>
    <rPh sb="31" eb="32">
      <t>オナ</t>
    </rPh>
    <phoneticPr fontId="2"/>
  </si>
  <si>
    <t>の設計、契約及び施行に関すること。</t>
    <rPh sb="1" eb="3">
      <t>セッケイ</t>
    </rPh>
    <rPh sb="4" eb="6">
      <t>ケイヤク</t>
    </rPh>
    <rPh sb="6" eb="7">
      <t>オヨ</t>
    </rPh>
    <rPh sb="8" eb="10">
      <t>セコウ</t>
    </rPh>
    <rPh sb="11" eb="12">
      <t>カン</t>
    </rPh>
    <phoneticPr fontId="2"/>
  </si>
  <si>
    <t>水道施設に係る道路、河川等の占用に関すること。</t>
    <rPh sb="0" eb="2">
      <t>スイドウ</t>
    </rPh>
    <rPh sb="2" eb="4">
      <t>シセツ</t>
    </rPh>
    <rPh sb="5" eb="6">
      <t>カカ</t>
    </rPh>
    <rPh sb="7" eb="9">
      <t>ドウロ</t>
    </rPh>
    <rPh sb="10" eb="13">
      <t>カセントウ</t>
    </rPh>
    <rPh sb="14" eb="16">
      <t>センヨウ</t>
    </rPh>
    <rPh sb="17" eb="18">
      <t>カン</t>
    </rPh>
    <phoneticPr fontId="2"/>
  </si>
  <si>
    <t>水道施設に係る工事負担金に関すること。</t>
    <rPh sb="0" eb="2">
      <t>スイドウ</t>
    </rPh>
    <rPh sb="2" eb="4">
      <t>シセツ</t>
    </rPh>
    <rPh sb="5" eb="6">
      <t>カカ</t>
    </rPh>
    <rPh sb="7" eb="9">
      <t>コウジ</t>
    </rPh>
    <rPh sb="9" eb="12">
      <t>フタンキン</t>
    </rPh>
    <rPh sb="13" eb="14">
      <t>カン</t>
    </rPh>
    <phoneticPr fontId="2"/>
  </si>
  <si>
    <t>水道施設の工事に係る工事用材料の検査及び承認に関すること。</t>
    <rPh sb="0" eb="2">
      <t>スイドウ</t>
    </rPh>
    <rPh sb="2" eb="4">
      <t>シセツ</t>
    </rPh>
    <rPh sb="5" eb="7">
      <t>コウジ</t>
    </rPh>
    <rPh sb="8" eb="9">
      <t>カカ</t>
    </rPh>
    <rPh sb="10" eb="13">
      <t>コウジヨウ</t>
    </rPh>
    <rPh sb="13" eb="15">
      <t>ザイリョウ</t>
    </rPh>
    <rPh sb="16" eb="18">
      <t>ケンサ</t>
    </rPh>
    <rPh sb="18" eb="19">
      <t>オヨ</t>
    </rPh>
    <rPh sb="20" eb="22">
      <t>ショウニン</t>
    </rPh>
    <rPh sb="23" eb="24">
      <t>カン</t>
    </rPh>
    <phoneticPr fontId="2"/>
  </si>
  <si>
    <t>水道施設の維持管理に関すること。</t>
    <rPh sb="0" eb="2">
      <t>スイドウ</t>
    </rPh>
    <rPh sb="2" eb="4">
      <t>シセツ</t>
    </rPh>
    <rPh sb="5" eb="7">
      <t>イジ</t>
    </rPh>
    <rPh sb="7" eb="9">
      <t>カンリ</t>
    </rPh>
    <rPh sb="10" eb="11">
      <t>カン</t>
    </rPh>
    <phoneticPr fontId="2"/>
  </si>
  <si>
    <t>配水管の維持管理に必要な貯蔵品及び機具類の管理に関すること。</t>
    <rPh sb="0" eb="3">
      <t>ハイスイカン</t>
    </rPh>
    <rPh sb="4" eb="6">
      <t>イジ</t>
    </rPh>
    <rPh sb="6" eb="8">
      <t>カンリ</t>
    </rPh>
    <rPh sb="9" eb="11">
      <t>ヒツヨウ</t>
    </rPh>
    <rPh sb="12" eb="15">
      <t>チョゾウヒン</t>
    </rPh>
    <rPh sb="15" eb="16">
      <t>オヨ</t>
    </rPh>
    <rPh sb="17" eb="19">
      <t>キグ</t>
    </rPh>
    <rPh sb="19" eb="20">
      <t>ルイ</t>
    </rPh>
    <rPh sb="21" eb="23">
      <t>カンリ</t>
    </rPh>
    <rPh sb="24" eb="25">
      <t>カン</t>
    </rPh>
    <phoneticPr fontId="2"/>
  </si>
  <si>
    <t>事故負担金に関すること。</t>
    <rPh sb="0" eb="2">
      <t>ジコ</t>
    </rPh>
    <rPh sb="2" eb="5">
      <t>フタンキン</t>
    </rPh>
    <rPh sb="6" eb="7">
      <t>カン</t>
    </rPh>
    <phoneticPr fontId="2"/>
  </si>
  <si>
    <t>漏水対策に関すること。</t>
    <rPh sb="0" eb="2">
      <t>ロウスイ</t>
    </rPh>
    <rPh sb="2" eb="4">
      <t>タイサク</t>
    </rPh>
    <rPh sb="5" eb="6">
      <t>カン</t>
    </rPh>
    <phoneticPr fontId="2"/>
  </si>
  <si>
    <t>撤去品及び不用品の売却又は再使用に関すること。</t>
    <rPh sb="0" eb="2">
      <t>テッキョ</t>
    </rPh>
    <rPh sb="2" eb="3">
      <t>ヒン</t>
    </rPh>
    <rPh sb="3" eb="4">
      <t>オヨ</t>
    </rPh>
    <rPh sb="5" eb="8">
      <t>フヨウヒン</t>
    </rPh>
    <rPh sb="9" eb="11">
      <t>バイキャク</t>
    </rPh>
    <rPh sb="11" eb="12">
      <t>マタ</t>
    </rPh>
    <rPh sb="13" eb="16">
      <t>サイシヨウ</t>
    </rPh>
    <rPh sb="17" eb="18">
      <t>カン</t>
    </rPh>
    <phoneticPr fontId="2"/>
  </si>
  <si>
    <t>配管台帳の整理及び保存に関すること。</t>
    <rPh sb="0" eb="2">
      <t>ハイカン</t>
    </rPh>
    <rPh sb="2" eb="4">
      <t>ダイチョウ</t>
    </rPh>
    <rPh sb="5" eb="7">
      <t>セイリ</t>
    </rPh>
    <rPh sb="7" eb="8">
      <t>オヨ</t>
    </rPh>
    <rPh sb="9" eb="11">
      <t>ホゾン</t>
    </rPh>
    <rPh sb="12" eb="13">
      <t>カン</t>
    </rPh>
    <phoneticPr fontId="2"/>
  </si>
  <si>
    <t>水源施設の企画及び調整に関すること。</t>
    <rPh sb="0" eb="2">
      <t>スイゲン</t>
    </rPh>
    <rPh sb="2" eb="4">
      <t>シセツ</t>
    </rPh>
    <rPh sb="5" eb="7">
      <t>キカク</t>
    </rPh>
    <rPh sb="7" eb="8">
      <t>オヨ</t>
    </rPh>
    <rPh sb="9" eb="11">
      <t>チョウセイ</t>
    </rPh>
    <rPh sb="12" eb="13">
      <t>カン</t>
    </rPh>
    <phoneticPr fontId="2"/>
  </si>
  <si>
    <t>水源施設の運転監視に関すること。</t>
    <rPh sb="0" eb="2">
      <t>スイゲン</t>
    </rPh>
    <rPh sb="2" eb="4">
      <t>シセツ</t>
    </rPh>
    <rPh sb="5" eb="7">
      <t>ウンテン</t>
    </rPh>
    <rPh sb="7" eb="9">
      <t>カンシ</t>
    </rPh>
    <rPh sb="10" eb="11">
      <t>カン</t>
    </rPh>
    <phoneticPr fontId="2"/>
  </si>
  <si>
    <t>水源施設の工事の設計、契約及び施行に関すること。</t>
    <rPh sb="0" eb="2">
      <t>スイゲン</t>
    </rPh>
    <rPh sb="2" eb="4">
      <t>シセツ</t>
    </rPh>
    <rPh sb="5" eb="7">
      <t>コウジ</t>
    </rPh>
    <rPh sb="8" eb="10">
      <t>セッケイ</t>
    </rPh>
    <rPh sb="11" eb="13">
      <t>ケイヤク</t>
    </rPh>
    <rPh sb="13" eb="14">
      <t>オヨ</t>
    </rPh>
    <rPh sb="15" eb="17">
      <t>シコウ</t>
    </rPh>
    <rPh sb="18" eb="19">
      <t>カン</t>
    </rPh>
    <phoneticPr fontId="2"/>
  </si>
  <si>
    <t>水源施設の工事に係る工事用材料の検査及び承認に関すること。</t>
    <rPh sb="0" eb="2">
      <t>スイゲン</t>
    </rPh>
    <rPh sb="2" eb="4">
      <t>シセツ</t>
    </rPh>
    <rPh sb="5" eb="7">
      <t>コウジ</t>
    </rPh>
    <rPh sb="8" eb="9">
      <t>カカ</t>
    </rPh>
    <rPh sb="10" eb="13">
      <t>コウジヨウ</t>
    </rPh>
    <rPh sb="13" eb="15">
      <t>ザイリョウ</t>
    </rPh>
    <rPh sb="16" eb="18">
      <t>ケンサ</t>
    </rPh>
    <rPh sb="18" eb="19">
      <t>オヨ</t>
    </rPh>
    <rPh sb="20" eb="22">
      <t>ショウニン</t>
    </rPh>
    <rPh sb="23" eb="24">
      <t>カン</t>
    </rPh>
    <phoneticPr fontId="2"/>
  </si>
  <si>
    <t>危険物の取扱いに関すること。</t>
    <rPh sb="0" eb="3">
      <t>キケンブツ</t>
    </rPh>
    <rPh sb="4" eb="5">
      <t>ト</t>
    </rPh>
    <rPh sb="5" eb="6">
      <t>アツカ</t>
    </rPh>
    <rPh sb="8" eb="9">
      <t>カン</t>
    </rPh>
    <phoneticPr fontId="2"/>
  </si>
  <si>
    <t>原水及び水道水の水質検査に関すること。</t>
    <rPh sb="0" eb="2">
      <t>ゲンスイ</t>
    </rPh>
    <rPh sb="2" eb="3">
      <t>オヨ</t>
    </rPh>
    <rPh sb="4" eb="7">
      <t>スイドウスイ</t>
    </rPh>
    <rPh sb="8" eb="10">
      <t>スイシツ</t>
    </rPh>
    <rPh sb="10" eb="12">
      <t>ケンサ</t>
    </rPh>
    <rPh sb="13" eb="14">
      <t>カン</t>
    </rPh>
    <phoneticPr fontId="2"/>
  </si>
  <si>
    <t>薬品の管理に関すること。</t>
    <rPh sb="0" eb="2">
      <t>ヤクヒン</t>
    </rPh>
    <rPh sb="3" eb="5">
      <t>カンリ</t>
    </rPh>
    <rPh sb="6" eb="7">
      <t>カン</t>
    </rPh>
    <phoneticPr fontId="2"/>
  </si>
  <si>
    <t>県営水道の受水調整に関すること。</t>
    <rPh sb="0" eb="2">
      <t>ケンエイ</t>
    </rPh>
    <rPh sb="2" eb="4">
      <t>スイドウ</t>
    </rPh>
    <rPh sb="5" eb="6">
      <t>ウ</t>
    </rPh>
    <rPh sb="6" eb="7">
      <t>ミズ</t>
    </rPh>
    <rPh sb="7" eb="9">
      <t>チョウセイ</t>
    </rPh>
    <rPh sb="10" eb="11">
      <t>カン</t>
    </rPh>
    <phoneticPr fontId="2"/>
  </si>
  <si>
    <t>１号取水井　昭和４６年度</t>
    <rPh sb="1" eb="2">
      <t>ゴウ</t>
    </rPh>
    <rPh sb="2" eb="4">
      <t>シュスイ</t>
    </rPh>
    <rPh sb="4" eb="5">
      <t>イ</t>
    </rPh>
    <rPh sb="6" eb="8">
      <t>ショウワ</t>
    </rPh>
    <rPh sb="10" eb="12">
      <t>ネンド</t>
    </rPh>
    <phoneticPr fontId="2"/>
  </si>
  <si>
    <t>１号池　昭和４７年度</t>
    <rPh sb="1" eb="2">
      <t>ゴウ</t>
    </rPh>
    <rPh sb="2" eb="3">
      <t>イケ</t>
    </rPh>
    <rPh sb="4" eb="6">
      <t>ショウワ</t>
    </rPh>
    <rPh sb="8" eb="10">
      <t>ネンド</t>
    </rPh>
    <phoneticPr fontId="2"/>
  </si>
  <si>
    <t>高区ポンプ場　平成２０年度</t>
    <rPh sb="0" eb="1">
      <t>タカ</t>
    </rPh>
    <rPh sb="1" eb="2">
      <t>ク</t>
    </rPh>
    <rPh sb="5" eb="6">
      <t>ジョウ</t>
    </rPh>
    <rPh sb="7" eb="9">
      <t>ヘイセイ</t>
    </rPh>
    <rPh sb="11" eb="13">
      <t>ネンド</t>
    </rPh>
    <phoneticPr fontId="2"/>
  </si>
  <si>
    <t>１号池　昭和５３年度</t>
    <rPh sb="1" eb="2">
      <t>ゴウ</t>
    </rPh>
    <rPh sb="2" eb="3">
      <t>イケ</t>
    </rPh>
    <rPh sb="4" eb="6">
      <t>ショウワ</t>
    </rPh>
    <rPh sb="8" eb="10">
      <t>ネンド</t>
    </rPh>
    <phoneticPr fontId="2"/>
  </si>
  <si>
    <t>高架水槽　昭和５５年度</t>
    <rPh sb="0" eb="2">
      <t>コウカ</t>
    </rPh>
    <rPh sb="2" eb="4">
      <t>スイソウ</t>
    </rPh>
    <rPh sb="5" eb="7">
      <t>ショウワ</t>
    </rPh>
    <rPh sb="9" eb="11">
      <t>ネンド</t>
    </rPh>
    <phoneticPr fontId="2"/>
  </si>
  <si>
    <t>中継ポンプ場機械棟　昭和５５年度</t>
    <rPh sb="0" eb="2">
      <t>チュウケイ</t>
    </rPh>
    <rPh sb="5" eb="6">
      <t>ジョウ</t>
    </rPh>
    <rPh sb="6" eb="8">
      <t>キカイ</t>
    </rPh>
    <rPh sb="8" eb="9">
      <t>ムネ</t>
    </rPh>
    <rPh sb="10" eb="12">
      <t>ショウワ</t>
    </rPh>
    <rPh sb="14" eb="16">
      <t>ネンド</t>
    </rPh>
    <phoneticPr fontId="2"/>
  </si>
  <si>
    <t>上水道管理センター管理棟　昭和５６年度</t>
    <rPh sb="0" eb="3">
      <t>ジョウスイドウ</t>
    </rPh>
    <rPh sb="3" eb="5">
      <t>カンリ</t>
    </rPh>
    <rPh sb="9" eb="11">
      <t>カンリ</t>
    </rPh>
    <rPh sb="11" eb="12">
      <t>トウ</t>
    </rPh>
    <rPh sb="13" eb="15">
      <t>ショウワ</t>
    </rPh>
    <rPh sb="17" eb="19">
      <t>ネンド</t>
    </rPh>
    <phoneticPr fontId="2"/>
  </si>
  <si>
    <t>（３）事務分掌</t>
    <rPh sb="3" eb="5">
      <t>ジム</t>
    </rPh>
    <rPh sb="5" eb="7">
      <t>ブンショウ</t>
    </rPh>
    <phoneticPr fontId="2"/>
  </si>
  <si>
    <t>　　　     桃花台配水系統</t>
    <rPh sb="8" eb="11">
      <t>トウカダイ</t>
    </rPh>
    <rPh sb="11" eb="13">
      <t>ハイスイ</t>
    </rPh>
    <rPh sb="12" eb="13">
      <t>トウハイ</t>
    </rPh>
    <rPh sb="13" eb="15">
      <t>ケイトウ</t>
    </rPh>
    <phoneticPr fontId="2"/>
  </si>
  <si>
    <t>取水井　昭和３７年</t>
    <rPh sb="0" eb="1">
      <t>シュスイ</t>
    </rPh>
    <rPh sb="1" eb="2">
      <t>イ</t>
    </rPh>
    <rPh sb="3" eb="5">
      <t>ショウワ</t>
    </rPh>
    <rPh sb="7" eb="8">
      <t>ネン</t>
    </rPh>
    <phoneticPr fontId="2"/>
  </si>
  <si>
    <t>整備年度</t>
    <rPh sb="0" eb="2">
      <t>セイビ</t>
    </rPh>
    <rPh sb="2" eb="4">
      <t>ネンド</t>
    </rPh>
    <phoneticPr fontId="2"/>
  </si>
  <si>
    <t>取水井　昭和３８年度</t>
    <rPh sb="0" eb="1">
      <t>シュスイ</t>
    </rPh>
    <rPh sb="1" eb="2">
      <t>イ</t>
    </rPh>
    <rPh sb="3" eb="5">
      <t>ショウワ</t>
    </rPh>
    <rPh sb="7" eb="9">
      <t>ネンド</t>
    </rPh>
    <phoneticPr fontId="2"/>
  </si>
  <si>
    <t>平成２０年度移設</t>
    <rPh sb="0" eb="1">
      <t>ヘイセイ</t>
    </rPh>
    <rPh sb="3" eb="5">
      <t>ネンド</t>
    </rPh>
    <rPh sb="5" eb="7">
      <t>イセツ</t>
    </rPh>
    <phoneticPr fontId="2"/>
  </si>
  <si>
    <t>平成１１年度竣工</t>
    <rPh sb="0" eb="2">
      <t>ヘイセイ</t>
    </rPh>
    <rPh sb="4" eb="6">
      <t>ネンド</t>
    </rPh>
    <rPh sb="6" eb="8">
      <t>シュンコウ</t>
    </rPh>
    <phoneticPr fontId="2"/>
  </si>
  <si>
    <t>令和元年10月1日</t>
    <rPh sb="0" eb="1">
      <t>レイワ</t>
    </rPh>
    <rPh sb="1" eb="3">
      <t>ガンネン</t>
    </rPh>
    <rPh sb="5" eb="6">
      <t>ガツ</t>
    </rPh>
    <rPh sb="7" eb="8">
      <t>ニチ</t>
    </rPh>
    <phoneticPr fontId="2"/>
  </si>
  <si>
    <t>左の金額に消費税
及び地方消費税
８％を転嫁</t>
    <rPh sb="0" eb="1">
      <t>サ</t>
    </rPh>
    <rPh sb="2" eb="4">
      <t>キンガク</t>
    </rPh>
    <phoneticPr fontId="2"/>
  </si>
  <si>
    <t>左の金額に消費税
及び地方消費税
１０％を転嫁</t>
    <rPh sb="0" eb="1">
      <t>サ</t>
    </rPh>
    <rPh sb="2" eb="4">
      <t>キンガク</t>
    </rPh>
    <phoneticPr fontId="2"/>
  </si>
  <si>
    <t>令和</t>
    <rPh sb="0" eb="2">
      <t>レイワ</t>
    </rPh>
    <phoneticPr fontId="2"/>
  </si>
  <si>
    <t>元</t>
    <rPh sb="0" eb="1">
      <t>ガン</t>
    </rPh>
    <phoneticPr fontId="2"/>
  </si>
  <si>
    <t>水道料金及び分担金の改定（消費税率８％に改定）</t>
    <phoneticPr fontId="2"/>
  </si>
  <si>
    <t>水道料金及び分担金の改定（消費税率１０％に改定）</t>
    <phoneticPr fontId="2"/>
  </si>
  <si>
    <t>小牧市水道ビジョン・経営戦略策定</t>
    <rPh sb="0" eb="3">
      <t>コマキシ</t>
    </rPh>
    <rPh sb="3" eb="5">
      <t>スイドウ</t>
    </rPh>
    <rPh sb="10" eb="12">
      <t>ケイエイ</t>
    </rPh>
    <rPh sb="12" eb="14">
      <t>センリャク</t>
    </rPh>
    <rPh sb="14" eb="16">
      <t>サクテイ</t>
    </rPh>
    <phoneticPr fontId="2"/>
  </si>
  <si>
    <t>令和元年度</t>
    <rPh sb="0" eb="2">
      <t>レイワ</t>
    </rPh>
    <rPh sb="2" eb="3">
      <t>ガン</t>
    </rPh>
    <rPh sb="3" eb="5">
      <t>ネンド</t>
    </rPh>
    <phoneticPr fontId="2"/>
  </si>
  <si>
    <t>※平成26年度から新会計基準を適用</t>
  </si>
  <si>
    <t>調整行</t>
    <rPh sb="0" eb="2">
      <t>チョウセイ</t>
    </rPh>
    <rPh sb="2" eb="3">
      <t>ギョウ</t>
    </rPh>
    <phoneticPr fontId="2"/>
  </si>
  <si>
    <t xml:space="preserve"> （１）　貸借対照表　（税抜）</t>
    <rPh sb="5" eb="7">
      <t>タイシャク</t>
    </rPh>
    <rPh sb="7" eb="10">
      <t>タイショウヒョウ</t>
    </rPh>
    <rPh sb="12" eb="13">
      <t>ゼイ</t>
    </rPh>
    <rPh sb="13" eb="14">
      <t>ヌ</t>
    </rPh>
    <phoneticPr fontId="2"/>
  </si>
  <si>
    <t xml:space="preserve"> （２）　損益計算書　（税抜）</t>
    <rPh sb="5" eb="7">
      <t>ソンエキ</t>
    </rPh>
    <rPh sb="7" eb="10">
      <t>ケイサンショ</t>
    </rPh>
    <rPh sb="12" eb="13">
      <t>ゼイ</t>
    </rPh>
    <rPh sb="13" eb="14">
      <t>ヌ</t>
    </rPh>
    <phoneticPr fontId="2"/>
  </si>
  <si>
    <t xml:space="preserve"> （３）　性質別費用構成表　（税抜）</t>
    <rPh sb="5" eb="7">
      <t>セイシツ</t>
    </rPh>
    <rPh sb="7" eb="8">
      <t>ベツ</t>
    </rPh>
    <rPh sb="8" eb="10">
      <t>ヒヨウ</t>
    </rPh>
    <rPh sb="10" eb="12">
      <t>コウセイ</t>
    </rPh>
    <rPh sb="12" eb="13">
      <t>ヒョウ</t>
    </rPh>
    <rPh sb="15" eb="16">
      <t>ゼイ</t>
    </rPh>
    <rPh sb="16" eb="17">
      <t>ヌ</t>
    </rPh>
    <phoneticPr fontId="2"/>
  </si>
  <si>
    <t xml:space="preserve"> （４）　資本的収支状況表　（税込）</t>
    <rPh sb="5" eb="8">
      <t>シホンテキ</t>
    </rPh>
    <rPh sb="8" eb="10">
      <t>シュウシ</t>
    </rPh>
    <rPh sb="10" eb="12">
      <t>ジョウキョウ</t>
    </rPh>
    <rPh sb="12" eb="13">
      <t>ヒョウ</t>
    </rPh>
    <rPh sb="15" eb="17">
      <t>ゼイコ</t>
    </rPh>
    <phoneticPr fontId="2"/>
  </si>
  <si>
    <t>規程等の制定改廃及び公告式に関すること。</t>
    <rPh sb="0" eb="2">
      <t>キテイ</t>
    </rPh>
    <rPh sb="2" eb="3">
      <t>トウ</t>
    </rPh>
    <rPh sb="4" eb="6">
      <t>セイテイ</t>
    </rPh>
    <rPh sb="6" eb="8">
      <t>カイハイ</t>
    </rPh>
    <rPh sb="8" eb="9">
      <t>オヨ</t>
    </rPh>
    <rPh sb="10" eb="12">
      <t>コウコク</t>
    </rPh>
    <rPh sb="12" eb="13">
      <t>シキ</t>
    </rPh>
    <rPh sb="14" eb="15">
      <t>カン</t>
    </rPh>
    <phoneticPr fontId="2"/>
  </si>
  <si>
    <t>令和２年度</t>
    <rPh sb="0" eb="2">
      <t>レイワ</t>
    </rPh>
    <rPh sb="3" eb="5">
      <t>ネンド</t>
    </rPh>
    <phoneticPr fontId="2"/>
  </si>
  <si>
    <t>６月</t>
  </si>
  <si>
    <t>７月</t>
  </si>
  <si>
    <t>８月</t>
  </si>
  <si>
    <t>９月</t>
  </si>
  <si>
    <t>１０月</t>
  </si>
  <si>
    <t>１１月</t>
  </si>
  <si>
    <t>１２月</t>
  </si>
  <si>
    <t>２月</t>
  </si>
  <si>
    <t>３月</t>
  </si>
  <si>
    <t>経常費用－長期前受金戻入</t>
    <rPh sb="0" eb="1">
      <t>キョウ</t>
    </rPh>
    <rPh sb="1" eb="2">
      <t>ツネ</t>
    </rPh>
    <rPh sb="2" eb="3">
      <t>ヒ</t>
    </rPh>
    <rPh sb="3" eb="4">
      <t>ヨウ</t>
    </rPh>
    <rPh sb="5" eb="7">
      <t>チョウキ</t>
    </rPh>
    <rPh sb="7" eb="9">
      <t>マエウケ</t>
    </rPh>
    <rPh sb="9" eb="10">
      <t>キン</t>
    </rPh>
    <rPh sb="10" eb="12">
      <t>レイニュウ</t>
    </rPh>
    <phoneticPr fontId="2"/>
  </si>
  <si>
    <t>　自己資本構成比率</t>
    <rPh sb="1" eb="3">
      <t>ジコ</t>
    </rPh>
    <rPh sb="3" eb="5">
      <t>シホン</t>
    </rPh>
    <rPh sb="5" eb="7">
      <t>コウセイ</t>
    </rPh>
    <rPh sb="7" eb="9">
      <t>ヒリツ</t>
    </rPh>
    <phoneticPr fontId="2"/>
  </si>
  <si>
    <t>　固定資産構成比率　</t>
    <rPh sb="1" eb="3">
      <t>コテイ</t>
    </rPh>
    <rPh sb="3" eb="5">
      <t>シサン</t>
    </rPh>
    <rPh sb="5" eb="7">
      <t>コウセイ</t>
    </rPh>
    <rPh sb="7" eb="9">
      <t>ヒリツ</t>
    </rPh>
    <phoneticPr fontId="2"/>
  </si>
  <si>
    <t>　固定負債構成比率</t>
    <rPh sb="1" eb="3">
      <t>コテイ</t>
    </rPh>
    <rPh sb="3" eb="5">
      <t>フサイ</t>
    </rPh>
    <rPh sb="5" eb="7">
      <t>コウセイ</t>
    </rPh>
    <rPh sb="7" eb="9">
      <t>ヒリツ</t>
    </rPh>
    <phoneticPr fontId="2"/>
  </si>
  <si>
    <t>総収益対</t>
    <rPh sb="0" eb="1">
      <t>ソウ</t>
    </rPh>
    <rPh sb="1" eb="3">
      <t>シュウエキ</t>
    </rPh>
    <rPh sb="3" eb="4">
      <t>タイ</t>
    </rPh>
    <phoneticPr fontId="2"/>
  </si>
  <si>
    <t>総費用比率</t>
    <rPh sb="3" eb="4">
      <t>ヒ</t>
    </rPh>
    <rPh sb="4" eb="5">
      <t>リツ</t>
    </rPh>
    <phoneticPr fontId="2"/>
  </si>
  <si>
    <t>営業収益－受託工事収益</t>
    <rPh sb="0" eb="2">
      <t>エイギョウ</t>
    </rPh>
    <rPh sb="2" eb="4">
      <t>シュウエキ</t>
    </rPh>
    <rPh sb="5" eb="7">
      <t>ジュタク</t>
    </rPh>
    <rPh sb="7" eb="9">
      <t>コウジ</t>
    </rPh>
    <rPh sb="9" eb="11">
      <t>シュウエキ</t>
    </rPh>
    <phoneticPr fontId="2"/>
  </si>
  <si>
    <t>資産－建設仮勘定－投資</t>
    <rPh sb="0" eb="2">
      <t>シサン</t>
    </rPh>
    <rPh sb="3" eb="5">
      <t>ケンセツ</t>
    </rPh>
    <rPh sb="5" eb="6">
      <t>カリ</t>
    </rPh>
    <rPh sb="6" eb="8">
      <t>カンジョウ</t>
    </rPh>
    <rPh sb="9" eb="11">
      <t>トウシ</t>
    </rPh>
    <phoneticPr fontId="2"/>
  </si>
  <si>
    <t>　　 　 　　　小　牧　市　上　下　水　道　部</t>
    <rPh sb="14" eb="15">
      <t>ジョウ</t>
    </rPh>
    <rPh sb="16" eb="17">
      <t>シタ</t>
    </rPh>
    <rPh sb="18" eb="19">
      <t>ミズ</t>
    </rPh>
    <phoneticPr fontId="2"/>
  </si>
  <si>
    <t>修  繕  引  当  金</t>
    <phoneticPr fontId="2"/>
  </si>
  <si>
    <t>組 入 資 本 金</t>
    <phoneticPr fontId="2"/>
  </si>
  <si>
    <t>受贈財産評価額</t>
    <phoneticPr fontId="2"/>
  </si>
  <si>
    <t>給水収益</t>
    <phoneticPr fontId="2"/>
  </si>
  <si>
    <t>特別利益</t>
    <phoneticPr fontId="2"/>
  </si>
  <si>
    <t>原水及び浄水費</t>
    <phoneticPr fontId="2"/>
  </si>
  <si>
    <t>繰延勘定償却</t>
    <phoneticPr fontId="2"/>
  </si>
  <si>
    <t>-</t>
    <phoneticPr fontId="2"/>
  </si>
  <si>
    <t>受      水      費</t>
    <phoneticPr fontId="2"/>
  </si>
  <si>
    <t>建　設　改　良　費</t>
    <phoneticPr fontId="2"/>
  </si>
  <si>
    <t>固定資産購入費</t>
    <phoneticPr fontId="2"/>
  </si>
  <si>
    <t>２年度</t>
    <rPh sb="1" eb="3">
      <t>ネンド</t>
    </rPh>
    <phoneticPr fontId="2"/>
  </si>
  <si>
    <t>自然流下</t>
    <phoneticPr fontId="2"/>
  </si>
  <si>
    <t>南外山地区</t>
    <rPh sb="0" eb="3">
      <t>ミナミトヤマ</t>
    </rPh>
    <rPh sb="3" eb="5">
      <t>チク</t>
    </rPh>
    <phoneticPr fontId="2"/>
  </si>
  <si>
    <t>Ｃ</t>
    <phoneticPr fontId="2"/>
  </si>
  <si>
    <t>　　浅井戸</t>
    <rPh sb="2" eb="4">
      <t>アサイ</t>
    </rPh>
    <rPh sb="4" eb="5">
      <t>ト</t>
    </rPh>
    <phoneticPr fontId="2"/>
  </si>
  <si>
    <t>（自己資本）＝（資本金）＋（剰余金）＋（繰延収益）　　※平成２６年度から</t>
    <rPh sb="1" eb="3">
      <t>ジコ</t>
    </rPh>
    <rPh sb="3" eb="5">
      <t>シホン</t>
    </rPh>
    <phoneticPr fontId="2"/>
  </si>
  <si>
    <t>７　資料　………………………………</t>
    <rPh sb="2" eb="4">
      <t>シリョウ</t>
    </rPh>
    <phoneticPr fontId="2"/>
  </si>
  <si>
    <t>８　水道給水フロー図…………………　</t>
    <rPh sb="2" eb="4">
      <t>スイドウ</t>
    </rPh>
    <rPh sb="4" eb="6">
      <t>キュウスイ</t>
    </rPh>
    <rPh sb="9" eb="10">
      <t>ズ</t>
    </rPh>
    <phoneticPr fontId="2"/>
  </si>
  <si>
    <t>.</t>
  </si>
  <si>
    <t>令和2年度</t>
    <rPh sb="0" eb="2">
      <t>レイワ</t>
    </rPh>
    <rPh sb="3" eb="5">
      <t>ネンド</t>
    </rPh>
    <phoneticPr fontId="2"/>
  </si>
  <si>
    <t>※H 9. 4. 1～消費税率 5％転嫁</t>
    <rPh sb="11" eb="14">
      <t>ショウヒゼイ</t>
    </rPh>
    <rPh sb="14" eb="15">
      <t>リツ</t>
    </rPh>
    <rPh sb="18" eb="20">
      <t>テンカ</t>
    </rPh>
    <phoneticPr fontId="2"/>
  </si>
  <si>
    <t>※H26. 4. 1～消費税率 8％転嫁</t>
    <rPh sb="11" eb="14">
      <t>ショウヒゼイ</t>
    </rPh>
    <rPh sb="14" eb="15">
      <t>リツ</t>
    </rPh>
    <rPh sb="18" eb="20">
      <t>テンカ</t>
    </rPh>
    <phoneticPr fontId="2"/>
  </si>
  <si>
    <t>※R 1.10. 1～消費税率10％転嫁</t>
    <rPh sb="11" eb="14">
      <t>ショウヒゼイ</t>
    </rPh>
    <rPh sb="14" eb="15">
      <t>リツ</t>
    </rPh>
    <rPh sb="18" eb="20">
      <t>テンカ</t>
    </rPh>
    <phoneticPr fontId="2"/>
  </si>
  <si>
    <t>会計年度任用職員</t>
    <rPh sb="0" eb="2">
      <t>カイケイ</t>
    </rPh>
    <rPh sb="2" eb="4">
      <t>ネンド</t>
    </rPh>
    <rPh sb="4" eb="6">
      <t>ニンヨウ</t>
    </rPh>
    <rPh sb="6" eb="8">
      <t>ショクイン</t>
    </rPh>
    <phoneticPr fontId="2"/>
  </si>
  <si>
    <t>※量水器設置数累計(個)</t>
    <rPh sb="1" eb="4">
      <t>リョウスイキ</t>
    </rPh>
    <rPh sb="4" eb="6">
      <t>セッチ</t>
    </rPh>
    <rPh sb="6" eb="7">
      <t>スウ</t>
    </rPh>
    <rPh sb="7" eb="9">
      <t>ルイケイ</t>
    </rPh>
    <rPh sb="10" eb="11">
      <t>コ</t>
    </rPh>
    <phoneticPr fontId="2"/>
  </si>
  <si>
    <t>左記以外の職員</t>
    <rPh sb="0" eb="2">
      <t>サキ</t>
    </rPh>
    <rPh sb="2" eb="4">
      <t>イガイ</t>
    </rPh>
    <rPh sb="5" eb="6">
      <t>ショク</t>
    </rPh>
    <rPh sb="6" eb="7">
      <t>イン</t>
    </rPh>
    <phoneticPr fontId="2"/>
  </si>
  <si>
    <t>桃花台中継ポンプ場よりの受水</t>
    <rPh sb="0" eb="3">
      <t>トウカダイ</t>
    </rPh>
    <rPh sb="3" eb="5">
      <t>チュウケイ</t>
    </rPh>
    <rPh sb="8" eb="9">
      <t>バ</t>
    </rPh>
    <rPh sb="12" eb="14">
      <t>ジュスイ</t>
    </rPh>
    <phoneticPr fontId="2"/>
  </si>
  <si>
    <t>　⑤　桃花台中継ポンプ場及び上水道管理センター</t>
    <rPh sb="3" eb="6">
      <t>トウカダイ</t>
    </rPh>
    <rPh sb="6" eb="8">
      <t>チュウケイ</t>
    </rPh>
    <rPh sb="11" eb="12">
      <t>バ</t>
    </rPh>
    <rPh sb="12" eb="13">
      <t>オヨ</t>
    </rPh>
    <rPh sb="14" eb="17">
      <t>ジョウスイドウ</t>
    </rPh>
    <rPh sb="17" eb="19">
      <t>カンリ</t>
    </rPh>
    <phoneticPr fontId="2"/>
  </si>
  <si>
    <t>　　　平成25年度までは（給水原価）＝（経常費用）／（年間有収水量）。</t>
    <rPh sb="3" eb="5">
      <t>ヘイセイ</t>
    </rPh>
    <rPh sb="7" eb="9">
      <t>ネンド</t>
    </rPh>
    <rPh sb="13" eb="15">
      <t>キュウスイ</t>
    </rPh>
    <rPh sb="15" eb="17">
      <t>ゲンカ</t>
    </rPh>
    <rPh sb="20" eb="22">
      <t>ケイジョウ</t>
    </rPh>
    <rPh sb="22" eb="24">
      <t>ヒヨウ</t>
    </rPh>
    <rPh sb="27" eb="29">
      <t>ネンカン</t>
    </rPh>
    <rPh sb="29" eb="30">
      <t>ユウ</t>
    </rPh>
    <rPh sb="30" eb="31">
      <t>オサム</t>
    </rPh>
    <rPh sb="31" eb="32">
      <t>スイ</t>
    </rPh>
    <rPh sb="32" eb="33">
      <t>リョウ</t>
    </rPh>
    <phoneticPr fontId="2"/>
  </si>
  <si>
    <t>技能
労務職</t>
    <rPh sb="0" eb="2">
      <t>ギノウ</t>
    </rPh>
    <rPh sb="3" eb="5">
      <t>ロウム</t>
    </rPh>
    <rPh sb="5" eb="6">
      <t>ショク</t>
    </rPh>
    <phoneticPr fontId="2"/>
  </si>
  <si>
    <t>再任用
職員</t>
    <rPh sb="0" eb="1">
      <t>サイ</t>
    </rPh>
    <rPh sb="1" eb="3">
      <t>ニンヨウ</t>
    </rPh>
    <rPh sb="4" eb="6">
      <t>ショクイン</t>
    </rPh>
    <phoneticPr fontId="2"/>
  </si>
  <si>
    <t>再任用職員</t>
    <rPh sb="0" eb="1">
      <t>サイ</t>
    </rPh>
    <rPh sb="1" eb="3">
      <t>ニンヨウ</t>
    </rPh>
    <rPh sb="3" eb="5">
      <t>ショクイン</t>
    </rPh>
    <phoneticPr fontId="2"/>
  </si>
  <si>
    <t>職員</t>
    <rPh sb="0" eb="1">
      <t>ショク</t>
    </rPh>
    <rPh sb="1" eb="2">
      <t>イン</t>
    </rPh>
    <phoneticPr fontId="2"/>
  </si>
  <si>
    <t>技能労務職</t>
    <rPh sb="0" eb="2">
      <t>ギノウ</t>
    </rPh>
    <rPh sb="2" eb="4">
      <t>ロウム</t>
    </rPh>
    <rPh sb="4" eb="5">
      <t>ショク</t>
    </rPh>
    <phoneticPr fontId="2"/>
  </si>
  <si>
    <t>合計</t>
    <rPh sb="0" eb="1">
      <t>ゴウ</t>
    </rPh>
    <rPh sb="1" eb="2">
      <t>ケイ</t>
    </rPh>
    <phoneticPr fontId="2"/>
  </si>
  <si>
    <t>総合計</t>
    <rPh sb="0" eb="1">
      <t>ソウ</t>
    </rPh>
    <rPh sb="1" eb="3">
      <t>ゴウケイ</t>
    </rPh>
    <phoneticPr fontId="2"/>
  </si>
  <si>
    <t>※各種定義や分類方法については、決算統計の定義に拠る（例：職員数定義に会計年度</t>
    <rPh sb="1" eb="3">
      <t>カクシュ</t>
    </rPh>
    <rPh sb="3" eb="5">
      <t>テイギ</t>
    </rPh>
    <rPh sb="6" eb="8">
      <t>ブンルイ</t>
    </rPh>
    <rPh sb="8" eb="10">
      <t>ホウホウ</t>
    </rPh>
    <rPh sb="16" eb="18">
      <t>ケッサン</t>
    </rPh>
    <rPh sb="18" eb="20">
      <t>トウケイ</t>
    </rPh>
    <rPh sb="21" eb="23">
      <t>テイギ</t>
    </rPh>
    <rPh sb="24" eb="25">
      <t>ヨ</t>
    </rPh>
    <rPh sb="27" eb="28">
      <t>レイ</t>
    </rPh>
    <rPh sb="29" eb="31">
      <t>ショクイン</t>
    </rPh>
    <rPh sb="31" eb="32">
      <t>スウ</t>
    </rPh>
    <rPh sb="32" eb="34">
      <t>テイギ</t>
    </rPh>
    <rPh sb="35" eb="37">
      <t>カイケイ</t>
    </rPh>
    <rPh sb="37" eb="39">
      <t>ネンド</t>
    </rPh>
    <phoneticPr fontId="2"/>
  </si>
  <si>
    <t>　任用職員を含める、再任用職員は従事実態に応じて分別する）。以下同じ。</t>
    <rPh sb="10" eb="11">
      <t>サイ</t>
    </rPh>
    <rPh sb="11" eb="13">
      <t>ニンヨウ</t>
    </rPh>
    <rPh sb="13" eb="14">
      <t>ショク</t>
    </rPh>
    <rPh sb="14" eb="15">
      <t>イン</t>
    </rPh>
    <rPh sb="16" eb="18">
      <t>ジュウジ</t>
    </rPh>
    <rPh sb="18" eb="20">
      <t>ジッタイ</t>
    </rPh>
    <rPh sb="21" eb="22">
      <t>オウ</t>
    </rPh>
    <rPh sb="24" eb="26">
      <t>ブンベツ</t>
    </rPh>
    <rPh sb="30" eb="32">
      <t>イカ</t>
    </rPh>
    <rPh sb="32" eb="33">
      <t>オナ</t>
    </rPh>
    <phoneticPr fontId="2"/>
  </si>
  <si>
    <t>×100</t>
  </si>
  <si>
    <t>（％）</t>
    <phoneticPr fontId="2"/>
  </si>
  <si>
    <t>（㎥/ｍ）</t>
    <phoneticPr fontId="2"/>
  </si>
  <si>
    <t>　　　損益勘定職員一人あたりの労働生産性を示す。</t>
    <phoneticPr fontId="2"/>
  </si>
  <si>
    <t>　　　この値は高い方がよい。</t>
    <phoneticPr fontId="2"/>
  </si>
  <si>
    <t>企業債償還元金</t>
    <phoneticPr fontId="2"/>
  </si>
  <si>
    <t>　　　指数は高い値が望ましいが、施設更新等に対応できる余裕が必要。</t>
    <rPh sb="3" eb="5">
      <t>シスウ</t>
    </rPh>
    <rPh sb="6" eb="7">
      <t>タカ</t>
    </rPh>
    <rPh sb="8" eb="9">
      <t>アタイ</t>
    </rPh>
    <rPh sb="10" eb="11">
      <t>ノゾ</t>
    </rPh>
    <rPh sb="16" eb="18">
      <t>シセツ</t>
    </rPh>
    <rPh sb="18" eb="20">
      <t>コウシン</t>
    </rPh>
    <rPh sb="20" eb="21">
      <t>トウ</t>
    </rPh>
    <rPh sb="22" eb="24">
      <t>タイオウ</t>
    </rPh>
    <rPh sb="27" eb="29">
      <t>ヨユウ</t>
    </rPh>
    <rPh sb="30" eb="32">
      <t>ヒツヨウ</t>
    </rPh>
    <phoneticPr fontId="2"/>
  </si>
  <si>
    <t>　　　配水管がどれだけ効率的に利用されているかをみる。</t>
    <rPh sb="3" eb="5">
      <t>ハイスイ</t>
    </rPh>
    <rPh sb="5" eb="6">
      <t>カン</t>
    </rPh>
    <phoneticPr fontId="2"/>
  </si>
  <si>
    <t>検針業務を含む水道の料金徴収等を民間業者に委託</t>
    <rPh sb="0" eb="2">
      <t>ケンシン</t>
    </rPh>
    <rPh sb="2" eb="4">
      <t>ギョウム</t>
    </rPh>
    <rPh sb="5" eb="6">
      <t>フク</t>
    </rPh>
    <rPh sb="7" eb="9">
      <t>スイドウ</t>
    </rPh>
    <rPh sb="10" eb="12">
      <t>リョウキン</t>
    </rPh>
    <rPh sb="12" eb="14">
      <t>チョウシュウ</t>
    </rPh>
    <rPh sb="14" eb="15">
      <t>トウ</t>
    </rPh>
    <rPh sb="16" eb="18">
      <t>ミンカン</t>
    </rPh>
    <rPh sb="18" eb="20">
      <t>ギョウシャ</t>
    </rPh>
    <rPh sb="21" eb="23">
      <t>イタク</t>
    </rPh>
    <phoneticPr fontId="2"/>
  </si>
  <si>
    <t>　　　指数は高い値が望ましいが、事故等に対応できる余裕が必要。</t>
    <rPh sb="3" eb="5">
      <t>シスウ</t>
    </rPh>
    <rPh sb="6" eb="7">
      <t>タカ</t>
    </rPh>
    <rPh sb="8" eb="9">
      <t>アタイ</t>
    </rPh>
    <rPh sb="10" eb="11">
      <t>ノゾ</t>
    </rPh>
    <rPh sb="16" eb="18">
      <t>ジコ</t>
    </rPh>
    <rPh sb="18" eb="19">
      <t>トウ</t>
    </rPh>
    <rPh sb="20" eb="22">
      <t>タイオウ</t>
    </rPh>
    <rPh sb="25" eb="27">
      <t>ヨユウ</t>
    </rPh>
    <rPh sb="28" eb="30">
      <t>ヒツヨウ</t>
    </rPh>
    <phoneticPr fontId="2"/>
  </si>
  <si>
    <t>管理課　上水道管理センターへ移転</t>
    <rPh sb="0" eb="2">
      <t>カンリ</t>
    </rPh>
    <rPh sb="2" eb="3">
      <t>カ</t>
    </rPh>
    <rPh sb="4" eb="7">
      <t>ジョウスイドウ</t>
    </rPh>
    <rPh sb="7" eb="9">
      <t>カンリ</t>
    </rPh>
    <rPh sb="14" eb="16">
      <t>イテン</t>
    </rPh>
    <phoneticPr fontId="2"/>
  </si>
  <si>
    <t>工務課　上水道管理センターへ移転</t>
    <rPh sb="0" eb="2">
      <t>コウム</t>
    </rPh>
    <rPh sb="2" eb="3">
      <t>カ</t>
    </rPh>
    <rPh sb="4" eb="7">
      <t>ジョウスイドウ</t>
    </rPh>
    <rPh sb="7" eb="9">
      <t>カンリ</t>
    </rPh>
    <rPh sb="14" eb="16">
      <t>イテン</t>
    </rPh>
    <phoneticPr fontId="2"/>
  </si>
  <si>
    <t>令和３年度</t>
    <rPh sb="0" eb="2">
      <t>レイワ</t>
    </rPh>
    <rPh sb="3" eb="5">
      <t>ネンド</t>
    </rPh>
    <phoneticPr fontId="2"/>
  </si>
  <si>
    <t>３年度</t>
    <rPh sb="1" eb="3">
      <t>ネンド</t>
    </rPh>
    <phoneticPr fontId="2"/>
  </si>
  <si>
    <t>ソフトウェア開発費</t>
    <rPh sb="6" eb="9">
      <t>カイハツヒ</t>
    </rPh>
    <phoneticPr fontId="2"/>
  </si>
  <si>
    <t>令和3年度</t>
    <rPh sb="0" eb="2">
      <t>レイワ</t>
    </rPh>
    <rPh sb="3" eb="5">
      <t>ネンド</t>
    </rPh>
    <phoneticPr fontId="2"/>
  </si>
  <si>
    <t>水道の料金徴収等の受託業者と「災害等における応援活動に関する協定」を締結</t>
  </si>
  <si>
    <t>繰　　延　　勘　　定</t>
    <rPh sb="0" eb="1">
      <t>クリ</t>
    </rPh>
    <rPh sb="3" eb="4">
      <t>ノベ</t>
    </rPh>
    <rPh sb="6" eb="7">
      <t>カン</t>
    </rPh>
    <rPh sb="9" eb="10">
      <t>サダム</t>
    </rPh>
    <phoneticPr fontId="2"/>
  </si>
  <si>
    <t>開　　発　　費</t>
    <rPh sb="0" eb="1">
      <t>カイ</t>
    </rPh>
    <rPh sb="3" eb="4">
      <t>ハッ</t>
    </rPh>
    <rPh sb="6" eb="7">
      <t>ヒ</t>
    </rPh>
    <phoneticPr fontId="2"/>
  </si>
  <si>
    <t>令和４年度</t>
    <rPh sb="0" eb="2">
      <t>レイワ</t>
    </rPh>
    <rPh sb="3" eb="5">
      <t>ネンド</t>
    </rPh>
    <phoneticPr fontId="2"/>
  </si>
  <si>
    <t>令和4年度</t>
    <rPh sb="0" eb="2">
      <t>レイワ</t>
    </rPh>
    <rPh sb="3" eb="5">
      <t>ネンド</t>
    </rPh>
    <phoneticPr fontId="2"/>
  </si>
  <si>
    <t>４年度</t>
    <rPh sb="1" eb="3">
      <t>ネンド</t>
    </rPh>
    <phoneticPr fontId="2"/>
  </si>
  <si>
    <t>　　ただし、平成26年度以降は新会計基準適用のため、経常費用のうち減価償却費から</t>
    <phoneticPr fontId="2"/>
  </si>
  <si>
    <t>　　長期前受金戻入相当額を除いて計算しています。</t>
    <phoneticPr fontId="2"/>
  </si>
  <si>
    <t>横内浄水場更新工事完了</t>
    <rPh sb="0" eb="2">
      <t>ヨコウチ</t>
    </rPh>
    <rPh sb="2" eb="5">
      <t>ジョウスイジョウ</t>
    </rPh>
    <rPh sb="5" eb="7">
      <t>コウシン</t>
    </rPh>
    <rPh sb="7" eb="9">
      <t>コウジ</t>
    </rPh>
    <phoneticPr fontId="2"/>
  </si>
  <si>
    <t>小牧市上下水道事業経営審議会設置</t>
    <rPh sb="0" eb="3">
      <t>コマキシ</t>
    </rPh>
    <rPh sb="3" eb="5">
      <t>ジョウゲ</t>
    </rPh>
    <rPh sb="5" eb="7">
      <t>スイドウ</t>
    </rPh>
    <rPh sb="7" eb="9">
      <t>ジギョウ</t>
    </rPh>
    <rPh sb="9" eb="11">
      <t>ケイエイ</t>
    </rPh>
    <rPh sb="11" eb="14">
      <t>シンギカイ</t>
    </rPh>
    <rPh sb="14" eb="16">
      <t>セッチ</t>
    </rPh>
    <phoneticPr fontId="2"/>
  </si>
  <si>
    <t>物価高騰に対する経済支援として水道料金基本料金を免除（８月請求分から８カ月分）</t>
    <rPh sb="8" eb="10">
      <t>ケイザイ</t>
    </rPh>
    <phoneticPr fontId="2"/>
  </si>
  <si>
    <t>スマートフォン決済アプリによる納付開始</t>
  </si>
  <si>
    <t>新型コロナウイルス対策関連事業として水道料金基本料金を免除(6月請求分から6カ月分)</t>
    <rPh sb="0" eb="2">
      <t>シンガタ</t>
    </rPh>
    <rPh sb="9" eb="11">
      <t>タイサク</t>
    </rPh>
    <rPh sb="11" eb="13">
      <t>カンレン</t>
    </rPh>
    <rPh sb="13" eb="15">
      <t>ジギョウ</t>
    </rPh>
    <rPh sb="18" eb="20">
      <t>スイドウ</t>
    </rPh>
    <rPh sb="20" eb="22">
      <t>リョウキン</t>
    </rPh>
    <rPh sb="22" eb="24">
      <t>キホン</t>
    </rPh>
    <rPh sb="24" eb="26">
      <t>リョウキン</t>
    </rPh>
    <rPh sb="27" eb="29">
      <t>メンジョ</t>
    </rPh>
    <rPh sb="31" eb="32">
      <t>ガツ</t>
    </rPh>
    <rPh sb="32" eb="34">
      <t>セイキュウ</t>
    </rPh>
    <rPh sb="34" eb="35">
      <t>ブン</t>
    </rPh>
    <rPh sb="39" eb="40">
      <t>ゲツ</t>
    </rPh>
    <rPh sb="40" eb="41">
      <t>ブン</t>
    </rPh>
    <phoneticPr fontId="2"/>
  </si>
  <si>
    <t>４,００２㎡</t>
    <phoneticPr fontId="2"/>
  </si>
  <si>
    <t>浅井戸　稼動６本　（ポンプ定格出力３０ｋＷ×２台・２２ｋＷ×４台）</t>
    <rPh sb="0" eb="1">
      <t>アサ</t>
    </rPh>
    <rPh sb="1" eb="3">
      <t>イド</t>
    </rPh>
    <rPh sb="4" eb="6">
      <t>カドウ</t>
    </rPh>
    <rPh sb="7" eb="8">
      <t>ホン</t>
    </rPh>
    <rPh sb="13" eb="15">
      <t>テイカク</t>
    </rPh>
    <rPh sb="15" eb="17">
      <t>シュツリョク</t>
    </rPh>
    <rPh sb="23" eb="24">
      <t>ダイ</t>
    </rPh>
    <rPh sb="31" eb="32">
      <t>ダイ</t>
    </rPh>
    <phoneticPr fontId="2"/>
  </si>
  <si>
    <t>浄水池　ＳＵＳ造　６００㎥　</t>
    <rPh sb="0" eb="3">
      <t>ジョウスイチ</t>
    </rPh>
    <rPh sb="7" eb="8">
      <t>ゾウ</t>
    </rPh>
    <phoneticPr fontId="2"/>
  </si>
  <si>
    <t>ポンプ能力１８,２６５㎥ /日　４.２３㎥ /分×４台（内１台予備）</t>
    <rPh sb="3" eb="5">
      <t>ノウリョク</t>
    </rPh>
    <rPh sb="14" eb="15">
      <t>ニチ</t>
    </rPh>
    <rPh sb="23" eb="24">
      <t>フン</t>
    </rPh>
    <rPh sb="26" eb="27">
      <t>ダイ</t>
    </rPh>
    <rPh sb="28" eb="29">
      <t>ウチ</t>
    </rPh>
    <rPh sb="30" eb="31">
      <t>ダイ</t>
    </rPh>
    <rPh sb="31" eb="33">
      <t>ヨビ</t>
    </rPh>
    <phoneticPr fontId="2"/>
  </si>
  <si>
    <t>ディーゼルエンジン　５００ｋＶＡ　１台　燃料タンク　５,９００㍑</t>
    <rPh sb="18" eb="19">
      <t>ダイ</t>
    </rPh>
    <rPh sb="20" eb="22">
      <t>ネンリョウ</t>
    </rPh>
    <phoneticPr fontId="2"/>
  </si>
  <si>
    <t>1号取水井　昭和３９年度、管理棟・浄水池　令和４年度</t>
    <rPh sb="1" eb="2">
      <t>ゴウ</t>
    </rPh>
    <rPh sb="2" eb="4">
      <t>シュスイ</t>
    </rPh>
    <rPh sb="4" eb="5">
      <t>イ</t>
    </rPh>
    <rPh sb="6" eb="8">
      <t>ショウワ</t>
    </rPh>
    <rPh sb="10" eb="12">
      <t>ネンド</t>
    </rPh>
    <rPh sb="17" eb="19">
      <t>ジョウスイ</t>
    </rPh>
    <rPh sb="19" eb="20">
      <t>イケ</t>
    </rPh>
    <rPh sb="21" eb="23">
      <t>レイワ</t>
    </rPh>
    <rPh sb="24" eb="26">
      <t>ネンド</t>
    </rPh>
    <phoneticPr fontId="2"/>
  </si>
  <si>
    <t>深井戸、浅井戸　稼動各１本　（ポンプ定格出力１１ｋＷ×1台 ･ ７.５ｋＷ×1台）</t>
    <rPh sb="0" eb="1">
      <t>フカ</t>
    </rPh>
    <rPh sb="1" eb="3">
      <t>イド</t>
    </rPh>
    <rPh sb="4" eb="5">
      <t>アサ</t>
    </rPh>
    <rPh sb="5" eb="7">
      <t>イド</t>
    </rPh>
    <rPh sb="8" eb="10">
      <t>カドウ</t>
    </rPh>
    <rPh sb="10" eb="11">
      <t>カク</t>
    </rPh>
    <rPh sb="12" eb="13">
      <t>ホン</t>
    </rPh>
    <rPh sb="18" eb="20">
      <t>テイカク</t>
    </rPh>
    <rPh sb="20" eb="22">
      <t>シュツリョク</t>
    </rPh>
    <rPh sb="28" eb="29">
      <t>ダイ</t>
    </rPh>
    <rPh sb="39" eb="40">
      <t>ダイ</t>
    </rPh>
    <phoneticPr fontId="2"/>
  </si>
  <si>
    <t>ｐＨ調整施設　能力２,８８０㎥ /日（１基）</t>
    <rPh sb="2" eb="4">
      <t>チョウセイ</t>
    </rPh>
    <rPh sb="4" eb="6">
      <t>シセツ</t>
    </rPh>
    <rPh sb="7" eb="9">
      <t>ノウリョク</t>
    </rPh>
    <rPh sb="17" eb="18">
      <t>ニチ</t>
    </rPh>
    <rPh sb="20" eb="21">
      <t>キ</t>
    </rPh>
    <phoneticPr fontId="2"/>
  </si>
  <si>
    <t>ポンプ能力４,３００㎥ /日　２.０㎥ /分×２台（内１台予備）</t>
    <rPh sb="3" eb="5">
      <t>ノウリョク</t>
    </rPh>
    <rPh sb="13" eb="14">
      <t>ニチ</t>
    </rPh>
    <rPh sb="21" eb="22">
      <t>フン</t>
    </rPh>
    <rPh sb="24" eb="25">
      <t>ダイ</t>
    </rPh>
    <rPh sb="26" eb="27">
      <t>ウチ</t>
    </rPh>
    <rPh sb="28" eb="29">
      <t>ダイ</t>
    </rPh>
    <rPh sb="29" eb="31">
      <t>ヨビ</t>
    </rPh>
    <phoneticPr fontId="2"/>
  </si>
  <si>
    <t xml:space="preserve">                         　１.０㎥ /分×２台（内１台予備）</t>
    <rPh sb="32" eb="33">
      <t>フン</t>
    </rPh>
    <rPh sb="35" eb="36">
      <t>ダイ</t>
    </rPh>
    <rPh sb="37" eb="38">
      <t>ウチ</t>
    </rPh>
    <rPh sb="39" eb="40">
      <t>ダイ</t>
    </rPh>
    <rPh sb="40" eb="42">
      <t>ヨビ</t>
    </rPh>
    <phoneticPr fontId="2"/>
  </si>
  <si>
    <t>ディーゼルエンジン　２５０ｋＶＡ　１台　燃料タンク　１,９５０㍑　</t>
    <rPh sb="18" eb="19">
      <t>ダイ</t>
    </rPh>
    <rPh sb="20" eb="22">
      <t>ネンリョウ</t>
    </rPh>
    <phoneticPr fontId="2"/>
  </si>
  <si>
    <t>ポンプ能力 １８,５７０㎥ /日　４.３㎥ /分×４台（内１台予備）</t>
    <rPh sb="3" eb="5">
      <t>ノウリョク</t>
    </rPh>
    <rPh sb="15" eb="16">
      <t>ニチ</t>
    </rPh>
    <rPh sb="23" eb="24">
      <t>フン</t>
    </rPh>
    <rPh sb="26" eb="27">
      <t>ダイ</t>
    </rPh>
    <rPh sb="28" eb="29">
      <t>ウチ</t>
    </rPh>
    <rPh sb="30" eb="31">
      <t>ダイ</t>
    </rPh>
    <rPh sb="31" eb="33">
      <t>ヨビ</t>
    </rPh>
    <phoneticPr fontId="2"/>
  </si>
  <si>
    <t>配水圧力０.３５ＭＰａ</t>
    <rPh sb="0" eb="2">
      <t>ハイスイ</t>
    </rPh>
    <rPh sb="2" eb="4">
      <t>アツリョク</t>
    </rPh>
    <phoneticPr fontId="2"/>
  </si>
  <si>
    <t>ディーゼルエンジン　２００ｋＶＡ　１台</t>
    <rPh sb="18" eb="19">
      <t>ダイ</t>
    </rPh>
    <phoneticPr fontId="2"/>
  </si>
  <si>
    <t>ポンプ能力２４,４８０㎥ /日　８.５㎥ /分×３台（内１台予備）</t>
    <rPh sb="3" eb="5">
      <t>ノウリョク</t>
    </rPh>
    <rPh sb="23" eb="24">
      <t>ダイ</t>
    </rPh>
    <rPh sb="25" eb="26">
      <t>ウチ</t>
    </rPh>
    <rPh sb="27" eb="28">
      <t>ダイ</t>
    </rPh>
    <rPh sb="28" eb="30">
      <t>ヨビ</t>
    </rPh>
    <phoneticPr fontId="2"/>
  </si>
  <si>
    <t>ディーゼルエンジン　１５０ｋＶＡ　１台　　</t>
    <rPh sb="18" eb="19">
      <t>ダイ</t>
    </rPh>
    <phoneticPr fontId="2"/>
  </si>
  <si>
    <t>燃料タンク　２,１５０㍑</t>
    <rPh sb="0" eb="2">
      <t>ネンリョウ</t>
    </rPh>
    <phoneticPr fontId="2"/>
  </si>
  <si>
    <t>ポンプ能力２９,５２０㎥ /日　４.１㎥ /分×６台（内１台予備）</t>
    <rPh sb="3" eb="5">
      <t>ノウリョク</t>
    </rPh>
    <rPh sb="14" eb="15">
      <t>ニチ</t>
    </rPh>
    <rPh sb="22" eb="23">
      <t>フン</t>
    </rPh>
    <rPh sb="25" eb="26">
      <t>ダイ</t>
    </rPh>
    <rPh sb="27" eb="28">
      <t>ウチ</t>
    </rPh>
    <rPh sb="29" eb="30">
      <t>ダイ</t>
    </rPh>
    <rPh sb="30" eb="32">
      <t>ヨビ</t>
    </rPh>
    <phoneticPr fontId="2"/>
  </si>
  <si>
    <t>ディーゼルエンジン　５００ｋＶＡ　１台　　</t>
    <rPh sb="18" eb="19">
      <t>ダイ</t>
    </rPh>
    <phoneticPr fontId="2"/>
  </si>
  <si>
    <t>燃料タンク　１６,０００㍑</t>
    <rPh sb="0" eb="2">
      <t>ネンリョウ</t>
    </rPh>
    <phoneticPr fontId="2"/>
  </si>
  <si>
    <t>深井戸　稼動１本　（ポンプ定格出力１１ｋＷ）</t>
    <rPh sb="0" eb="1">
      <t>フカ</t>
    </rPh>
    <rPh sb="1" eb="3">
      <t>イド</t>
    </rPh>
    <rPh sb="4" eb="6">
      <t>カドウ</t>
    </rPh>
    <rPh sb="7" eb="8">
      <t>ホン</t>
    </rPh>
    <rPh sb="13" eb="15">
      <t>テイカク</t>
    </rPh>
    <rPh sb="15" eb="17">
      <t>シュツリョク</t>
    </rPh>
    <phoneticPr fontId="2"/>
  </si>
  <si>
    <t>ポンプ能力１,２９０㎥ /日　０.８㎥ /分×２台（内１台予備）</t>
    <rPh sb="3" eb="5">
      <t>ノウリョク</t>
    </rPh>
    <rPh sb="13" eb="14">
      <t>ニチ</t>
    </rPh>
    <rPh sb="21" eb="22">
      <t>フン</t>
    </rPh>
    <rPh sb="24" eb="25">
      <t>ダイ</t>
    </rPh>
    <rPh sb="26" eb="27">
      <t>ウチ</t>
    </rPh>
    <rPh sb="28" eb="29">
      <t>ダイ</t>
    </rPh>
    <rPh sb="29" eb="31">
      <t>ヨビ</t>
    </rPh>
    <phoneticPr fontId="2"/>
  </si>
  <si>
    <t>浅井戸　稼動１本　（ポンプ定格出力１１ｋＷ）</t>
    <rPh sb="0" eb="1">
      <t>アサ</t>
    </rPh>
    <rPh sb="1" eb="3">
      <t>イド</t>
    </rPh>
    <rPh sb="4" eb="6">
      <t>カドウ</t>
    </rPh>
    <rPh sb="7" eb="8">
      <t>ホン</t>
    </rPh>
    <rPh sb="13" eb="15">
      <t>テイカク</t>
    </rPh>
    <rPh sb="15" eb="17">
      <t>シュツリョク</t>
    </rPh>
    <phoneticPr fontId="2"/>
  </si>
  <si>
    <t xml:space="preserve">浄水池　ＳＵＳ造　５４㎥ </t>
    <rPh sb="0" eb="3">
      <t>ジョウスイチ</t>
    </rPh>
    <rPh sb="7" eb="8">
      <t>ゾウ</t>
    </rPh>
    <phoneticPr fontId="2"/>
  </si>
  <si>
    <t>有機塩素化合物除去施設　能力１,４００㎥ /日</t>
    <rPh sb="0" eb="2">
      <t>ユウキ</t>
    </rPh>
    <rPh sb="2" eb="4">
      <t>エンソ</t>
    </rPh>
    <rPh sb="4" eb="7">
      <t>カゴウブツ</t>
    </rPh>
    <rPh sb="7" eb="9">
      <t>ジョキョ</t>
    </rPh>
    <rPh sb="9" eb="11">
      <t>シセツ</t>
    </rPh>
    <rPh sb="12" eb="14">
      <t>ノウリョク</t>
    </rPh>
    <rPh sb="22" eb="23">
      <t>ニチ</t>
    </rPh>
    <phoneticPr fontId="2"/>
  </si>
  <si>
    <t>ポンプ能力１,２９０㎥ /日　０.９㎥ /分×２台（内１台予備）</t>
    <rPh sb="3" eb="5">
      <t>ノウリョク</t>
    </rPh>
    <rPh sb="13" eb="14">
      <t>ニチ</t>
    </rPh>
    <rPh sb="21" eb="22">
      <t>フン</t>
    </rPh>
    <rPh sb="24" eb="25">
      <t>ダイ</t>
    </rPh>
    <rPh sb="26" eb="27">
      <t>ウチ</t>
    </rPh>
    <rPh sb="28" eb="29">
      <t>ダイ</t>
    </rPh>
    <rPh sb="29" eb="31">
      <t>ヨビ</t>
    </rPh>
    <phoneticPr fontId="2"/>
  </si>
  <si>
    <t>平成２８年度移設</t>
    <rPh sb="0" eb="1">
      <t>ヘイセイ</t>
    </rPh>
    <rPh sb="4" eb="6">
      <t>ネンド</t>
    </rPh>
    <rPh sb="5" eb="7">
      <t>イセツ</t>
    </rPh>
    <phoneticPr fontId="2"/>
  </si>
  <si>
    <t>深井戸　１本　（ポンプ定格出力５.５ｋＷ）</t>
    <rPh sb="0" eb="1">
      <t>フカ</t>
    </rPh>
    <rPh sb="1" eb="3">
      <t>イド</t>
    </rPh>
    <rPh sb="5" eb="6">
      <t>ホン</t>
    </rPh>
    <rPh sb="11" eb="13">
      <t>テイカク</t>
    </rPh>
    <rPh sb="13" eb="15">
      <t>シュツリョク</t>
    </rPh>
    <phoneticPr fontId="2"/>
  </si>
  <si>
    <t>ポンプ能力４６０㎥ /日　０.３５㎥ /分×２台（内１台予備）</t>
    <rPh sb="3" eb="5">
      <t>ノウリョク</t>
    </rPh>
    <rPh sb="11" eb="12">
      <t>ニチ</t>
    </rPh>
    <rPh sb="20" eb="21">
      <t>フン</t>
    </rPh>
    <rPh sb="23" eb="24">
      <t>ダイ</t>
    </rPh>
    <rPh sb="25" eb="26">
      <t>ウチ</t>
    </rPh>
    <rPh sb="27" eb="28">
      <t>ダイ</t>
    </rPh>
    <rPh sb="28" eb="30">
      <t>ヨビ</t>
    </rPh>
    <phoneticPr fontId="2"/>
  </si>
  <si>
    <t>配水圧力０.３３～０.４８ＭＰａ</t>
    <rPh sb="0" eb="2">
      <t>ハイスイ</t>
    </rPh>
    <rPh sb="2" eb="4">
      <t>アツリョク</t>
    </rPh>
    <phoneticPr fontId="2"/>
  </si>
  <si>
    <t>ポンプ能力２,４４８㎥ /日　０.８５㎥ /分×３台（内１台予備）</t>
    <rPh sb="3" eb="5">
      <t>ノウリョク</t>
    </rPh>
    <rPh sb="13" eb="14">
      <t>ヒ</t>
    </rPh>
    <rPh sb="22" eb="23">
      <t>フン</t>
    </rPh>
    <rPh sb="25" eb="26">
      <t>ダイ</t>
    </rPh>
    <rPh sb="27" eb="28">
      <t>ウチ</t>
    </rPh>
    <rPh sb="29" eb="30">
      <t>ダイ</t>
    </rPh>
    <rPh sb="30" eb="32">
      <t>ヨビ</t>
    </rPh>
    <phoneticPr fontId="2"/>
  </si>
  <si>
    <t>配水圧力０.３９ＭＰａ</t>
    <rPh sb="0" eb="2">
      <t>ハイスイ</t>
    </rPh>
    <rPh sb="2" eb="4">
      <t>アツリョク</t>
    </rPh>
    <phoneticPr fontId="2"/>
  </si>
  <si>
    <t>ディーゼルエンジン　１００ｋＶＡ　１台　燃料タンク　４９０㍑</t>
    <rPh sb="18" eb="19">
      <t>ダイ</t>
    </rPh>
    <rPh sb="20" eb="22">
      <t>ネンリョウ</t>
    </rPh>
    <phoneticPr fontId="2"/>
  </si>
  <si>
    <t>ポンプ能力１,７７０㎥ /日　１.２３㎥ /分×２台（内１台予備）</t>
    <rPh sb="3" eb="5">
      <t>ノウリョク</t>
    </rPh>
    <rPh sb="13" eb="14">
      <t>ニチ</t>
    </rPh>
    <rPh sb="22" eb="23">
      <t>フン</t>
    </rPh>
    <rPh sb="25" eb="26">
      <t>ダイ</t>
    </rPh>
    <rPh sb="27" eb="28">
      <t>ウチ</t>
    </rPh>
    <rPh sb="29" eb="30">
      <t>ダイ</t>
    </rPh>
    <rPh sb="30" eb="32">
      <t>ヨビ</t>
    </rPh>
    <phoneticPr fontId="2"/>
  </si>
  <si>
    <t>ディーゼルエンジン　１２５ｋＶＡ　１台　燃料タンク　１,０００㍑</t>
    <rPh sb="18" eb="19">
      <t>ダイ</t>
    </rPh>
    <rPh sb="20" eb="22">
      <t>ネンリョウ</t>
    </rPh>
    <phoneticPr fontId="2"/>
  </si>
  <si>
    <t>小牧市大字大山９４９－９</t>
    <rPh sb="0" eb="3">
      <t>コマキシ</t>
    </rPh>
    <rPh sb="3" eb="5">
      <t>オオアザ</t>
    </rPh>
    <rPh sb="5" eb="7">
      <t>オオヤマ</t>
    </rPh>
    <phoneticPr fontId="2"/>
  </si>
  <si>
    <t>水道施設（水源施設を除く）の維持管理に関すること。</t>
    <rPh sb="0" eb="2">
      <t>スイドウ</t>
    </rPh>
    <rPh sb="2" eb="4">
      <t>シセツ</t>
    </rPh>
    <rPh sb="5" eb="7">
      <t>スイゲン</t>
    </rPh>
    <rPh sb="7" eb="9">
      <t>シセツ</t>
    </rPh>
    <rPh sb="10" eb="11">
      <t>ノゾ</t>
    </rPh>
    <rPh sb="14" eb="16">
      <t>イジ</t>
    </rPh>
    <rPh sb="16" eb="18">
      <t>カンリ</t>
    </rPh>
    <rPh sb="19" eb="20">
      <t>カン</t>
    </rPh>
    <phoneticPr fontId="2"/>
  </si>
  <si>
    <t>有機塩素化合物除去施設　能力２０,０００㎥ /日（２基）</t>
    <rPh sb="0" eb="2">
      <t>ユウキ</t>
    </rPh>
    <rPh sb="2" eb="4">
      <t>エンソ</t>
    </rPh>
    <rPh sb="4" eb="7">
      <t>カゴウブツ</t>
    </rPh>
    <rPh sb="7" eb="9">
      <t>ジョキョ</t>
    </rPh>
    <rPh sb="9" eb="11">
      <t>シセツ</t>
    </rPh>
    <rPh sb="12" eb="14">
      <t>ノウリョク</t>
    </rPh>
    <rPh sb="23" eb="24">
      <t>ニチ</t>
    </rPh>
    <rPh sb="26" eb="27">
      <t>キ</t>
    </rPh>
    <phoneticPr fontId="2"/>
  </si>
  <si>
    <t>紫外線処理施設　処理能力２１,４５０㎥ /日（３台）</t>
    <rPh sb="0" eb="3">
      <t>シガイセン</t>
    </rPh>
    <rPh sb="3" eb="5">
      <t>ショリ</t>
    </rPh>
    <rPh sb="5" eb="7">
      <t>シセツ</t>
    </rPh>
    <rPh sb="8" eb="10">
      <t>ショリ</t>
    </rPh>
    <rPh sb="10" eb="12">
      <t>ノウリョク</t>
    </rPh>
    <rPh sb="21" eb="22">
      <t>ニチ</t>
    </rPh>
    <rPh sb="24" eb="25">
      <t>ダイ</t>
    </rPh>
    <phoneticPr fontId="2"/>
  </si>
  <si>
    <t>令和５年度</t>
    <rPh sb="0" eb="2">
      <t>レイワ</t>
    </rPh>
    <rPh sb="3" eb="5">
      <t>ネンド</t>
    </rPh>
    <phoneticPr fontId="2"/>
  </si>
  <si>
    <t>令和5年度</t>
    <rPh sb="0" eb="2">
      <t>レイワ</t>
    </rPh>
    <rPh sb="3" eb="5">
      <t>ネンド</t>
    </rPh>
    <phoneticPr fontId="2"/>
  </si>
  <si>
    <t>５年度</t>
    <rPh sb="1" eb="3">
      <t>ネンド</t>
    </rPh>
    <phoneticPr fontId="2"/>
  </si>
  <si>
    <t>量 75,600㎥）を得て事業を進めています。</t>
    <rPh sb="13" eb="15">
      <t>ジギョウ</t>
    </rPh>
    <rPh sb="16" eb="17">
      <t>スス</t>
    </rPh>
    <phoneticPr fontId="2"/>
  </si>
  <si>
    <t>※算定基礎となる「給水収益」について、令和4年度は原油価格・物価高騰</t>
    <phoneticPr fontId="2"/>
  </si>
  <si>
    <t>総合緊急対策関連水道使用料調定減額により429,892,200円減額されております。</t>
    <phoneticPr fontId="2"/>
  </si>
  <si>
    <t>　 減額をしなかった場合の「給水収益」は、2,301,440,042円となります。</t>
    <phoneticPr fontId="2"/>
  </si>
  <si>
    <t>令和6年度</t>
    <rPh sb="0" eb="2">
      <t>レイワ</t>
    </rPh>
    <rPh sb="3" eb="5">
      <t>ネンド</t>
    </rPh>
    <phoneticPr fontId="2"/>
  </si>
  <si>
    <t>令和６年度</t>
    <rPh sb="0" eb="2">
      <t>レイワ</t>
    </rPh>
    <rPh sb="3" eb="5">
      <t>ネンド</t>
    </rPh>
    <phoneticPr fontId="2"/>
  </si>
  <si>
    <t>６年度</t>
    <rPh sb="1" eb="3">
      <t>ネンド</t>
    </rPh>
    <phoneticPr fontId="2"/>
  </si>
  <si>
    <t>令和７年３月３１日現在　</t>
    <rPh sb="0" eb="2">
      <t>レイワ</t>
    </rPh>
    <rPh sb="3" eb="4">
      <t>ネン</t>
    </rPh>
    <rPh sb="5" eb="6">
      <t>ツキ</t>
    </rPh>
    <rPh sb="8" eb="9">
      <t>ニチ</t>
    </rPh>
    <rPh sb="9" eb="11">
      <t>ゲンザイ</t>
    </rPh>
    <phoneticPr fontId="2"/>
  </si>
  <si>
    <t>課長　</t>
    <phoneticPr fontId="2"/>
  </si>
  <si>
    <t>人</t>
    <rPh sb="0" eb="1">
      <t>ヒト</t>
    </rPh>
    <phoneticPr fontId="2"/>
  </si>
  <si>
    <t>令和７年度</t>
    <rPh sb="0" eb="2">
      <t>レイワ</t>
    </rPh>
    <rPh sb="3" eb="4">
      <t>トシ</t>
    </rPh>
    <rPh sb="4" eb="5">
      <t>ド</t>
    </rPh>
    <phoneticPr fontId="2"/>
  </si>
  <si>
    <t>（令和６年度実績）</t>
    <rPh sb="1" eb="3">
      <t>レイワ</t>
    </rPh>
    <rPh sb="4" eb="5">
      <t>トシ</t>
    </rPh>
    <rPh sb="5" eb="6">
      <t>ド</t>
    </rPh>
    <rPh sb="6" eb="7">
      <t>ジツ</t>
    </rPh>
    <rPh sb="7" eb="8">
      <t>ツムギ</t>
    </rPh>
    <phoneticPr fontId="2"/>
  </si>
  <si>
    <t>令和６年度日平均揚水量１５,５３３㎥ /日</t>
    <rPh sb="0" eb="1">
      <t>レイワ</t>
    </rPh>
    <rPh sb="1" eb="2">
      <t>ガン</t>
    </rPh>
    <rPh sb="3" eb="5">
      <t>ネンド</t>
    </rPh>
    <rPh sb="4" eb="6">
      <t>ヘイキン</t>
    </rPh>
    <rPh sb="6" eb="8">
      <t>ヨウスイ</t>
    </rPh>
    <rPh sb="8" eb="9">
      <t>リョウ</t>
    </rPh>
    <rPh sb="18" eb="19">
      <t>ニチ</t>
    </rPh>
    <phoneticPr fontId="2"/>
  </si>
  <si>
    <t>令和６年度日平均配水量１,０５０㎥ /日</t>
    <rPh sb="4" eb="5">
      <t>ニチ</t>
    </rPh>
    <rPh sb="5" eb="7">
      <t>ヘイキン</t>
    </rPh>
    <rPh sb="7" eb="9">
      <t>ハイスイ</t>
    </rPh>
    <rPh sb="9" eb="10">
      <t>リョウ</t>
    </rPh>
    <phoneticPr fontId="2"/>
  </si>
  <si>
    <t>令和６年度日平均配水量３９,５４２㎥ /日</t>
    <rPh sb="4" eb="5">
      <t>ニチ</t>
    </rPh>
    <rPh sb="5" eb="7">
      <t>ヘイキン</t>
    </rPh>
    <rPh sb="7" eb="9">
      <t>ハイスイ</t>
    </rPh>
    <rPh sb="9" eb="10">
      <t>リョウ</t>
    </rPh>
    <phoneticPr fontId="2"/>
  </si>
  <si>
    <t>令和６年度日平均配水量１１,２４０㎥ /日</t>
    <rPh sb="4" eb="6">
      <t>ヘイキン</t>
    </rPh>
    <rPh sb="6" eb="8">
      <t>ハイスイ</t>
    </rPh>
    <rPh sb="8" eb="9">
      <t>リョウ</t>
    </rPh>
    <phoneticPr fontId="2"/>
  </si>
  <si>
    <t>令和６年度日平均配水量　９３５㎥ /日</t>
    <rPh sb="4" eb="5">
      <t>ニチ</t>
    </rPh>
    <rPh sb="5" eb="7">
      <t>ヘイキン</t>
    </rPh>
    <rPh sb="7" eb="9">
      <t>ハイスイ</t>
    </rPh>
    <rPh sb="9" eb="10">
      <t>リョウ</t>
    </rPh>
    <phoneticPr fontId="2"/>
  </si>
  <si>
    <t>令和６年度日平均配水量　１,１４４㎥ /日</t>
    <rPh sb="4" eb="5">
      <t>ニチ</t>
    </rPh>
    <rPh sb="5" eb="7">
      <t>ヘイキン</t>
    </rPh>
    <rPh sb="7" eb="9">
      <t>ハイスイ</t>
    </rPh>
    <rPh sb="9" eb="10">
      <t>リョウ</t>
    </rPh>
    <phoneticPr fontId="2"/>
  </si>
  <si>
    <t>令和６年度日平均配水量　０㎥ /日</t>
    <rPh sb="4" eb="5">
      <t>ニチ</t>
    </rPh>
    <rPh sb="5" eb="7">
      <t>ヘイキン</t>
    </rPh>
    <rPh sb="7" eb="9">
      <t>ハイスイ</t>
    </rPh>
    <rPh sb="9" eb="10">
      <t>リョウ</t>
    </rPh>
    <phoneticPr fontId="2"/>
  </si>
  <si>
    <t>令和６年</t>
    <rPh sb="0" eb="2">
      <t>レイワ</t>
    </rPh>
    <rPh sb="3" eb="4">
      <t>ネン</t>
    </rPh>
    <phoneticPr fontId="2"/>
  </si>
  <si>
    <t>令和７年</t>
    <rPh sb="0" eb="2">
      <t>レイワ</t>
    </rPh>
    <rPh sb="3" eb="4">
      <t>ネン</t>
    </rPh>
    <phoneticPr fontId="2"/>
  </si>
  <si>
    <t>（令和６年度実績）</t>
    <rPh sb="1" eb="3">
      <t>レイワ</t>
    </rPh>
    <rPh sb="4" eb="6">
      <t>ネンド</t>
    </rPh>
    <rPh sb="6" eb="8">
      <t>ジッセキ</t>
    </rPh>
    <phoneticPr fontId="2"/>
  </si>
  <si>
    <t>令和７年１０月発行</t>
    <rPh sb="0" eb="2">
      <t>レイワ</t>
    </rPh>
    <rPh sb="3" eb="4">
      <t>ネン</t>
    </rPh>
    <rPh sb="6" eb="7">
      <t>ガツ</t>
    </rPh>
    <rPh sb="7" eb="9">
      <t>ハッコウ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</si>
</sst>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4">
    <numFmt numFmtId="176" formatCode="0.00_ "/>
    <numFmt numFmtId="177" formatCode="#,##0_ ;[Red]\-#,##0\ "/>
    <numFmt numFmtId="178" formatCode="0.0_ "/>
    <numFmt numFmtId="179" formatCode="0_ "/>
    <numFmt numFmtId="180" formatCode="#,##0.00_ ;[Red]\-#,##0.00\ "/>
    <numFmt numFmtId="181" formatCode="#,##0.0;[Red]\-#,##0.0"/>
    <numFmt numFmtId="182" formatCode="#,##0.00_ "/>
    <numFmt numFmtId="183" formatCode="#,##0.0_);[Red]\(#,##0.0\)"/>
    <numFmt numFmtId="184" formatCode="0;&quot;△ &quot;0"/>
    <numFmt numFmtId="185" formatCode="#,##0.000;[Red]\-#,##0.000"/>
    <numFmt numFmtId="186" formatCode="#,##0.0;&quot;△ &quot;#,##0.0"/>
    <numFmt numFmtId="187" formatCode="0.0;&quot;△ &quot;0.0"/>
    <numFmt numFmtId="188" formatCode="0_);\(0\)"/>
    <numFmt numFmtId="189" formatCode="0.0%"/>
  </numFmts>
  <fonts count="38" x14ac:knownFonts="1">
    <font>
      <sz val="11"/>
      <name val="ＭＳ Ｐゴシック"/>
      <family val="3"/>
      <charset val="128"/>
    </font>
    <font>
      <sz val="11"/>
      <name val="ＭＳ Ｐゴシック"/>
      <family val="3"/>
      <charset val="128"/>
    </font>
    <font>
      <sz val="6"/>
      <name val="ＭＳ Ｐゴシック"/>
      <family val="3"/>
      <charset val="128"/>
    </font>
    <font>
      <sz val="16"/>
      <name val="ＭＳ Ｐゴシック"/>
      <family val="3"/>
      <charset val="128"/>
    </font>
    <font>
      <sz val="14"/>
      <name val="ＭＳ Ｐ明朝"/>
      <family val="1"/>
      <charset val="128"/>
    </font>
    <font>
      <sz val="11"/>
      <name val="ＭＳ Ｐ明朝"/>
      <family val="1"/>
      <charset val="128"/>
    </font>
    <font>
      <sz val="12"/>
      <name val="ＭＳ Ｐ明朝"/>
      <family val="1"/>
      <charset val="128"/>
    </font>
    <font>
      <sz val="9"/>
      <name val="ＭＳ Ｐ明朝"/>
      <family val="1"/>
      <charset val="128"/>
    </font>
    <font>
      <sz val="10"/>
      <name val="ＭＳ Ｐゴシック"/>
      <family val="3"/>
      <charset val="128"/>
    </font>
    <font>
      <sz val="12"/>
      <name val="ＭＳ Ｐゴシック"/>
      <family val="3"/>
      <charset val="128"/>
    </font>
    <font>
      <sz val="11"/>
      <name val="ＭＳ 明朝"/>
      <family val="1"/>
      <charset val="128"/>
    </font>
    <font>
      <sz val="14"/>
      <name val="ＭＳ 明朝"/>
      <family val="1"/>
      <charset val="128"/>
    </font>
    <font>
      <sz val="12"/>
      <name val="ＭＳ 明朝"/>
      <family val="1"/>
      <charset val="128"/>
    </font>
    <font>
      <sz val="10"/>
      <name val="ＭＳ 明朝"/>
      <family val="1"/>
      <charset val="128"/>
    </font>
    <font>
      <sz val="14"/>
      <name val="ＭＳ ゴシック"/>
      <family val="3"/>
      <charset val="128"/>
    </font>
    <font>
      <sz val="11"/>
      <name val="ＭＳ ゴシック"/>
      <family val="3"/>
      <charset val="128"/>
    </font>
    <font>
      <sz val="24"/>
      <name val="ＭＳ ゴシック"/>
      <family val="3"/>
      <charset val="128"/>
    </font>
    <font>
      <sz val="36"/>
      <name val="ＭＳ ゴシック"/>
      <family val="3"/>
      <charset val="128"/>
    </font>
    <font>
      <sz val="12"/>
      <name val="ＭＳ ゴシック"/>
      <family val="3"/>
      <charset val="128"/>
    </font>
    <font>
      <sz val="14"/>
      <name val="ＭＳ Ｐゴシック"/>
      <family val="3"/>
      <charset val="128"/>
    </font>
    <font>
      <sz val="16"/>
      <name val="ＭＳ 明朝"/>
      <family val="1"/>
      <charset val="128"/>
    </font>
    <font>
      <sz val="9"/>
      <name val="ＭＳ 明朝"/>
      <family val="1"/>
      <charset val="128"/>
    </font>
    <font>
      <sz val="20"/>
      <name val="ＭＳ ゴシック"/>
      <family val="3"/>
      <charset val="128"/>
    </font>
    <font>
      <sz val="8"/>
      <name val="ＭＳ 明朝"/>
      <family val="1"/>
      <charset val="128"/>
    </font>
    <font>
      <sz val="10"/>
      <name val="ＭＳ Ｐ明朝"/>
      <family val="1"/>
      <charset val="128"/>
    </font>
    <font>
      <u/>
      <sz val="8.25"/>
      <color indexed="12"/>
      <name val="ＭＳ Ｐゴシック"/>
      <family val="3"/>
      <charset val="128"/>
    </font>
    <font>
      <sz val="48"/>
      <name val="ＭＳ ゴシック"/>
      <family val="3"/>
      <charset val="128"/>
    </font>
    <font>
      <sz val="22"/>
      <name val="ＭＳ ゴシック"/>
      <family val="3"/>
      <charset val="128"/>
    </font>
    <font>
      <sz val="28"/>
      <name val="ＭＳ ゴシック"/>
      <family val="3"/>
      <charset val="128"/>
    </font>
    <font>
      <sz val="9.5"/>
      <name val="ＭＳ 明朝"/>
      <family val="1"/>
      <charset val="128"/>
    </font>
    <font>
      <b/>
      <sz val="14"/>
      <name val="ＭＳ Ｐゴシック"/>
      <family val="3"/>
      <charset val="128"/>
    </font>
    <font>
      <u/>
      <sz val="10"/>
      <name val="ＭＳ Ｐゴシック"/>
      <family val="3"/>
      <charset val="128"/>
    </font>
    <font>
      <sz val="12"/>
      <color theme="1"/>
      <name val="ＭＳ 明朝"/>
      <family val="1"/>
      <charset val="128"/>
    </font>
    <font>
      <sz val="9.5"/>
      <color theme="1"/>
      <name val="ＭＳ 明朝"/>
      <family val="1"/>
      <charset val="128"/>
    </font>
    <font>
      <sz val="18"/>
      <name val="ＭＳ ゴシック"/>
      <family val="3"/>
      <charset val="128"/>
    </font>
    <font>
      <sz val="16"/>
      <name val="ＭＳ ゴシック"/>
      <family val="3"/>
      <charset val="128"/>
    </font>
    <font>
      <sz val="11"/>
      <color rgb="FFFF0000"/>
      <name val="ＭＳ Ｐ明朝"/>
      <family val="1"/>
      <charset val="128"/>
    </font>
    <font>
      <sz val="11"/>
      <color rgb="FFFF0000"/>
      <name val="ＭＳ Ｐゴシック"/>
      <family val="3"/>
      <charset val="128"/>
    </font>
  </fonts>
  <fills count="2">
    <fill>
      <patternFill patternType="none"/>
    </fill>
    <fill>
      <patternFill patternType="gray125"/>
    </fill>
  </fills>
  <borders count="21">
    <border>
      <left/>
      <right/>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ouble">
        <color indexed="64"/>
      </bottom>
      <diagonal/>
    </border>
    <border>
      <left/>
      <right style="dotted">
        <color indexed="64"/>
      </right>
      <top style="thin">
        <color indexed="64"/>
      </top>
      <bottom/>
      <diagonal/>
    </border>
    <border>
      <left/>
      <right style="dotted">
        <color indexed="64"/>
      </right>
      <top/>
      <bottom/>
      <diagonal/>
    </border>
    <border>
      <left/>
      <right style="dotted">
        <color indexed="64"/>
      </right>
      <top/>
      <bottom style="thin">
        <color indexed="64"/>
      </bottom>
      <diagonal/>
    </border>
    <border>
      <left style="dotted">
        <color indexed="64"/>
      </left>
      <right/>
      <top style="thin">
        <color indexed="64"/>
      </top>
      <bottom style="thin">
        <color indexed="64"/>
      </bottom>
      <diagonal/>
    </border>
  </borders>
  <cellStyleXfs count="4">
    <xf numFmtId="0" fontId="0" fillId="0" borderId="0"/>
    <xf numFmtId="0" fontId="25" fillId="0" borderId="0" applyNumberFormat="0" applyFill="0" applyBorder="0" applyAlignment="0" applyProtection="0">
      <alignment vertical="top"/>
      <protection locked="0"/>
    </xf>
    <xf numFmtId="38" fontId="1" fillId="0" borderId="0" applyFont="0" applyFill="0" applyBorder="0" applyAlignment="0" applyProtection="0"/>
    <xf numFmtId="38" fontId="1" fillId="0" borderId="0" applyFont="0" applyFill="0" applyBorder="0" applyAlignment="0" applyProtection="0"/>
  </cellStyleXfs>
  <cellXfs count="676">
    <xf numFmtId="0" fontId="0" fillId="0" borderId="0" xfId="0"/>
    <xf numFmtId="0" fontId="5" fillId="0" borderId="1" xfId="0" applyFont="1" applyBorder="1"/>
    <xf numFmtId="0" fontId="5" fillId="0" borderId="2" xfId="0" applyFont="1" applyBorder="1"/>
    <xf numFmtId="0" fontId="5" fillId="0" borderId="0" xfId="0" applyFont="1" applyBorder="1" applyAlignment="1">
      <alignment horizontal="distributed" vertical="center" justifyLastLine="1"/>
    </xf>
    <xf numFmtId="0" fontId="5" fillId="0" borderId="0" xfId="0" applyFont="1" applyBorder="1" applyAlignment="1">
      <alignment vertical="center"/>
    </xf>
    <xf numFmtId="0" fontId="5" fillId="0" borderId="0" xfId="0" applyFont="1" applyBorder="1" applyAlignment="1">
      <alignment horizontal="center" vertical="center"/>
    </xf>
    <xf numFmtId="0" fontId="5" fillId="0" borderId="3" xfId="0" applyFont="1" applyBorder="1"/>
    <xf numFmtId="0" fontId="5" fillId="0" borderId="0" xfId="0" applyFont="1" applyBorder="1"/>
    <xf numFmtId="38" fontId="5" fillId="0" borderId="0" xfId="2" applyFont="1" applyBorder="1" applyAlignment="1">
      <alignment vertical="center"/>
    </xf>
    <xf numFmtId="0" fontId="10" fillId="0" borderId="0" xfId="0" applyFont="1"/>
    <xf numFmtId="0" fontId="11" fillId="0" borderId="0" xfId="0" applyFont="1" applyAlignment="1">
      <alignment vertical="center"/>
    </xf>
    <xf numFmtId="0" fontId="10" fillId="0" borderId="0" xfId="0" applyFont="1" applyAlignment="1">
      <alignment vertical="center"/>
    </xf>
    <xf numFmtId="0" fontId="10" fillId="0" borderId="3" xfId="0" applyFont="1" applyBorder="1" applyAlignment="1">
      <alignment vertical="top"/>
    </xf>
    <xf numFmtId="0" fontId="10" fillId="0" borderId="4" xfId="0" applyFont="1" applyBorder="1" applyAlignment="1">
      <alignment vertical="top"/>
    </xf>
    <xf numFmtId="0" fontId="10" fillId="0" borderId="2" xfId="0" applyFont="1" applyBorder="1"/>
    <xf numFmtId="0" fontId="10" fillId="0" borderId="1" xfId="0" applyFont="1" applyBorder="1"/>
    <xf numFmtId="0" fontId="10" fillId="0" borderId="5" xfId="0" applyFont="1" applyBorder="1"/>
    <xf numFmtId="0" fontId="10" fillId="0" borderId="6" xfId="0" applyFont="1" applyBorder="1"/>
    <xf numFmtId="0" fontId="12" fillId="0" borderId="0" xfId="0" applyFont="1" applyAlignment="1">
      <alignment vertical="center"/>
    </xf>
    <xf numFmtId="0" fontId="12" fillId="0" borderId="7" xfId="0" applyFont="1" applyBorder="1" applyAlignment="1">
      <alignment vertical="center"/>
    </xf>
    <xf numFmtId="0" fontId="12" fillId="0" borderId="2" xfId="0" applyFont="1" applyBorder="1" applyAlignment="1">
      <alignment vertical="center"/>
    </xf>
    <xf numFmtId="0" fontId="12" fillId="0" borderId="10" xfId="0" applyFont="1" applyBorder="1" applyAlignment="1">
      <alignment vertical="center"/>
    </xf>
    <xf numFmtId="0" fontId="12" fillId="0" borderId="6" xfId="0" applyFont="1" applyBorder="1" applyAlignment="1">
      <alignment vertical="center"/>
    </xf>
    <xf numFmtId="0" fontId="12" fillId="0" borderId="1" xfId="0" applyFont="1" applyBorder="1" applyAlignment="1">
      <alignment vertical="center"/>
    </xf>
    <xf numFmtId="0" fontId="12" fillId="0" borderId="11" xfId="0" applyFont="1" applyBorder="1" applyAlignment="1">
      <alignment vertical="center"/>
    </xf>
    <xf numFmtId="0" fontId="12" fillId="0" borderId="5" xfId="0" applyFont="1" applyBorder="1" applyAlignment="1">
      <alignment vertical="center"/>
    </xf>
    <xf numFmtId="0" fontId="12" fillId="0" borderId="3" xfId="0" applyFont="1" applyBorder="1" applyAlignment="1">
      <alignment vertical="center"/>
    </xf>
    <xf numFmtId="0" fontId="12" fillId="0" borderId="0" xfId="0" applyFont="1" applyBorder="1" applyAlignment="1">
      <alignment vertical="center"/>
    </xf>
    <xf numFmtId="0" fontId="12" fillId="0" borderId="4" xfId="0" applyFont="1" applyBorder="1" applyAlignment="1">
      <alignment vertical="center"/>
    </xf>
    <xf numFmtId="0" fontId="10" fillId="0" borderId="7" xfId="0" applyFont="1" applyBorder="1" applyAlignment="1">
      <alignment vertical="center"/>
    </xf>
    <xf numFmtId="0" fontId="10" fillId="0" borderId="9" xfId="0" applyFont="1" applyBorder="1" applyAlignment="1">
      <alignment vertical="center"/>
    </xf>
    <xf numFmtId="0" fontId="10" fillId="0" borderId="0" xfId="0" applyFont="1" applyBorder="1" applyAlignment="1">
      <alignment vertical="center"/>
    </xf>
    <xf numFmtId="0" fontId="10" fillId="0" borderId="2" xfId="0" applyFont="1" applyBorder="1" applyAlignment="1">
      <alignment vertical="center"/>
    </xf>
    <xf numFmtId="0" fontId="10" fillId="0" borderId="10" xfId="0" applyFont="1" applyBorder="1" applyAlignment="1">
      <alignment vertical="center"/>
    </xf>
    <xf numFmtId="0" fontId="10" fillId="0" borderId="3" xfId="0" applyFont="1" applyBorder="1" applyAlignment="1">
      <alignment vertical="center"/>
    </xf>
    <xf numFmtId="0" fontId="10" fillId="0" borderId="4" xfId="0" applyFont="1" applyBorder="1" applyAlignment="1">
      <alignment vertical="center"/>
    </xf>
    <xf numFmtId="0" fontId="10" fillId="0" borderId="11" xfId="0" applyFont="1" applyBorder="1" applyAlignment="1">
      <alignment vertical="center"/>
    </xf>
    <xf numFmtId="0" fontId="10" fillId="0" borderId="5" xfId="0" applyFont="1" applyBorder="1" applyAlignment="1">
      <alignment vertical="center"/>
    </xf>
    <xf numFmtId="0" fontId="10" fillId="0" borderId="6" xfId="0" applyFont="1" applyBorder="1" applyAlignment="1">
      <alignment vertical="center"/>
    </xf>
    <xf numFmtId="0" fontId="10" fillId="0" borderId="1" xfId="0" applyFont="1" applyBorder="1" applyAlignment="1">
      <alignment vertical="center"/>
    </xf>
    <xf numFmtId="0" fontId="10" fillId="0" borderId="9" xfId="0" applyFont="1" applyBorder="1" applyAlignment="1">
      <alignment horizontal="center" vertical="center"/>
    </xf>
    <xf numFmtId="0" fontId="10" fillId="0" borderId="11" xfId="0" applyFont="1" applyBorder="1" applyAlignment="1">
      <alignment horizontal="right" vertical="center"/>
    </xf>
    <xf numFmtId="0" fontId="9" fillId="0" borderId="0" xfId="0" applyFont="1"/>
    <xf numFmtId="38" fontId="5" fillId="0" borderId="0" xfId="2" applyFont="1" applyAlignment="1">
      <alignment vertical="center"/>
    </xf>
    <xf numFmtId="38" fontId="6" fillId="0" borderId="7" xfId="2" applyFont="1" applyBorder="1" applyAlignment="1">
      <alignment vertical="center"/>
    </xf>
    <xf numFmtId="38" fontId="6" fillId="0" borderId="8" xfId="2" applyFont="1" applyBorder="1" applyAlignment="1">
      <alignment vertical="center"/>
    </xf>
    <xf numFmtId="0" fontId="11" fillId="0" borderId="0" xfId="0" applyFont="1"/>
    <xf numFmtId="0" fontId="11" fillId="0" borderId="9" xfId="0" applyFont="1" applyBorder="1" applyAlignment="1">
      <alignment horizontal="center" vertical="center"/>
    </xf>
    <xf numFmtId="0" fontId="12" fillId="0" borderId="8" xfId="0" applyFont="1" applyBorder="1" applyAlignment="1">
      <alignment horizontal="right" vertical="center"/>
    </xf>
    <xf numFmtId="0" fontId="12" fillId="0" borderId="0" xfId="0" applyFont="1"/>
    <xf numFmtId="0" fontId="12" fillId="0" borderId="0" xfId="0" applyFont="1" applyBorder="1" applyAlignment="1">
      <alignment horizontal="right" vertical="center"/>
    </xf>
    <xf numFmtId="0" fontId="12" fillId="0" borderId="8" xfId="0" applyNumberFormat="1" applyFont="1" applyBorder="1" applyAlignment="1">
      <alignment vertical="center"/>
    </xf>
    <xf numFmtId="179" fontId="12" fillId="0" borderId="8" xfId="0" applyNumberFormat="1" applyFont="1" applyBorder="1" applyAlignment="1">
      <alignment vertical="center"/>
    </xf>
    <xf numFmtId="176" fontId="12" fillId="0" borderId="0" xfId="0" applyNumberFormat="1" applyFont="1" applyBorder="1" applyAlignment="1">
      <alignment vertical="center"/>
    </xf>
    <xf numFmtId="0" fontId="12" fillId="0" borderId="0" xfId="0" applyFont="1" applyBorder="1"/>
    <xf numFmtId="0" fontId="10" fillId="0" borderId="7" xfId="0" applyFont="1" applyBorder="1" applyAlignment="1">
      <alignment horizontal="center" vertical="center"/>
    </xf>
    <xf numFmtId="0" fontId="12" fillId="0" borderId="10" xfId="0" applyFont="1" applyBorder="1" applyAlignment="1">
      <alignment horizontal="right" vertical="center"/>
    </xf>
    <xf numFmtId="0" fontId="12" fillId="0" borderId="11" xfId="0" applyFont="1" applyBorder="1" applyAlignment="1">
      <alignment horizontal="right" vertical="center"/>
    </xf>
    <xf numFmtId="0" fontId="15" fillId="0" borderId="0" xfId="0" applyFont="1"/>
    <xf numFmtId="0" fontId="18" fillId="0" borderId="0" xfId="0" applyFont="1"/>
    <xf numFmtId="0" fontId="18" fillId="0" borderId="0" xfId="0" applyFont="1" applyBorder="1"/>
    <xf numFmtId="0" fontId="10" fillId="0" borderId="9" xfId="0" applyFont="1" applyBorder="1" applyAlignment="1">
      <alignment horizontal="left" vertical="center"/>
    </xf>
    <xf numFmtId="0" fontId="19" fillId="0" borderId="0" xfId="0" applyFont="1" applyAlignment="1">
      <alignment vertical="center"/>
    </xf>
    <xf numFmtId="0" fontId="12" fillId="0" borderId="3" xfId="0" applyFont="1" applyBorder="1"/>
    <xf numFmtId="0" fontId="6" fillId="0" borderId="0" xfId="0" applyFont="1"/>
    <xf numFmtId="0" fontId="4" fillId="0" borderId="0" xfId="0" applyFont="1"/>
    <xf numFmtId="182" fontId="6" fillId="0" borderId="12" xfId="0" applyNumberFormat="1" applyFont="1" applyBorder="1" applyAlignment="1">
      <alignment horizontal="right" vertical="center"/>
    </xf>
    <xf numFmtId="0" fontId="5" fillId="0" borderId="0" xfId="0" applyFont="1" applyAlignment="1">
      <alignment horizontal="right"/>
    </xf>
    <xf numFmtId="0" fontId="5" fillId="0" borderId="0" xfId="0" applyFont="1"/>
    <xf numFmtId="0" fontId="5" fillId="0" borderId="2" xfId="0" applyFont="1" applyBorder="1" applyAlignment="1">
      <alignment horizontal="center" vertical="center"/>
    </xf>
    <xf numFmtId="0" fontId="5" fillId="0" borderId="1" xfId="0" applyFont="1" applyBorder="1" applyAlignment="1">
      <alignment horizontal="center" vertical="center"/>
    </xf>
    <xf numFmtId="0" fontId="5" fillId="0" borderId="0" xfId="0" applyFont="1" applyAlignment="1">
      <alignment horizontal="center"/>
    </xf>
    <xf numFmtId="0" fontId="5" fillId="0" borderId="0" xfId="0" applyFont="1" applyAlignment="1">
      <alignment textRotation="255"/>
    </xf>
    <xf numFmtId="0" fontId="10" fillId="0" borderId="13" xfId="0" applyFont="1" applyBorder="1" applyAlignment="1">
      <alignment horizontal="center" vertical="center"/>
    </xf>
    <xf numFmtId="0" fontId="10" fillId="0" borderId="2" xfId="0" applyFont="1" applyBorder="1" applyAlignment="1">
      <alignment horizontal="right" vertical="center"/>
    </xf>
    <xf numFmtId="0" fontId="10" fillId="0" borderId="6" xfId="0" applyFont="1" applyBorder="1" applyAlignment="1">
      <alignment horizontal="right" vertical="center"/>
    </xf>
    <xf numFmtId="0" fontId="10" fillId="0" borderId="14" xfId="0" applyFont="1" applyBorder="1" applyAlignment="1">
      <alignment horizontal="center" vertical="center"/>
    </xf>
    <xf numFmtId="0" fontId="10" fillId="0" borderId="15"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4" fillId="0" borderId="0" xfId="0" applyFont="1" applyAlignment="1">
      <alignment horizontal="left"/>
    </xf>
    <xf numFmtId="0" fontId="10" fillId="0" borderId="10" xfId="0" applyFont="1" applyBorder="1" applyAlignment="1">
      <alignment horizontal="right" vertical="center"/>
    </xf>
    <xf numFmtId="0" fontId="4" fillId="0" borderId="0" xfId="0" applyFont="1" applyAlignment="1"/>
    <xf numFmtId="0" fontId="3" fillId="0" borderId="0" xfId="0" applyFont="1" applyAlignment="1">
      <alignment vertical="center"/>
    </xf>
    <xf numFmtId="0" fontId="10" fillId="0" borderId="2" xfId="0" applyFont="1" applyBorder="1" applyAlignment="1">
      <alignment horizontal="center"/>
    </xf>
    <xf numFmtId="0" fontId="10" fillId="0" borderId="6" xfId="0" applyFont="1" applyBorder="1" applyAlignment="1">
      <alignment horizontal="center"/>
    </xf>
    <xf numFmtId="0" fontId="10" fillId="0" borderId="5" xfId="0" applyFont="1" applyBorder="1" applyAlignment="1">
      <alignment horizontal="center"/>
    </xf>
    <xf numFmtId="0" fontId="10" fillId="0" borderId="1" xfId="0" applyFont="1" applyBorder="1" applyAlignment="1">
      <alignment horizontal="center"/>
    </xf>
    <xf numFmtId="38" fontId="5" fillId="0" borderId="7" xfId="2" applyFont="1" applyBorder="1" applyAlignment="1">
      <alignment horizontal="distributed" vertical="center"/>
    </xf>
    <xf numFmtId="38" fontId="5" fillId="0" borderId="1" xfId="2" applyFont="1" applyBorder="1" applyAlignment="1">
      <alignment horizontal="distributed" vertical="center"/>
    </xf>
    <xf numFmtId="38" fontId="5" fillId="0" borderId="11" xfId="2" applyFont="1" applyBorder="1" applyAlignment="1">
      <alignment horizontal="distributed" vertical="center"/>
    </xf>
    <xf numFmtId="0" fontId="6" fillId="0" borderId="15" xfId="0" applyFont="1" applyBorder="1" applyAlignment="1">
      <alignment horizontal="distributed" vertical="center"/>
    </xf>
    <xf numFmtId="0" fontId="6" fillId="0" borderId="12" xfId="0" applyFont="1" applyBorder="1" applyAlignment="1">
      <alignment horizontal="distributed" vertical="center"/>
    </xf>
    <xf numFmtId="0" fontId="10" fillId="0" borderId="0" xfId="0" applyFont="1" applyFill="1" applyAlignment="1">
      <alignment vertical="center"/>
    </xf>
    <xf numFmtId="0" fontId="10" fillId="0" borderId="2" xfId="0" applyFont="1" applyFill="1" applyBorder="1" applyAlignment="1">
      <alignment vertical="center"/>
    </xf>
    <xf numFmtId="0" fontId="10" fillId="0" borderId="10" xfId="0" applyFont="1" applyFill="1" applyBorder="1" applyAlignment="1">
      <alignment vertical="center"/>
    </xf>
    <xf numFmtId="0" fontId="10" fillId="0" borderId="3" xfId="0" applyFont="1" applyFill="1" applyBorder="1" applyAlignment="1">
      <alignment vertical="center"/>
    </xf>
    <xf numFmtId="0" fontId="10" fillId="0" borderId="0" xfId="0" applyFont="1" applyFill="1" applyBorder="1" applyAlignment="1">
      <alignment vertical="center"/>
    </xf>
    <xf numFmtId="0" fontId="10" fillId="0" borderId="4" xfId="0" applyFont="1" applyFill="1" applyBorder="1" applyAlignment="1">
      <alignment vertical="center"/>
    </xf>
    <xf numFmtId="0" fontId="10" fillId="0" borderId="11" xfId="0" applyFont="1" applyFill="1" applyBorder="1" applyAlignment="1">
      <alignment vertical="center"/>
    </xf>
    <xf numFmtId="0" fontId="10" fillId="0" borderId="5" xfId="0" applyFont="1" applyFill="1" applyBorder="1" applyAlignment="1">
      <alignment vertical="center"/>
    </xf>
    <xf numFmtId="181" fontId="5" fillId="0" borderId="0" xfId="2" applyNumberFormat="1" applyFont="1" applyBorder="1" applyAlignment="1">
      <alignment vertical="center"/>
    </xf>
    <xf numFmtId="38" fontId="6" fillId="0" borderId="0" xfId="2" applyFont="1" applyBorder="1" applyAlignment="1">
      <alignment horizontal="distributed" vertical="center"/>
    </xf>
    <xf numFmtId="0" fontId="12" fillId="0" borderId="7" xfId="0" applyFont="1" applyBorder="1"/>
    <xf numFmtId="0" fontId="12" fillId="0" borderId="8" xfId="0" applyFont="1" applyBorder="1"/>
    <xf numFmtId="0" fontId="12" fillId="0" borderId="9" xfId="0" applyFont="1" applyBorder="1"/>
    <xf numFmtId="0" fontId="10" fillId="0" borderId="7" xfId="0" applyFont="1" applyFill="1" applyBorder="1" applyAlignment="1">
      <alignment vertical="center"/>
    </xf>
    <xf numFmtId="0" fontId="10" fillId="0" borderId="9" xfId="0" applyFont="1" applyFill="1" applyBorder="1" applyAlignment="1">
      <alignment vertical="center"/>
    </xf>
    <xf numFmtId="0" fontId="11" fillId="0" borderId="0" xfId="0" applyFont="1" applyFill="1" applyAlignment="1">
      <alignment vertical="center"/>
    </xf>
    <xf numFmtId="0" fontId="0" fillId="0" borderId="8" xfId="0" applyFont="1" applyBorder="1" applyAlignment="1">
      <alignment vertical="center"/>
    </xf>
    <xf numFmtId="0" fontId="0" fillId="0" borderId="10" xfId="0" applyFont="1" applyBorder="1" applyAlignment="1">
      <alignment vertical="center"/>
    </xf>
    <xf numFmtId="0" fontId="0" fillId="0" borderId="10" xfId="0" applyFont="1" applyBorder="1" applyAlignment="1">
      <alignment horizontal="right" vertical="center"/>
    </xf>
    <xf numFmtId="0" fontId="0" fillId="0" borderId="0" xfId="0" applyFont="1" applyBorder="1" applyAlignment="1">
      <alignment vertical="center"/>
    </xf>
    <xf numFmtId="38" fontId="5" fillId="0" borderId="2" xfId="2" applyFont="1" applyBorder="1" applyAlignment="1">
      <alignment horizontal="distributed" vertical="center"/>
    </xf>
    <xf numFmtId="38" fontId="5" fillId="0" borderId="10" xfId="2" applyFont="1" applyBorder="1" applyAlignment="1">
      <alignment horizontal="distributed" vertical="center"/>
    </xf>
    <xf numFmtId="38" fontId="10" fillId="0" borderId="10" xfId="3" applyFont="1" applyBorder="1" applyAlignment="1">
      <alignment vertical="center"/>
    </xf>
    <xf numFmtId="38" fontId="10" fillId="0" borderId="0" xfId="3" applyFont="1" applyBorder="1" applyAlignment="1">
      <alignment vertical="center"/>
    </xf>
    <xf numFmtId="0" fontId="14" fillId="0" borderId="0" xfId="0" applyFont="1" applyFill="1" applyAlignment="1">
      <alignment vertical="center"/>
    </xf>
    <xf numFmtId="0" fontId="10" fillId="0" borderId="0" xfId="0" applyFont="1" applyFill="1" applyAlignment="1">
      <alignment horizontal="center" vertical="center"/>
    </xf>
    <xf numFmtId="0" fontId="10" fillId="0" borderId="0" xfId="0" applyFont="1" applyFill="1" applyAlignment="1">
      <alignment horizontal="distributed" vertical="center" justifyLastLine="1"/>
    </xf>
    <xf numFmtId="0" fontId="12" fillId="0" borderId="8" xfId="0" applyFont="1" applyFill="1" applyBorder="1" applyAlignment="1">
      <alignment horizontal="left" vertical="center"/>
    </xf>
    <xf numFmtId="38" fontId="1" fillId="0" borderId="0" xfId="2" applyFont="1" applyAlignment="1">
      <alignment vertical="center"/>
    </xf>
    <xf numFmtId="183" fontId="5" fillId="0" borderId="0" xfId="2" applyNumberFormat="1" applyFont="1" applyBorder="1" applyAlignment="1">
      <alignment vertical="center"/>
    </xf>
    <xf numFmtId="185" fontId="10" fillId="0" borderId="0" xfId="0" applyNumberFormat="1" applyFont="1" applyAlignment="1">
      <alignment vertical="center"/>
    </xf>
    <xf numFmtId="40" fontId="10" fillId="0" borderId="0" xfId="0" applyNumberFormat="1" applyFont="1" applyBorder="1" applyAlignment="1">
      <alignment vertical="center"/>
    </xf>
    <xf numFmtId="40" fontId="10" fillId="0" borderId="0" xfId="0" applyNumberFormat="1" applyFont="1" applyAlignment="1">
      <alignment vertical="center"/>
    </xf>
    <xf numFmtId="178" fontId="5" fillId="0" borderId="4" xfId="0" applyNumberFormat="1" applyFont="1" applyFill="1" applyBorder="1" applyAlignment="1">
      <alignment vertical="center"/>
    </xf>
    <xf numFmtId="0" fontId="4" fillId="0" borderId="16" xfId="0" applyFont="1" applyBorder="1" applyAlignment="1">
      <alignment horizontal="center"/>
    </xf>
    <xf numFmtId="0" fontId="5" fillId="0" borderId="0" xfId="0" applyFont="1" applyFill="1"/>
    <xf numFmtId="0" fontId="10" fillId="0" borderId="0" xfId="0" applyFont="1" applyFill="1" applyAlignment="1">
      <alignment horizontal="left"/>
    </xf>
    <xf numFmtId="0" fontId="12" fillId="0" borderId="8" xfId="0" applyFont="1" applyFill="1" applyBorder="1"/>
    <xf numFmtId="0" fontId="12" fillId="0" borderId="9" xfId="0" applyFont="1" applyFill="1" applyBorder="1"/>
    <xf numFmtId="0" fontId="29" fillId="0" borderId="8" xfId="0" applyFont="1" applyFill="1" applyBorder="1" applyAlignment="1">
      <alignment vertical="center"/>
    </xf>
    <xf numFmtId="38" fontId="6" fillId="0" borderId="15" xfId="2" applyFont="1" applyBorder="1" applyAlignment="1">
      <alignment horizontal="center" vertical="center"/>
    </xf>
    <xf numFmtId="0" fontId="10" fillId="0" borderId="0" xfId="0" applyFont="1" applyFill="1" applyAlignment="1">
      <alignment horizontal="right" vertical="center"/>
    </xf>
    <xf numFmtId="184" fontId="10" fillId="0" borderId="9" xfId="0" applyNumberFormat="1" applyFont="1" applyFill="1" applyBorder="1" applyAlignment="1">
      <alignment vertical="center"/>
    </xf>
    <xf numFmtId="184" fontId="10" fillId="0" borderId="7" xfId="0" applyNumberFormat="1" applyFont="1" applyFill="1" applyBorder="1" applyAlignment="1">
      <alignment vertical="center"/>
    </xf>
    <xf numFmtId="38" fontId="4" fillId="0" borderId="11" xfId="2" applyFont="1" applyBorder="1" applyAlignment="1">
      <alignment vertical="center"/>
    </xf>
    <xf numFmtId="38" fontId="4" fillId="0" borderId="11" xfId="2" applyFont="1" applyFill="1" applyBorder="1" applyAlignment="1">
      <alignment vertical="center"/>
    </xf>
    <xf numFmtId="0" fontId="23" fillId="0" borderId="1" xfId="0" applyFont="1" applyFill="1" applyBorder="1" applyAlignment="1">
      <alignment vertical="center"/>
    </xf>
    <xf numFmtId="0" fontId="23" fillId="0" borderId="11" xfId="0" applyFont="1" applyFill="1" applyBorder="1" applyAlignment="1">
      <alignment vertical="center"/>
    </xf>
    <xf numFmtId="38" fontId="6" fillId="0" borderId="8" xfId="2" applyFont="1" applyBorder="1" applyAlignment="1">
      <alignment horizontal="centerContinuous" vertical="center"/>
    </xf>
    <xf numFmtId="38" fontId="6" fillId="0" borderId="9" xfId="2" applyFont="1" applyBorder="1" applyAlignment="1">
      <alignment horizontal="centerContinuous" vertical="center"/>
    </xf>
    <xf numFmtId="0" fontId="10" fillId="0" borderId="0" xfId="0" applyFont="1" applyAlignment="1">
      <alignment horizontal="left"/>
    </xf>
    <xf numFmtId="0" fontId="4" fillId="0" borderId="0" xfId="0" applyFont="1" applyAlignment="1">
      <alignment vertical="center"/>
    </xf>
    <xf numFmtId="0" fontId="10" fillId="0" borderId="0" xfId="0" applyFont="1" applyFill="1" applyAlignment="1"/>
    <xf numFmtId="0" fontId="11" fillId="0" borderId="11" xfId="0" applyFont="1" applyFill="1" applyBorder="1" applyAlignment="1">
      <alignment horizontal="left" vertical="center"/>
    </xf>
    <xf numFmtId="0" fontId="10" fillId="0" borderId="10" xfId="0" applyFont="1" applyFill="1" applyBorder="1" applyAlignment="1">
      <alignment horizontal="left" vertical="center"/>
    </xf>
    <xf numFmtId="0" fontId="11" fillId="0" borderId="11" xfId="0" applyFont="1" applyFill="1" applyBorder="1" applyAlignment="1">
      <alignment horizontal="center" vertical="center"/>
    </xf>
    <xf numFmtId="0" fontId="0" fillId="0" borderId="10" xfId="0" applyFont="1" applyFill="1" applyBorder="1" applyAlignment="1">
      <alignment vertical="center"/>
    </xf>
    <xf numFmtId="0" fontId="0" fillId="0" borderId="11" xfId="0" applyFont="1" applyFill="1" applyBorder="1" applyAlignment="1">
      <alignment horizontal="distributed" vertical="center"/>
    </xf>
    <xf numFmtId="38" fontId="3" fillId="0" borderId="0" xfId="2" applyFont="1" applyAlignment="1">
      <alignment horizontal="left" vertical="center"/>
    </xf>
    <xf numFmtId="0" fontId="5" fillId="0" borderId="2" xfId="0" applyFont="1" applyFill="1" applyBorder="1" applyAlignment="1">
      <alignment horizontal="distributed" vertical="center" justifyLastLine="1"/>
    </xf>
    <xf numFmtId="0" fontId="4" fillId="0" borderId="11" xfId="0" applyFont="1" applyBorder="1" applyAlignment="1">
      <alignment horizontal="left" vertical="center"/>
    </xf>
    <xf numFmtId="0" fontId="24" fillId="0" borderId="2" xfId="0" applyFont="1" applyBorder="1" applyAlignment="1">
      <alignment horizontal="distributed" vertical="center" justifyLastLine="1"/>
    </xf>
    <xf numFmtId="0" fontId="4" fillId="0" borderId="0" xfId="0" applyFont="1" applyAlignment="1">
      <alignment horizontal="left" vertical="center"/>
    </xf>
    <xf numFmtId="0" fontId="4" fillId="0" borderId="0" xfId="0" applyFont="1" applyAlignment="1">
      <alignment horizontal="left" shrinkToFit="1"/>
    </xf>
    <xf numFmtId="0" fontId="10" fillId="0" borderId="7" xfId="0" applyFont="1" applyFill="1" applyBorder="1" applyAlignment="1">
      <alignment horizontal="centerContinuous" vertical="center"/>
    </xf>
    <xf numFmtId="0" fontId="11" fillId="0" borderId="11" xfId="0" applyFont="1" applyFill="1" applyBorder="1" applyAlignment="1">
      <alignment vertical="center"/>
    </xf>
    <xf numFmtId="0" fontId="13" fillId="0" borderId="10" xfId="0" applyFont="1" applyFill="1" applyBorder="1" applyAlignment="1">
      <alignment horizontal="left" vertical="center"/>
    </xf>
    <xf numFmtId="0" fontId="10" fillId="0" borderId="1" xfId="0" applyFont="1" applyFill="1" applyBorder="1" applyAlignment="1">
      <alignment vertical="center"/>
    </xf>
    <xf numFmtId="0" fontId="11" fillId="0" borderId="11" xfId="0" applyFont="1" applyBorder="1" applyAlignment="1">
      <alignment vertical="center"/>
    </xf>
    <xf numFmtId="0" fontId="10" fillId="0" borderId="0" xfId="0" applyFont="1" applyAlignment="1">
      <alignment horizontal="centerContinuous" vertical="center"/>
    </xf>
    <xf numFmtId="0" fontId="10" fillId="0" borderId="4" xfId="0" applyFont="1" applyBorder="1" applyAlignment="1">
      <alignment horizontal="centerContinuous" vertical="center"/>
    </xf>
    <xf numFmtId="0" fontId="5" fillId="0" borderId="0" xfId="0" applyFont="1" applyAlignment="1"/>
    <xf numFmtId="0" fontId="5" fillId="0" borderId="7" xfId="0" applyFont="1" applyBorder="1" applyAlignment="1">
      <alignment horizontal="centerContinuous" vertical="center"/>
    </xf>
    <xf numFmtId="0" fontId="5" fillId="0" borderId="9" xfId="0" applyFont="1" applyBorder="1" applyAlignment="1">
      <alignment horizontal="centerContinuous" vertical="center"/>
    </xf>
    <xf numFmtId="0" fontId="5" fillId="0" borderId="8" xfId="0" applyFont="1" applyBorder="1" applyAlignment="1">
      <alignment horizontal="centerContinuous" vertical="center"/>
    </xf>
    <xf numFmtId="0" fontId="5" fillId="0" borderId="0" xfId="0" applyFont="1" applyAlignment="1">
      <alignment horizontal="center" vertical="center"/>
    </xf>
    <xf numFmtId="0" fontId="6" fillId="0" borderId="7" xfId="0" applyFont="1" applyBorder="1" applyAlignment="1">
      <alignment horizontal="centerContinuous" vertical="center"/>
    </xf>
    <xf numFmtId="0" fontId="6" fillId="0" borderId="9" xfId="0" applyFont="1" applyBorder="1" applyAlignment="1">
      <alignment horizontal="centerContinuous" vertical="center"/>
    </xf>
    <xf numFmtId="0" fontId="11" fillId="0" borderId="7" xfId="0" applyFont="1" applyBorder="1" applyAlignment="1">
      <alignment horizontal="centerContinuous" vertical="center"/>
    </xf>
    <xf numFmtId="0" fontId="11" fillId="0" borderId="8" xfId="0" applyFont="1" applyBorder="1" applyAlignment="1">
      <alignment horizontal="centerContinuous" vertical="center"/>
    </xf>
    <xf numFmtId="0" fontId="12" fillId="0" borderId="7" xfId="0" applyFont="1" applyBorder="1" applyAlignment="1">
      <alignment horizontal="centerContinuous" vertical="center"/>
    </xf>
    <xf numFmtId="0" fontId="12" fillId="0" borderId="8" xfId="0" applyFont="1" applyBorder="1" applyAlignment="1">
      <alignment horizontal="centerContinuous" vertical="center"/>
    </xf>
    <xf numFmtId="0" fontId="12" fillId="0" borderId="9" xfId="0" applyFont="1" applyBorder="1" applyAlignment="1">
      <alignment horizontal="centerContinuous" vertical="center"/>
    </xf>
    <xf numFmtId="0" fontId="10" fillId="0" borderId="11" xfId="0" applyFont="1" applyFill="1" applyBorder="1" applyAlignment="1">
      <alignment horizontal="right" vertical="center"/>
    </xf>
    <xf numFmtId="0" fontId="5" fillId="0" borderId="0" xfId="0" applyFont="1" applyAlignment="1">
      <alignment horizontal="left"/>
    </xf>
    <xf numFmtId="38" fontId="1" fillId="0" borderId="0" xfId="2" applyFont="1" applyAlignment="1">
      <alignment horizontal="right" vertical="center"/>
    </xf>
    <xf numFmtId="38" fontId="5" fillId="0" borderId="0" xfId="2" applyFont="1" applyAlignment="1">
      <alignment horizontal="right" vertical="center"/>
    </xf>
    <xf numFmtId="4" fontId="5" fillId="0" borderId="12" xfId="2" applyNumberFormat="1" applyFont="1" applyBorder="1" applyAlignment="1">
      <alignment horizontal="right" vertical="center"/>
    </xf>
    <xf numFmtId="4" fontId="5" fillId="0" borderId="12" xfId="2" applyNumberFormat="1" applyFont="1" applyFill="1" applyBorder="1" applyAlignment="1">
      <alignment horizontal="right" vertical="center"/>
    </xf>
    <xf numFmtId="3" fontId="4" fillId="0" borderId="11" xfId="2" applyNumberFormat="1" applyFont="1" applyFill="1" applyBorder="1" applyAlignment="1">
      <alignment horizontal="right" vertical="center"/>
    </xf>
    <xf numFmtId="4" fontId="4" fillId="0" borderId="11" xfId="2" applyNumberFormat="1" applyFont="1" applyFill="1" applyBorder="1" applyAlignment="1">
      <alignment horizontal="right" vertical="center"/>
    </xf>
    <xf numFmtId="178" fontId="5" fillId="0" borderId="0" xfId="2" applyNumberFormat="1" applyFont="1" applyAlignment="1">
      <alignment horizontal="right" vertical="center"/>
    </xf>
    <xf numFmtId="4" fontId="6" fillId="0" borderId="12" xfId="2" applyNumberFormat="1" applyFont="1" applyBorder="1" applyAlignment="1">
      <alignment horizontal="center" vertical="center"/>
    </xf>
    <xf numFmtId="0" fontId="10" fillId="0" borderId="0" xfId="0" applyFont="1" applyFill="1" applyAlignment="1">
      <alignment horizontal="left" vertical="center"/>
    </xf>
    <xf numFmtId="0" fontId="5" fillId="0" borderId="12" xfId="0" applyFont="1" applyBorder="1" applyAlignment="1">
      <alignment horizontal="center" vertical="center"/>
    </xf>
    <xf numFmtId="0" fontId="11" fillId="0" borderId="9" xfId="0" applyFont="1" applyBorder="1" applyAlignment="1">
      <alignment horizontal="centerContinuous" vertical="center"/>
    </xf>
    <xf numFmtId="0" fontId="10" fillId="0" borderId="3" xfId="0" applyFont="1" applyBorder="1" applyAlignment="1">
      <alignment horizontal="centerContinuous" vertical="center"/>
    </xf>
    <xf numFmtId="0" fontId="10" fillId="0" borderId="0" xfId="0" applyFont="1" applyFill="1" applyBorder="1" applyAlignment="1">
      <alignment horizontal="right" vertical="center"/>
    </xf>
    <xf numFmtId="0" fontId="10" fillId="0" borderId="8" xfId="0" applyFont="1" applyFill="1" applyBorder="1" applyAlignment="1">
      <alignment horizontal="centerContinuous" vertical="center"/>
    </xf>
    <xf numFmtId="0" fontId="10" fillId="0" borderId="8" xfId="0" applyFont="1" applyBorder="1" applyAlignment="1">
      <alignment horizontal="centerContinuous" vertical="center"/>
    </xf>
    <xf numFmtId="0" fontId="10" fillId="0" borderId="9" xfId="0" applyFont="1" applyFill="1" applyBorder="1" applyAlignment="1">
      <alignment horizontal="centerContinuous" vertical="center"/>
    </xf>
    <xf numFmtId="0" fontId="10" fillId="0" borderId="7" xfId="0" applyFont="1" applyFill="1" applyBorder="1" applyAlignment="1">
      <alignment horizontal="centerContinuous" vertical="center" shrinkToFit="1"/>
    </xf>
    <xf numFmtId="0" fontId="10" fillId="0" borderId="9" xfId="0" applyFont="1" applyFill="1" applyBorder="1" applyAlignment="1">
      <alignment horizontal="centerContinuous" vertical="center" shrinkToFit="1"/>
    </xf>
    <xf numFmtId="0" fontId="10" fillId="0" borderId="8" xfId="0" applyFont="1" applyFill="1" applyBorder="1" applyAlignment="1">
      <alignment horizontal="centerContinuous" vertical="center" shrinkToFit="1"/>
    </xf>
    <xf numFmtId="0" fontId="10" fillId="0" borderId="8" xfId="0" applyFont="1" applyBorder="1" applyAlignment="1">
      <alignment horizontal="centerContinuous" vertical="center" shrinkToFit="1"/>
    </xf>
    <xf numFmtId="0" fontId="10" fillId="0" borderId="9" xfId="0" applyFont="1" applyBorder="1" applyAlignment="1">
      <alignment horizontal="centerContinuous" vertical="center" shrinkToFit="1"/>
    </xf>
    <xf numFmtId="0" fontId="10" fillId="0" borderId="0" xfId="0" applyFont="1" applyFill="1" applyAlignment="1">
      <alignment horizontal="centerContinuous" vertical="center"/>
    </xf>
    <xf numFmtId="0" fontId="10" fillId="0" borderId="0" xfId="0" applyFont="1" applyAlignment="1">
      <alignment horizontal="right" vertical="center"/>
    </xf>
    <xf numFmtId="0" fontId="5" fillId="0" borderId="10" xfId="0" applyFont="1" applyBorder="1" applyAlignment="1">
      <alignment horizontal="center" vertical="center" shrinkToFit="1"/>
    </xf>
    <xf numFmtId="0" fontId="5" fillId="0" borderId="15" xfId="0" applyFont="1" applyBorder="1" applyAlignment="1">
      <alignment vertical="center"/>
    </xf>
    <xf numFmtId="0" fontId="5" fillId="0" borderId="0" xfId="0" applyFont="1" applyAlignment="1">
      <alignment shrinkToFit="1"/>
    </xf>
    <xf numFmtId="0" fontId="5" fillId="0" borderId="8" xfId="0" applyFont="1" applyBorder="1" applyAlignment="1">
      <alignment horizontal="center" vertical="center" shrinkToFit="1"/>
    </xf>
    <xf numFmtId="0" fontId="5" fillId="0" borderId="11" xfId="0" applyFont="1" applyBorder="1" applyAlignment="1">
      <alignment horizontal="center" vertical="center" shrinkToFit="1"/>
    </xf>
    <xf numFmtId="0" fontId="5" fillId="0" borderId="0" xfId="0" applyFont="1" applyBorder="1" applyAlignment="1">
      <alignment horizontal="center" vertical="center" shrinkToFit="1"/>
    </xf>
    <xf numFmtId="0" fontId="5" fillId="0" borderId="8" xfId="0" applyFont="1" applyBorder="1" applyAlignment="1">
      <alignment horizontal="centerContinuous" vertical="center" shrinkToFit="1"/>
    </xf>
    <xf numFmtId="0" fontId="5" fillId="0" borderId="0" xfId="0" applyFont="1" applyAlignment="1">
      <alignment horizontal="center" vertical="center" shrinkToFit="1"/>
    </xf>
    <xf numFmtId="0" fontId="7" fillId="0" borderId="8" xfId="0" applyFont="1" applyBorder="1" applyAlignment="1">
      <alignment horizontal="center" vertical="center" shrinkToFit="1"/>
    </xf>
    <xf numFmtId="0" fontId="10" fillId="0" borderId="1" xfId="0" applyFont="1" applyBorder="1" applyAlignment="1">
      <alignment horizontal="center" vertical="center"/>
    </xf>
    <xf numFmtId="0" fontId="10" fillId="0" borderId="5" xfId="0" applyFont="1" applyBorder="1" applyAlignment="1">
      <alignment horizontal="center" vertical="center"/>
    </xf>
    <xf numFmtId="0" fontId="10" fillId="0" borderId="3" xfId="0" applyFont="1" applyBorder="1" applyAlignment="1">
      <alignment horizontal="center" vertical="center"/>
    </xf>
    <xf numFmtId="0" fontId="10" fillId="0" borderId="4" xfId="0" applyFont="1" applyBorder="1" applyAlignment="1">
      <alignment horizontal="center" vertical="center"/>
    </xf>
    <xf numFmtId="0" fontId="12" fillId="0" borderId="8" xfId="0" applyFont="1" applyBorder="1" applyAlignment="1">
      <alignment vertical="center"/>
    </xf>
    <xf numFmtId="0" fontId="12" fillId="0" borderId="9" xfId="0" applyFont="1" applyBorder="1" applyAlignment="1">
      <alignment vertical="center"/>
    </xf>
    <xf numFmtId="0" fontId="12" fillId="0" borderId="0" xfId="0" applyFont="1" applyBorder="1" applyAlignment="1">
      <alignment vertical="center"/>
    </xf>
    <xf numFmtId="0" fontId="12" fillId="0" borderId="4" xfId="0" applyFont="1" applyBorder="1" applyAlignment="1">
      <alignmen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8" xfId="0" applyFont="1" applyFill="1" applyBorder="1" applyAlignment="1">
      <alignment vertical="center"/>
    </xf>
    <xf numFmtId="0" fontId="12" fillId="0" borderId="9" xfId="0" applyFont="1" applyFill="1" applyBorder="1" applyAlignment="1">
      <alignment vertical="center"/>
    </xf>
    <xf numFmtId="0" fontId="12" fillId="0" borderId="11" xfId="0" applyFont="1" applyBorder="1" applyAlignment="1">
      <alignment vertical="center"/>
    </xf>
    <xf numFmtId="0" fontId="10" fillId="0" borderId="8" xfId="0" applyFont="1" applyBorder="1" applyAlignment="1">
      <alignment vertical="center"/>
    </xf>
    <xf numFmtId="0" fontId="12" fillId="0" borderId="0" xfId="0" applyFont="1" applyBorder="1" applyAlignment="1">
      <alignment horizontal="right" vertical="center"/>
    </xf>
    <xf numFmtId="0" fontId="12" fillId="0" borderId="3" xfId="0" applyFont="1" applyBorder="1" applyAlignment="1">
      <alignment horizontal="center" vertical="center"/>
    </xf>
    <xf numFmtId="0" fontId="12" fillId="0" borderId="11" xfId="0" applyFont="1" applyBorder="1" applyAlignment="1">
      <alignment horizontal="right" vertical="center"/>
    </xf>
    <xf numFmtId="0" fontId="0" fillId="0" borderId="0" xfId="0" applyFont="1"/>
    <xf numFmtId="0" fontId="0" fillId="0" borderId="0" xfId="0" applyFont="1" applyAlignment="1">
      <alignment vertical="center"/>
    </xf>
    <xf numFmtId="0" fontId="0" fillId="0" borderId="0" xfId="0" applyFont="1" applyAlignment="1"/>
    <xf numFmtId="49" fontId="0" fillId="0" borderId="0" xfId="0" applyNumberFormat="1" applyFont="1" applyAlignment="1"/>
    <xf numFmtId="0" fontId="0" fillId="0" borderId="0" xfId="0" applyNumberFormat="1" applyFont="1" applyAlignment="1"/>
    <xf numFmtId="0" fontId="0" fillId="0" borderId="0" xfId="0" applyFont="1" applyAlignment="1">
      <alignment horizontal="center"/>
    </xf>
    <xf numFmtId="0" fontId="30" fillId="0" borderId="0" xfId="0" applyFont="1" applyAlignment="1">
      <alignment vertical="center"/>
    </xf>
    <xf numFmtId="0" fontId="10" fillId="0" borderId="0" xfId="0" applyFont="1" applyAlignment="1">
      <alignment horizontal="center" vertical="center"/>
    </xf>
    <xf numFmtId="0" fontId="10" fillId="0" borderId="0" xfId="0" applyFont="1" applyAlignment="1">
      <alignment horizontal="left" vertical="center"/>
    </xf>
    <xf numFmtId="3" fontId="1" fillId="0" borderId="0" xfId="2" applyNumberFormat="1" applyFont="1" applyFill="1" applyAlignment="1">
      <alignment horizontal="right" vertical="center"/>
    </xf>
    <xf numFmtId="4" fontId="1" fillId="0" borderId="0" xfId="2" applyNumberFormat="1" applyFont="1" applyFill="1" applyAlignment="1">
      <alignment horizontal="right" vertical="center"/>
    </xf>
    <xf numFmtId="3" fontId="5" fillId="0" borderId="0" xfId="2" applyNumberFormat="1" applyFont="1" applyFill="1" applyAlignment="1">
      <alignment horizontal="right" vertical="center"/>
    </xf>
    <xf numFmtId="3" fontId="6" fillId="0" borderId="12" xfId="2" applyNumberFormat="1" applyFont="1" applyFill="1" applyBorder="1" applyAlignment="1">
      <alignment horizontal="center" vertical="center"/>
    </xf>
    <xf numFmtId="4" fontId="6" fillId="0" borderId="12" xfId="2" applyNumberFormat="1" applyFont="1" applyFill="1" applyBorder="1" applyAlignment="1">
      <alignment horizontal="center" vertical="center"/>
    </xf>
    <xf numFmtId="3" fontId="5" fillId="0" borderId="12" xfId="2" applyNumberFormat="1" applyFont="1" applyFill="1" applyBorder="1" applyAlignment="1">
      <alignment horizontal="right" vertical="center"/>
    </xf>
    <xf numFmtId="3" fontId="5" fillId="0" borderId="0" xfId="2" applyNumberFormat="1" applyFont="1" applyFill="1" applyBorder="1" applyAlignment="1">
      <alignment horizontal="right" vertical="center"/>
    </xf>
    <xf numFmtId="4" fontId="5" fillId="0" borderId="0" xfId="2" applyNumberFormat="1" applyFont="1" applyFill="1" applyBorder="1" applyAlignment="1">
      <alignment horizontal="right" vertical="center"/>
    </xf>
    <xf numFmtId="4" fontId="5" fillId="0" borderId="0" xfId="2" applyNumberFormat="1" applyFont="1" applyFill="1" applyAlignment="1">
      <alignment horizontal="right" vertical="center"/>
    </xf>
    <xf numFmtId="3" fontId="5" fillId="0" borderId="8" xfId="2" applyNumberFormat="1" applyFont="1" applyFill="1" applyBorder="1" applyAlignment="1">
      <alignment horizontal="right" vertical="center"/>
    </xf>
    <xf numFmtId="0" fontId="5" fillId="0" borderId="0" xfId="0" applyFont="1" applyFill="1" applyAlignment="1"/>
    <xf numFmtId="0" fontId="5" fillId="0" borderId="12" xfId="0" applyFont="1" applyFill="1" applyBorder="1" applyAlignment="1">
      <alignment horizontal="center" vertical="center"/>
    </xf>
    <xf numFmtId="0" fontId="5" fillId="0" borderId="4" xfId="0" applyFont="1" applyFill="1" applyBorder="1" applyAlignment="1">
      <alignment horizontal="center" vertical="center"/>
    </xf>
    <xf numFmtId="176" fontId="5" fillId="0" borderId="4" xfId="0" applyNumberFormat="1" applyFont="1" applyFill="1" applyBorder="1" applyAlignment="1">
      <alignment vertical="center"/>
    </xf>
    <xf numFmtId="177" fontId="5" fillId="0" borderId="4" xfId="2" applyNumberFormat="1" applyFont="1" applyFill="1" applyBorder="1" applyAlignment="1">
      <alignment vertical="center"/>
    </xf>
    <xf numFmtId="38" fontId="5" fillId="0" borderId="0" xfId="2" applyFont="1" applyFill="1" applyBorder="1" applyAlignment="1">
      <alignment vertical="center"/>
    </xf>
    <xf numFmtId="0" fontId="12" fillId="0" borderId="8" xfId="0" applyFont="1" applyBorder="1" applyAlignment="1">
      <alignment vertical="center"/>
    </xf>
    <xf numFmtId="0" fontId="12" fillId="0" borderId="9" xfId="0" applyFont="1" applyBorder="1" applyAlignment="1">
      <alignment vertical="center"/>
    </xf>
    <xf numFmtId="0" fontId="10" fillId="0" borderId="10" xfId="0" applyFont="1" applyBorder="1" applyAlignment="1">
      <alignment horizontal="center" vertical="center"/>
    </xf>
    <xf numFmtId="0" fontId="10" fillId="0" borderId="11" xfId="0" applyFont="1" applyBorder="1" applyAlignment="1">
      <alignment horizontal="center" vertical="center"/>
    </xf>
    <xf numFmtId="0" fontId="10" fillId="0" borderId="0" xfId="0" applyFont="1" applyBorder="1" applyAlignment="1">
      <alignment horizontal="right" vertical="center"/>
    </xf>
    <xf numFmtId="0" fontId="10" fillId="0" borderId="4" xfId="0" applyFont="1" applyBorder="1" applyAlignment="1">
      <alignment horizontal="right" vertical="center"/>
    </xf>
    <xf numFmtId="0" fontId="10" fillId="0" borderId="8" xfId="0" applyFont="1" applyBorder="1" applyAlignment="1">
      <alignment horizontal="left" vertical="center"/>
    </xf>
    <xf numFmtId="3" fontId="6" fillId="0" borderId="7" xfId="2" applyNumberFormat="1" applyFont="1" applyFill="1" applyBorder="1" applyAlignment="1">
      <alignment horizontal="centerContinuous" vertical="center"/>
    </xf>
    <xf numFmtId="4" fontId="5" fillId="0" borderId="9" xfId="0" applyNumberFormat="1" applyFont="1" applyFill="1" applyBorder="1" applyAlignment="1">
      <alignment horizontal="centerContinuous" vertical="center"/>
    </xf>
    <xf numFmtId="4" fontId="5" fillId="0" borderId="9" xfId="0" applyNumberFormat="1" applyFont="1" applyBorder="1" applyAlignment="1">
      <alignment horizontal="centerContinuous" vertical="center"/>
    </xf>
    <xf numFmtId="183" fontId="5" fillId="0" borderId="12" xfId="2" applyNumberFormat="1" applyFont="1" applyBorder="1" applyAlignment="1">
      <alignment horizontal="right" vertical="center"/>
    </xf>
    <xf numFmtId="178" fontId="1" fillId="0" borderId="0" xfId="2" applyNumberFormat="1" applyFont="1" applyBorder="1" applyAlignment="1">
      <alignment horizontal="right" vertical="center"/>
    </xf>
    <xf numFmtId="178" fontId="1" fillId="0" borderId="0" xfId="2" applyNumberFormat="1" applyFont="1" applyAlignment="1">
      <alignment horizontal="right" vertical="center"/>
    </xf>
    <xf numFmtId="4" fontId="5" fillId="0" borderId="13" xfId="2" applyNumberFormat="1" applyFont="1" applyFill="1" applyBorder="1" applyAlignment="1">
      <alignment horizontal="right" vertical="center"/>
    </xf>
    <xf numFmtId="4" fontId="5" fillId="0" borderId="13" xfId="2" applyNumberFormat="1" applyFont="1" applyBorder="1" applyAlignment="1">
      <alignment horizontal="right" vertical="center"/>
    </xf>
    <xf numFmtId="4" fontId="5" fillId="0" borderId="15" xfId="2" applyNumberFormat="1" applyFont="1" applyFill="1" applyBorder="1" applyAlignment="1">
      <alignment horizontal="right" vertical="center"/>
    </xf>
    <xf numFmtId="4" fontId="5" fillId="0" borderId="15" xfId="2" applyNumberFormat="1" applyFont="1" applyBorder="1" applyAlignment="1">
      <alignment horizontal="right" vertical="center"/>
    </xf>
    <xf numFmtId="0" fontId="0" fillId="0" borderId="9" xfId="0" applyFont="1" applyFill="1" applyBorder="1" applyAlignment="1">
      <alignment vertical="center"/>
    </xf>
    <xf numFmtId="0" fontId="0" fillId="0" borderId="7" xfId="0" applyFont="1" applyFill="1" applyBorder="1" applyAlignment="1">
      <alignment vertical="center"/>
    </xf>
    <xf numFmtId="0" fontId="0" fillId="0" borderId="16" xfId="0" applyFont="1" applyBorder="1"/>
    <xf numFmtId="0" fontId="0" fillId="0" borderId="0" xfId="0" applyFont="1" applyAlignment="1">
      <alignment horizontal="left"/>
    </xf>
    <xf numFmtId="0" fontId="31" fillId="0" borderId="0" xfId="1" applyFont="1" applyAlignment="1" applyProtection="1"/>
    <xf numFmtId="0" fontId="0" fillId="0" borderId="0" xfId="0" applyFont="1" applyBorder="1"/>
    <xf numFmtId="0" fontId="12" fillId="0" borderId="12" xfId="0" applyFont="1" applyBorder="1" applyAlignment="1">
      <alignment horizontal="distributed" vertical="center" justifyLastLine="1"/>
    </xf>
    <xf numFmtId="0" fontId="12" fillId="0" borderId="10" xfId="0" quotePrefix="1" applyFont="1" applyBorder="1" applyAlignment="1">
      <alignment horizontal="left" vertical="center"/>
    </xf>
    <xf numFmtId="0" fontId="12" fillId="0" borderId="8" xfId="0" quotePrefix="1" applyFont="1" applyBorder="1" applyAlignment="1">
      <alignment horizontal="left" vertical="center"/>
    </xf>
    <xf numFmtId="0" fontId="12" fillId="0" borderId="8" xfId="0" applyFont="1" applyBorder="1" applyAlignment="1">
      <alignment vertical="center"/>
    </xf>
    <xf numFmtId="0" fontId="12" fillId="0" borderId="9" xfId="0" applyFont="1" applyBorder="1" applyAlignment="1">
      <alignment vertical="center"/>
    </xf>
    <xf numFmtId="0" fontId="10" fillId="0" borderId="0" xfId="0" quotePrefix="1" applyFont="1" applyAlignment="1">
      <alignment horizontal="left" vertical="center"/>
    </xf>
    <xf numFmtId="0" fontId="0" fillId="0" borderId="8" xfId="0" applyFont="1" applyFill="1" applyBorder="1" applyAlignment="1">
      <alignment horizontal="centerContinuous" vertical="center"/>
    </xf>
    <xf numFmtId="0" fontId="0" fillId="0" borderId="9" xfId="0" applyFont="1" applyFill="1" applyBorder="1" applyAlignment="1">
      <alignment horizontal="centerContinuous" vertical="center"/>
    </xf>
    <xf numFmtId="0" fontId="10" fillId="0" borderId="8" xfId="0" applyFont="1" applyFill="1" applyBorder="1" applyAlignment="1">
      <alignment horizontal="right" vertical="center"/>
    </xf>
    <xf numFmtId="182" fontId="6" fillId="0" borderId="12" xfId="0" applyNumberFormat="1" applyFont="1" applyFill="1" applyBorder="1" applyAlignment="1">
      <alignment horizontal="right" vertical="center"/>
    </xf>
    <xf numFmtId="0" fontId="32" fillId="0" borderId="7" xfId="0" applyFont="1" applyBorder="1"/>
    <xf numFmtId="0" fontId="32" fillId="0" borderId="8" xfId="0" applyFont="1" applyBorder="1" applyAlignment="1">
      <alignment vertical="center"/>
    </xf>
    <xf numFmtId="0" fontId="32" fillId="0" borderId="9" xfId="0" applyFont="1" applyBorder="1" applyAlignment="1">
      <alignment vertical="center"/>
    </xf>
    <xf numFmtId="0" fontId="32" fillId="0" borderId="8" xfId="0" applyFont="1" applyBorder="1"/>
    <xf numFmtId="0" fontId="32" fillId="0" borderId="9" xfId="0" applyFont="1" applyBorder="1"/>
    <xf numFmtId="0" fontId="32" fillId="0" borderId="0" xfId="0" applyFont="1"/>
    <xf numFmtId="0" fontId="32" fillId="0" borderId="7" xfId="0" applyFont="1" applyBorder="1" applyAlignment="1">
      <alignment vertical="center"/>
    </xf>
    <xf numFmtId="0" fontId="32" fillId="0" borderId="1" xfId="0" applyFont="1" applyBorder="1" applyAlignment="1">
      <alignment vertical="center"/>
    </xf>
    <xf numFmtId="0" fontId="33" fillId="0" borderId="8" xfId="0" applyFont="1" applyBorder="1" applyAlignment="1">
      <alignment vertical="center"/>
    </xf>
    <xf numFmtId="0" fontId="0" fillId="0" borderId="0" xfId="0" applyFont="1" applyFill="1" applyAlignment="1">
      <alignment vertical="center"/>
    </xf>
    <xf numFmtId="183" fontId="5" fillId="0" borderId="12" xfId="2" applyNumberFormat="1" applyFont="1" applyBorder="1" applyAlignment="1">
      <alignment vertical="center"/>
    </xf>
    <xf numFmtId="189" fontId="1" fillId="0" borderId="0" xfId="2" applyNumberFormat="1" applyFont="1" applyAlignment="1">
      <alignment vertical="center"/>
    </xf>
    <xf numFmtId="38" fontId="1" fillId="0" borderId="11" xfId="2" applyFont="1" applyBorder="1" applyAlignment="1">
      <alignment vertical="center"/>
    </xf>
    <xf numFmtId="38" fontId="1" fillId="0" borderId="0" xfId="2" applyFont="1" applyBorder="1" applyAlignment="1">
      <alignment vertical="center"/>
    </xf>
    <xf numFmtId="181" fontId="5" fillId="0" borderId="12" xfId="2" applyNumberFormat="1" applyFont="1" applyBorder="1" applyAlignment="1">
      <alignment vertical="center"/>
    </xf>
    <xf numFmtId="181" fontId="5" fillId="0" borderId="12" xfId="2" applyNumberFormat="1" applyFont="1" applyBorder="1" applyAlignment="1">
      <alignment horizontal="right" vertical="center"/>
    </xf>
    <xf numFmtId="181" fontId="5" fillId="0" borderId="12" xfId="2" applyNumberFormat="1" applyFont="1" applyBorder="1" applyAlignment="1">
      <alignment horizontal="center" vertical="center"/>
    </xf>
    <xf numFmtId="187" fontId="5" fillId="0" borderId="12" xfId="2" applyNumberFormat="1" applyFont="1" applyBorder="1" applyAlignment="1">
      <alignment vertical="center"/>
    </xf>
    <xf numFmtId="0" fontId="15" fillId="0" borderId="0" xfId="0" applyFont="1" applyAlignment="1"/>
    <xf numFmtId="0" fontId="18" fillId="0" borderId="0" xfId="0" applyFont="1" applyAlignment="1"/>
    <xf numFmtId="0" fontId="18" fillId="0" borderId="0" xfId="0" applyFont="1" applyBorder="1" applyAlignment="1"/>
    <xf numFmtId="0" fontId="35" fillId="0" borderId="0" xfId="0" applyFont="1" applyAlignment="1"/>
    <xf numFmtId="0" fontId="35" fillId="0" borderId="0" xfId="0" applyFont="1" applyBorder="1" applyAlignment="1"/>
    <xf numFmtId="0" fontId="35" fillId="0" borderId="0" xfId="0" applyFont="1"/>
    <xf numFmtId="0" fontId="34" fillId="0" borderId="0" xfId="0" applyFont="1" applyAlignment="1">
      <alignment horizontal="right"/>
    </xf>
    <xf numFmtId="0" fontId="16" fillId="0" borderId="0" xfId="0" applyFont="1" applyAlignment="1">
      <alignment horizontal="center"/>
    </xf>
    <xf numFmtId="0" fontId="34" fillId="0" borderId="0" xfId="0" applyFont="1" applyAlignment="1"/>
    <xf numFmtId="0" fontId="35" fillId="0" borderId="0" xfId="0" applyFont="1" applyAlignment="1">
      <alignment horizontal="right"/>
    </xf>
    <xf numFmtId="0" fontId="34" fillId="0" borderId="0" xfId="0" applyFont="1" applyBorder="1" applyAlignment="1"/>
    <xf numFmtId="0" fontId="34" fillId="0" borderId="0" xfId="0" applyFont="1" applyAlignment="1">
      <alignment horizontal="center" vertical="center"/>
    </xf>
    <xf numFmtId="0" fontId="35" fillId="0" borderId="0" xfId="0" applyFont="1" applyAlignment="1">
      <alignment horizontal="center" vertical="center"/>
    </xf>
    <xf numFmtId="0" fontId="34" fillId="0" borderId="0" xfId="0" applyFont="1"/>
    <xf numFmtId="0" fontId="14" fillId="0" borderId="0" xfId="0" applyFont="1" applyAlignment="1">
      <alignment vertical="center"/>
    </xf>
    <xf numFmtId="0" fontId="12" fillId="0" borderId="13" xfId="0" applyFont="1" applyBorder="1" applyAlignment="1">
      <alignment horizontal="distributed" vertical="center" justifyLastLine="1"/>
    </xf>
    <xf numFmtId="0" fontId="12" fillId="0" borderId="14" xfId="0" applyFont="1" applyBorder="1" applyAlignment="1">
      <alignment horizontal="distributed" vertical="center" justifyLastLine="1"/>
    </xf>
    <xf numFmtId="0" fontId="12" fillId="0" borderId="15" xfId="0" applyFont="1" applyBorder="1" applyAlignment="1">
      <alignment horizontal="distributed" vertical="center" justifyLastLine="1"/>
    </xf>
    <xf numFmtId="0" fontId="12" fillId="0" borderId="0" xfId="0" quotePrefix="1" applyFont="1" applyAlignment="1">
      <alignment horizontal="left" vertical="center"/>
    </xf>
    <xf numFmtId="0" fontId="12" fillId="0" borderId="13" xfId="0" applyFont="1" applyBorder="1" applyAlignment="1">
      <alignment horizontal="center" vertical="center"/>
    </xf>
    <xf numFmtId="0" fontId="12" fillId="0" borderId="14" xfId="0" applyFont="1" applyBorder="1" applyAlignment="1">
      <alignment vertical="center"/>
    </xf>
    <xf numFmtId="0" fontId="12" fillId="0" borderId="15" xfId="0" applyFont="1" applyBorder="1" applyAlignment="1">
      <alignment vertical="center"/>
    </xf>
    <xf numFmtId="0" fontId="4" fillId="0" borderId="0" xfId="0" applyFont="1" applyBorder="1" applyAlignment="1">
      <alignment horizontal="left" vertical="center"/>
    </xf>
    <xf numFmtId="0" fontId="16" fillId="0" borderId="0" xfId="0" applyFont="1" applyAlignment="1"/>
    <xf numFmtId="0" fontId="10" fillId="0" borderId="2" xfId="0" applyFont="1" applyBorder="1" applyAlignment="1">
      <alignment horizontal="center" vertical="center"/>
    </xf>
    <xf numFmtId="0" fontId="10" fillId="0" borderId="6" xfId="0" applyFont="1" applyBorder="1" applyAlignment="1">
      <alignment horizontal="center" vertical="center"/>
    </xf>
    <xf numFmtId="0" fontId="10" fillId="0" borderId="1" xfId="0" applyFont="1" applyBorder="1" applyAlignment="1">
      <alignment horizontal="center" vertical="center"/>
    </xf>
    <xf numFmtId="0" fontId="10" fillId="0" borderId="5" xfId="0" applyFont="1" applyBorder="1" applyAlignment="1">
      <alignment horizontal="center" vertical="center"/>
    </xf>
    <xf numFmtId="0" fontId="12" fillId="0" borderId="8" xfId="0" applyFont="1" applyBorder="1" applyAlignment="1">
      <alignment horizontal="left" vertical="center"/>
    </xf>
    <xf numFmtId="0" fontId="12" fillId="0" borderId="8" xfId="0" applyFont="1" applyBorder="1" applyAlignment="1">
      <alignment vertical="center"/>
    </xf>
    <xf numFmtId="0" fontId="12" fillId="0" borderId="9" xfId="0" applyFont="1" applyBorder="1" applyAlignment="1">
      <alignment vertical="center"/>
    </xf>
    <xf numFmtId="0" fontId="12" fillId="0" borderId="4" xfId="0" applyFont="1" applyBorder="1" applyAlignment="1">
      <alignment vertical="center"/>
    </xf>
    <xf numFmtId="0" fontId="12" fillId="0" borderId="11" xfId="0" applyFont="1" applyBorder="1" applyAlignment="1">
      <alignment vertical="center"/>
    </xf>
    <xf numFmtId="0" fontId="12" fillId="0" borderId="11" xfId="0" quotePrefix="1" applyFont="1" applyBorder="1" applyAlignment="1">
      <alignment horizontal="left" vertical="center"/>
    </xf>
    <xf numFmtId="0" fontId="12" fillId="0" borderId="0" xfId="0" applyFont="1" applyAlignment="1">
      <alignment vertical="center"/>
    </xf>
    <xf numFmtId="0" fontId="10" fillId="0" borderId="10" xfId="0" applyFont="1" applyFill="1" applyBorder="1" applyAlignment="1">
      <alignment horizontal="distributed" vertical="center"/>
    </xf>
    <xf numFmtId="38" fontId="6" fillId="0" borderId="8" xfId="2" applyFont="1" applyBorder="1" applyAlignment="1">
      <alignment horizontal="distributed" vertical="center"/>
    </xf>
    <xf numFmtId="38" fontId="6" fillId="0" borderId="7" xfId="2" applyFont="1" applyBorder="1" applyAlignment="1">
      <alignment horizontal="distributed" vertical="center"/>
    </xf>
    <xf numFmtId="38" fontId="5" fillId="0" borderId="8" xfId="2" applyFont="1" applyBorder="1" applyAlignment="1">
      <alignment horizontal="distributed" vertical="center"/>
    </xf>
    <xf numFmtId="178" fontId="5" fillId="0" borderId="0" xfId="2" applyNumberFormat="1" applyFont="1" applyBorder="1" applyAlignment="1">
      <alignment horizontal="right" vertical="center"/>
    </xf>
    <xf numFmtId="38" fontId="7" fillId="0" borderId="8" xfId="2" applyFont="1" applyBorder="1" applyAlignment="1">
      <alignment horizontal="distributed" vertical="center"/>
    </xf>
    <xf numFmtId="38" fontId="6" fillId="0" borderId="7" xfId="2" applyFont="1" applyBorder="1" applyAlignment="1">
      <alignment horizontal="center" vertical="center"/>
    </xf>
    <xf numFmtId="38" fontId="6" fillId="0" borderId="8" xfId="2" applyFont="1" applyBorder="1" applyAlignment="1">
      <alignment horizontal="center" vertical="center"/>
    </xf>
    <xf numFmtId="0" fontId="5" fillId="0" borderId="13" xfId="0" applyFont="1" applyBorder="1" applyAlignment="1">
      <alignment vertical="center"/>
    </xf>
    <xf numFmtId="0" fontId="5" fillId="0" borderId="2" xfId="0" applyFont="1" applyBorder="1" applyAlignment="1">
      <alignment horizontal="distributed" vertical="center" justifyLastLine="1"/>
    </xf>
    <xf numFmtId="0" fontId="5" fillId="0" borderId="1" xfId="0" applyFont="1" applyBorder="1" applyAlignment="1">
      <alignment horizontal="distributed" vertical="center" justifyLastLine="1"/>
    </xf>
    <xf numFmtId="0" fontId="5" fillId="0" borderId="10" xfId="0" applyFont="1" applyBorder="1" applyAlignment="1">
      <alignment vertical="center"/>
    </xf>
    <xf numFmtId="0" fontId="5" fillId="0" borderId="11" xfId="0" applyFont="1" applyBorder="1" applyAlignment="1">
      <alignment vertical="center"/>
    </xf>
    <xf numFmtId="0" fontId="5" fillId="0" borderId="2" xfId="0" applyFont="1" applyBorder="1" applyAlignment="1">
      <alignment vertical="center"/>
    </xf>
    <xf numFmtId="0" fontId="5" fillId="0" borderId="1" xfId="0" applyFont="1" applyBorder="1" applyAlignment="1">
      <alignment vertical="center"/>
    </xf>
    <xf numFmtId="0" fontId="10" fillId="0" borderId="8" xfId="0" applyFont="1" applyFill="1" applyBorder="1" applyAlignment="1">
      <alignment vertical="center"/>
    </xf>
    <xf numFmtId="0" fontId="10" fillId="0" borderId="6" xfId="0" applyFont="1" applyFill="1" applyBorder="1" applyAlignment="1">
      <alignment horizontal="right" vertical="center"/>
    </xf>
    <xf numFmtId="0" fontId="10" fillId="0" borderId="11" xfId="0" applyFont="1" applyFill="1" applyBorder="1" applyAlignment="1">
      <alignment horizontal="left" vertical="center"/>
    </xf>
    <xf numFmtId="0" fontId="10" fillId="0" borderId="10" xfId="0" applyFont="1" applyFill="1" applyBorder="1" applyAlignment="1">
      <alignment horizontal="center" vertical="center"/>
    </xf>
    <xf numFmtId="0" fontId="10" fillId="0" borderId="6" xfId="0" applyFont="1" applyFill="1" applyBorder="1" applyAlignment="1">
      <alignment horizontal="center" vertical="center"/>
    </xf>
    <xf numFmtId="0" fontId="10" fillId="0" borderId="1" xfId="0" applyFont="1" applyFill="1" applyBorder="1" applyAlignment="1">
      <alignment horizontal="center" vertical="center"/>
    </xf>
    <xf numFmtId="0" fontId="10" fillId="0" borderId="11" xfId="0" applyFont="1" applyFill="1" applyBorder="1" applyAlignment="1">
      <alignment horizontal="center" vertical="center"/>
    </xf>
    <xf numFmtId="0" fontId="10" fillId="0" borderId="8" xfId="0" applyFont="1" applyBorder="1" applyAlignment="1">
      <alignment vertical="center"/>
    </xf>
    <xf numFmtId="0" fontId="10" fillId="0" borderId="0" xfId="0" applyFont="1" applyBorder="1" applyAlignment="1">
      <alignment horizontal="left" vertical="center"/>
    </xf>
    <xf numFmtId="0" fontId="0" fillId="0" borderId="0" xfId="0" applyFont="1" applyAlignment="1">
      <alignment horizontal="right"/>
    </xf>
    <xf numFmtId="0" fontId="0" fillId="0" borderId="0" xfId="0" applyFont="1" applyAlignment="1">
      <alignment horizontal="center"/>
    </xf>
    <xf numFmtId="0" fontId="4" fillId="0" borderId="0" xfId="0" applyFont="1" applyAlignment="1">
      <alignment horizontal="center"/>
    </xf>
    <xf numFmtId="186" fontId="5" fillId="0" borderId="12" xfId="2" applyNumberFormat="1" applyFont="1" applyBorder="1" applyAlignment="1">
      <alignment vertical="center"/>
    </xf>
    <xf numFmtId="0" fontId="0" fillId="0" borderId="7" xfId="0" applyFont="1" applyBorder="1" applyAlignment="1">
      <alignment horizontal="center"/>
    </xf>
    <xf numFmtId="0" fontId="0" fillId="0" borderId="9" xfId="0" applyFont="1" applyBorder="1" applyAlignment="1">
      <alignment horizontal="center"/>
    </xf>
    <xf numFmtId="0" fontId="24" fillId="0" borderId="0" xfId="0" applyFont="1" applyBorder="1" applyAlignment="1"/>
    <xf numFmtId="0" fontId="24" fillId="0" borderId="0" xfId="0" applyFont="1" applyBorder="1" applyAlignment="1">
      <alignment vertical="center"/>
    </xf>
    <xf numFmtId="0" fontId="24" fillId="0" borderId="0" xfId="0" applyFont="1" applyBorder="1" applyAlignment="1">
      <alignment vertical="top" wrapText="1"/>
    </xf>
    <xf numFmtId="38" fontId="5" fillId="0" borderId="0" xfId="2" applyFont="1" applyFill="1" applyBorder="1" applyAlignment="1"/>
    <xf numFmtId="38" fontId="36" fillId="0" borderId="7" xfId="2" applyFont="1" applyBorder="1" applyAlignment="1">
      <alignment horizontal="distributed" vertical="center"/>
    </xf>
    <xf numFmtId="183" fontId="36" fillId="0" borderId="12" xfId="2" applyNumberFormat="1" applyFont="1" applyBorder="1" applyAlignment="1">
      <alignment horizontal="right" vertical="center"/>
    </xf>
    <xf numFmtId="181" fontId="36" fillId="0" borderId="12" xfId="2" applyNumberFormat="1" applyFont="1" applyBorder="1" applyAlignment="1">
      <alignment vertical="center"/>
    </xf>
    <xf numFmtId="38" fontId="37" fillId="0" borderId="0" xfId="2" applyFont="1" applyAlignment="1">
      <alignment vertical="center"/>
    </xf>
    <xf numFmtId="0" fontId="12" fillId="0" borderId="11" xfId="0" quotePrefix="1" applyFont="1" applyBorder="1" applyAlignment="1">
      <alignment horizontal="left" vertical="center"/>
    </xf>
    <xf numFmtId="0" fontId="10" fillId="0" borderId="8" xfId="0" applyFont="1" applyFill="1" applyBorder="1" applyAlignment="1">
      <alignment vertical="center"/>
    </xf>
    <xf numFmtId="183" fontId="5" fillId="0" borderId="12" xfId="2" applyNumberFormat="1" applyFont="1" applyFill="1" applyBorder="1" applyAlignment="1">
      <alignment horizontal="right" vertical="center"/>
    </xf>
    <xf numFmtId="0" fontId="6" fillId="0" borderId="12" xfId="0" applyFont="1" applyBorder="1" applyAlignment="1">
      <alignment horizontal="center" vertical="center"/>
    </xf>
    <xf numFmtId="0" fontId="6" fillId="0" borderId="12" xfId="0" applyFont="1" applyFill="1" applyBorder="1" applyAlignment="1">
      <alignment horizontal="center" vertical="center"/>
    </xf>
    <xf numFmtId="0" fontId="4" fillId="0" borderId="0" xfId="0" applyFont="1" applyAlignment="1">
      <alignment horizontal="center"/>
    </xf>
    <xf numFmtId="0" fontId="13" fillId="0" borderId="0" xfId="0" applyFont="1" applyFill="1" applyAlignment="1">
      <alignment horizontal="right" vertical="center"/>
    </xf>
    <xf numFmtId="0" fontId="20" fillId="0" borderId="0" xfId="0" applyFont="1" applyAlignment="1">
      <alignment horizontal="center"/>
    </xf>
    <xf numFmtId="0" fontId="16" fillId="0" borderId="0" xfId="0" applyFont="1" applyAlignment="1"/>
    <xf numFmtId="0" fontId="26" fillId="0" borderId="0" xfId="0" applyFont="1" applyAlignment="1">
      <alignment horizontal="center"/>
    </xf>
    <xf numFmtId="0" fontId="17" fillId="0" borderId="0" xfId="0" applyFont="1" applyAlignment="1">
      <alignment horizontal="center"/>
    </xf>
    <xf numFmtId="0" fontId="22" fillId="0" borderId="0" xfId="0" applyFont="1" applyAlignment="1">
      <alignment horizontal="center"/>
    </xf>
    <xf numFmtId="0" fontId="28" fillId="0" borderId="0" xfId="0" applyFont="1" applyAlignment="1">
      <alignment horizontal="center"/>
    </xf>
    <xf numFmtId="0" fontId="27" fillId="0" borderId="0" xfId="0" applyFont="1" applyAlignment="1">
      <alignment horizontal="center"/>
    </xf>
    <xf numFmtId="0" fontId="16" fillId="0" borderId="0" xfId="0" applyFont="1" applyAlignment="1">
      <alignment horizontal="center" vertical="center"/>
    </xf>
    <xf numFmtId="0" fontId="10" fillId="0" borderId="12" xfId="0" applyFont="1" applyBorder="1" applyAlignment="1">
      <alignment horizontal="center" vertical="center"/>
    </xf>
    <xf numFmtId="0" fontId="10" fillId="0" borderId="2" xfId="0" applyFont="1" applyBorder="1" applyAlignment="1">
      <alignment horizontal="center" vertical="center"/>
    </xf>
    <xf numFmtId="0" fontId="10" fillId="0" borderId="6" xfId="0" applyFont="1" applyBorder="1" applyAlignment="1">
      <alignment horizontal="center" vertical="center"/>
    </xf>
    <xf numFmtId="0" fontId="10" fillId="0" borderId="3" xfId="0" applyFont="1" applyBorder="1" applyAlignment="1">
      <alignment horizontal="center" vertical="center"/>
    </xf>
    <xf numFmtId="0" fontId="10" fillId="0" borderId="4" xfId="0" applyFont="1" applyBorder="1" applyAlignment="1">
      <alignment horizontal="center" vertical="center"/>
    </xf>
    <xf numFmtId="0" fontId="10" fillId="0" borderId="1" xfId="0" applyFont="1" applyBorder="1" applyAlignment="1">
      <alignment horizontal="center" vertical="center"/>
    </xf>
    <xf numFmtId="0" fontId="10" fillId="0" borderId="5" xfId="0" applyFont="1" applyBorder="1" applyAlignment="1">
      <alignment horizontal="center" vertical="center"/>
    </xf>
    <xf numFmtId="0" fontId="10" fillId="0" borderId="3" xfId="0" applyFont="1" applyBorder="1" applyAlignment="1">
      <alignment horizontal="center" vertical="center" textRotation="255"/>
    </xf>
    <xf numFmtId="0" fontId="10" fillId="0" borderId="4" xfId="0" applyFont="1" applyBorder="1" applyAlignment="1">
      <alignment horizontal="center" vertical="center" textRotation="255"/>
    </xf>
    <xf numFmtId="38" fontId="10" fillId="0" borderId="3" xfId="2" applyFont="1" applyBorder="1" applyAlignment="1">
      <alignment horizontal="center" vertical="center"/>
    </xf>
    <xf numFmtId="38" fontId="10" fillId="0" borderId="4" xfId="2" applyFont="1" applyBorder="1" applyAlignment="1">
      <alignment horizontal="center" vertical="center"/>
    </xf>
    <xf numFmtId="0" fontId="10" fillId="0" borderId="1" xfId="0" applyFont="1" applyBorder="1" applyAlignment="1">
      <alignment horizontal="center" vertical="top"/>
    </xf>
    <xf numFmtId="0" fontId="10" fillId="0" borderId="5" xfId="0" applyFont="1" applyBorder="1" applyAlignment="1">
      <alignment horizontal="center" vertical="top"/>
    </xf>
    <xf numFmtId="0" fontId="10" fillId="0" borderId="2" xfId="0" applyFont="1" applyBorder="1" applyAlignment="1"/>
    <xf numFmtId="0" fontId="0" fillId="0" borderId="6" xfId="0" applyFont="1" applyBorder="1"/>
    <xf numFmtId="49" fontId="10" fillId="0" borderId="1" xfId="0" applyNumberFormat="1" applyFont="1" applyBorder="1" applyAlignment="1">
      <alignment horizontal="center"/>
    </xf>
    <xf numFmtId="49" fontId="10" fillId="0" borderId="5" xfId="0" applyNumberFormat="1" applyFont="1" applyBorder="1" applyAlignment="1">
      <alignment horizontal="center"/>
    </xf>
    <xf numFmtId="0" fontId="12" fillId="0" borderId="12" xfId="0" applyFont="1" applyBorder="1" applyAlignment="1">
      <alignment horizontal="center" vertical="center"/>
    </xf>
    <xf numFmtId="0" fontId="10" fillId="0" borderId="7" xfId="0" applyFont="1" applyBorder="1" applyAlignment="1">
      <alignment horizontal="distributed" vertical="center"/>
    </xf>
    <xf numFmtId="0" fontId="10" fillId="0" borderId="8" xfId="0" applyFont="1" applyBorder="1" applyAlignment="1">
      <alignment horizontal="distributed" vertical="center"/>
    </xf>
    <xf numFmtId="0" fontId="10" fillId="0" borderId="9" xfId="0" applyFont="1" applyBorder="1" applyAlignment="1">
      <alignment horizontal="distributed" vertical="center"/>
    </xf>
    <xf numFmtId="0" fontId="21" fillId="0" borderId="8" xfId="0" applyFont="1" applyBorder="1" applyAlignment="1">
      <alignment horizontal="left" vertical="center"/>
    </xf>
    <xf numFmtId="0" fontId="21" fillId="0" borderId="9" xfId="0" applyFont="1" applyBorder="1" applyAlignment="1">
      <alignment horizontal="left" vertical="center"/>
    </xf>
    <xf numFmtId="0" fontId="10" fillId="0" borderId="7" xfId="0" applyFont="1" applyBorder="1" applyAlignment="1">
      <alignment horizontal="right" vertical="center"/>
    </xf>
    <xf numFmtId="0" fontId="10" fillId="0" borderId="8" xfId="0" applyFont="1" applyBorder="1" applyAlignment="1">
      <alignment horizontal="right" vertical="center"/>
    </xf>
    <xf numFmtId="0" fontId="10" fillId="0" borderId="12" xfId="0" applyFont="1" applyBorder="1" applyAlignment="1">
      <alignment horizontal="distributed" vertical="center"/>
    </xf>
    <xf numFmtId="3" fontId="10" fillId="0" borderId="7" xfId="0" applyNumberFormat="1" applyFont="1" applyBorder="1" applyAlignment="1">
      <alignment horizontal="right" vertical="center"/>
    </xf>
    <xf numFmtId="3" fontId="10" fillId="0" borderId="8" xfId="0" applyNumberFormat="1" applyFont="1" applyBorder="1" applyAlignment="1">
      <alignment horizontal="right" vertical="center"/>
    </xf>
    <xf numFmtId="0" fontId="32" fillId="0" borderId="8" xfId="0" applyFont="1" applyBorder="1" applyAlignment="1">
      <alignment horizontal="left" vertical="center" shrinkToFit="1"/>
    </xf>
    <xf numFmtId="0" fontId="32" fillId="0" borderId="9" xfId="0" applyFont="1" applyBorder="1" applyAlignment="1">
      <alignment horizontal="left" vertical="center" shrinkToFit="1"/>
    </xf>
    <xf numFmtId="0" fontId="32" fillId="0" borderId="8" xfId="0" applyFont="1" applyBorder="1" applyAlignment="1">
      <alignment horizontal="left" vertical="center"/>
    </xf>
    <xf numFmtId="0" fontId="32" fillId="0" borderId="9" xfId="0" applyFont="1" applyBorder="1" applyAlignment="1">
      <alignment horizontal="left" vertical="center"/>
    </xf>
    <xf numFmtId="0" fontId="32" fillId="0" borderId="11" xfId="0" applyFont="1" applyBorder="1" applyAlignment="1">
      <alignment vertical="center"/>
    </xf>
    <xf numFmtId="0" fontId="32" fillId="0" borderId="5" xfId="0" applyFont="1" applyBorder="1" applyAlignment="1">
      <alignment vertical="center"/>
    </xf>
    <xf numFmtId="0" fontId="12" fillId="0" borderId="8" xfId="0" applyFont="1" applyFill="1" applyBorder="1" applyAlignment="1">
      <alignment vertical="center"/>
    </xf>
    <xf numFmtId="0" fontId="12" fillId="0" borderId="9" xfId="0" applyFont="1" applyFill="1" applyBorder="1" applyAlignment="1">
      <alignment vertical="center"/>
    </xf>
    <xf numFmtId="0" fontId="12" fillId="0" borderId="8" xfId="0" applyFont="1" applyBorder="1" applyAlignment="1">
      <alignment horizontal="left" vertical="center"/>
    </xf>
    <xf numFmtId="0" fontId="0" fillId="0" borderId="8" xfId="0" applyFont="1" applyBorder="1" applyAlignment="1">
      <alignment vertical="center"/>
    </xf>
    <xf numFmtId="0" fontId="0" fillId="0" borderId="9" xfId="0" applyFont="1" applyBorder="1" applyAlignment="1">
      <alignment vertical="center"/>
    </xf>
    <xf numFmtId="0" fontId="12" fillId="0" borderId="9" xfId="0" applyFont="1" applyBorder="1" applyAlignment="1">
      <alignment horizontal="left" vertical="center"/>
    </xf>
    <xf numFmtId="0" fontId="12" fillId="0" borderId="8" xfId="0" applyFont="1" applyBorder="1" applyAlignment="1">
      <alignment vertical="center"/>
    </xf>
    <xf numFmtId="0" fontId="0" fillId="0" borderId="8" xfId="0" applyFont="1" applyBorder="1" applyAlignment="1"/>
    <xf numFmtId="0" fontId="12" fillId="0" borderId="9" xfId="0" applyFont="1" applyBorder="1" applyAlignment="1">
      <alignment vertical="center"/>
    </xf>
    <xf numFmtId="0" fontId="12" fillId="0" borderId="0" xfId="0" applyFont="1" applyBorder="1" applyAlignment="1">
      <alignment vertical="center"/>
    </xf>
    <xf numFmtId="0" fontId="12" fillId="0" borderId="4" xfId="0" applyFont="1" applyBorder="1" applyAlignment="1">
      <alignment vertical="center"/>
    </xf>
    <xf numFmtId="0" fontId="12" fillId="0" borderId="0" xfId="0" applyFont="1" applyFill="1" applyBorder="1" applyAlignment="1">
      <alignment vertical="center"/>
    </xf>
    <xf numFmtId="0" fontId="12" fillId="0" borderId="4" xfId="0" applyFont="1" applyFill="1" applyBorder="1" applyAlignment="1">
      <alignment vertical="center"/>
    </xf>
    <xf numFmtId="0" fontId="12" fillId="0" borderId="1" xfId="0" applyFont="1" applyBorder="1" applyAlignment="1">
      <alignment horizontal="center" vertical="center"/>
    </xf>
    <xf numFmtId="0" fontId="12" fillId="0" borderId="11" xfId="0" applyFont="1" applyBorder="1" applyAlignment="1">
      <alignment horizontal="center" vertical="center"/>
    </xf>
    <xf numFmtId="0" fontId="12" fillId="0" borderId="5" xfId="0" applyFont="1" applyBorder="1" applyAlignment="1">
      <alignment horizontal="center" vertical="center"/>
    </xf>
    <xf numFmtId="0" fontId="12" fillId="0" borderId="11" xfId="0" applyFont="1" applyBorder="1" applyAlignment="1">
      <alignment vertical="center"/>
    </xf>
    <xf numFmtId="0" fontId="9" fillId="0" borderId="11" xfId="0" applyFont="1" applyBorder="1" applyAlignment="1">
      <alignment vertical="center"/>
    </xf>
    <xf numFmtId="0" fontId="9" fillId="0" borderId="5" xfId="0" applyFont="1" applyBorder="1" applyAlignment="1">
      <alignment vertical="center"/>
    </xf>
    <xf numFmtId="0" fontId="12" fillId="0" borderId="11" xfId="0" applyFont="1" applyFill="1" applyBorder="1" applyAlignment="1">
      <alignment vertical="center"/>
    </xf>
    <xf numFmtId="0" fontId="12" fillId="0" borderId="5" xfId="0" applyFont="1" applyFill="1" applyBorder="1" applyAlignment="1">
      <alignment vertical="center"/>
    </xf>
    <xf numFmtId="0" fontId="12" fillId="0" borderId="13" xfId="0" applyFont="1" applyBorder="1" applyAlignment="1">
      <alignment horizontal="center" vertical="center" justifyLastLine="1"/>
    </xf>
    <xf numFmtId="0" fontId="12" fillId="0" borderId="15" xfId="0" applyFont="1" applyBorder="1" applyAlignment="1">
      <alignment horizontal="center" vertical="center" justifyLastLine="1"/>
    </xf>
    <xf numFmtId="0" fontId="12" fillId="0" borderId="11" xfId="0" quotePrefix="1" applyFont="1" applyBorder="1" applyAlignment="1">
      <alignment horizontal="left" vertical="center"/>
    </xf>
    <xf numFmtId="0" fontId="12" fillId="0" borderId="11" xfId="0" applyFont="1" applyBorder="1" applyAlignment="1">
      <alignment horizontal="left" vertical="center"/>
    </xf>
    <xf numFmtId="0" fontId="12" fillId="0" borderId="10" xfId="0" applyFont="1" applyBorder="1" applyAlignment="1">
      <alignment horizontal="left" vertical="center"/>
    </xf>
    <xf numFmtId="0" fontId="12" fillId="0" borderId="6" xfId="0" applyFont="1" applyBorder="1" applyAlignment="1">
      <alignment horizontal="left" vertical="center"/>
    </xf>
    <xf numFmtId="0" fontId="12" fillId="0" borderId="14" xfId="0" applyFont="1" applyBorder="1" applyAlignment="1">
      <alignment horizontal="center" vertical="center" justifyLastLine="1"/>
    </xf>
    <xf numFmtId="0" fontId="12" fillId="0" borderId="0" xfId="0" applyFont="1" applyAlignment="1">
      <alignment vertical="center"/>
    </xf>
    <xf numFmtId="0" fontId="12" fillId="0" borderId="10" xfId="0" quotePrefix="1" applyFont="1" applyBorder="1" applyAlignment="1">
      <alignment horizontal="left" vertical="center" shrinkToFit="1"/>
    </xf>
    <xf numFmtId="0" fontId="12" fillId="0" borderId="6" xfId="0" quotePrefix="1" applyFont="1" applyBorder="1" applyAlignment="1">
      <alignment horizontal="left" vertical="center" shrinkToFit="1"/>
    </xf>
    <xf numFmtId="38" fontId="10" fillId="0" borderId="12" xfId="2" applyFont="1" applyFill="1" applyBorder="1" applyAlignment="1">
      <alignment horizontal="right" vertical="center"/>
    </xf>
    <xf numFmtId="181" fontId="10" fillId="0" borderId="7" xfId="3" applyNumberFormat="1" applyFont="1" applyFill="1" applyBorder="1" applyAlignment="1">
      <alignment horizontal="right" vertical="center"/>
    </xf>
    <xf numFmtId="181" fontId="10" fillId="0" borderId="8" xfId="3" applyNumberFormat="1" applyFont="1" applyFill="1" applyBorder="1" applyAlignment="1">
      <alignment horizontal="right" vertical="center"/>
    </xf>
    <xf numFmtId="181" fontId="10" fillId="0" borderId="9" xfId="3" applyNumberFormat="1" applyFont="1" applyFill="1" applyBorder="1" applyAlignment="1">
      <alignment horizontal="right" vertical="center"/>
    </xf>
    <xf numFmtId="4" fontId="10" fillId="0" borderId="12" xfId="0" applyNumberFormat="1" applyFont="1" applyFill="1" applyBorder="1" applyAlignment="1">
      <alignment horizontal="right" vertical="center"/>
    </xf>
    <xf numFmtId="38" fontId="10" fillId="0" borderId="7" xfId="3" applyFont="1" applyFill="1" applyBorder="1" applyAlignment="1">
      <alignment vertical="center"/>
    </xf>
    <xf numFmtId="38" fontId="10" fillId="0" borderId="8" xfId="3" applyFont="1" applyFill="1" applyBorder="1" applyAlignment="1">
      <alignment vertical="center"/>
    </xf>
    <xf numFmtId="38" fontId="10" fillId="0" borderId="9" xfId="3" applyFont="1" applyFill="1" applyBorder="1" applyAlignment="1">
      <alignment vertical="center"/>
    </xf>
    <xf numFmtId="4" fontId="10" fillId="0" borderId="7" xfId="3" applyNumberFormat="1" applyFont="1" applyFill="1" applyBorder="1" applyAlignment="1">
      <alignment vertical="center" shrinkToFit="1"/>
    </xf>
    <xf numFmtId="4" fontId="10" fillId="0" borderId="8" xfId="3" applyNumberFormat="1" applyFont="1" applyFill="1" applyBorder="1" applyAlignment="1">
      <alignment vertical="center" shrinkToFit="1"/>
    </xf>
    <xf numFmtId="4" fontId="10" fillId="0" borderId="9" xfId="3" applyNumberFormat="1" applyFont="1" applyFill="1" applyBorder="1" applyAlignment="1">
      <alignment vertical="center" shrinkToFit="1"/>
    </xf>
    <xf numFmtId="38" fontId="10" fillId="0" borderId="7" xfId="2" applyFont="1" applyFill="1" applyBorder="1" applyAlignment="1">
      <alignment horizontal="right" vertical="center"/>
    </xf>
    <xf numFmtId="38" fontId="10" fillId="0" borderId="8" xfId="2" applyFont="1" applyFill="1" applyBorder="1" applyAlignment="1">
      <alignment horizontal="right" vertical="center"/>
    </xf>
    <xf numFmtId="38" fontId="10" fillId="0" borderId="9" xfId="2" applyFont="1" applyFill="1" applyBorder="1" applyAlignment="1">
      <alignment horizontal="right" vertical="center"/>
    </xf>
    <xf numFmtId="180" fontId="10" fillId="0" borderId="7" xfId="3" applyNumberFormat="1" applyFont="1" applyFill="1" applyBorder="1" applyAlignment="1">
      <alignment vertical="center"/>
    </xf>
    <xf numFmtId="180" fontId="10" fillId="0" borderId="8" xfId="3" applyNumberFormat="1" applyFont="1" applyFill="1" applyBorder="1" applyAlignment="1">
      <alignment vertical="center"/>
    </xf>
    <xf numFmtId="180" fontId="10" fillId="0" borderId="9" xfId="3" applyNumberFormat="1" applyFont="1" applyFill="1" applyBorder="1" applyAlignment="1">
      <alignment vertical="center"/>
    </xf>
    <xf numFmtId="177" fontId="10" fillId="0" borderId="7" xfId="3" applyNumberFormat="1" applyFont="1" applyFill="1" applyBorder="1" applyAlignment="1">
      <alignment vertical="center"/>
    </xf>
    <xf numFmtId="177" fontId="10" fillId="0" borderId="8" xfId="3" applyNumberFormat="1" applyFont="1" applyFill="1" applyBorder="1" applyAlignment="1">
      <alignment vertical="center"/>
    </xf>
    <xf numFmtId="177" fontId="10" fillId="0" borderId="9" xfId="3" applyNumberFormat="1" applyFont="1" applyFill="1" applyBorder="1" applyAlignment="1">
      <alignment vertical="center"/>
    </xf>
    <xf numFmtId="0" fontId="10" fillId="0" borderId="7" xfId="0" applyFont="1" applyFill="1" applyBorder="1" applyAlignment="1">
      <alignment horizontal="center" vertical="center"/>
    </xf>
    <xf numFmtId="0" fontId="10" fillId="0" borderId="8" xfId="0" applyFont="1" applyFill="1" applyBorder="1" applyAlignment="1">
      <alignment horizontal="center" vertical="center"/>
    </xf>
    <xf numFmtId="0" fontId="10" fillId="0" borderId="9" xfId="0" applyFont="1" applyFill="1" applyBorder="1" applyAlignment="1">
      <alignment horizontal="center" vertical="center"/>
    </xf>
    <xf numFmtId="0" fontId="10" fillId="0" borderId="12" xfId="0" applyFont="1" applyFill="1" applyBorder="1" applyAlignment="1">
      <alignment horizontal="center" vertical="center"/>
    </xf>
    <xf numFmtId="0" fontId="10" fillId="0" borderId="2" xfId="0" quotePrefix="1" applyFont="1" applyFill="1" applyBorder="1" applyAlignment="1">
      <alignment horizontal="distributed" vertical="center" wrapText="1"/>
    </xf>
    <xf numFmtId="0" fontId="10" fillId="0" borderId="10" xfId="0" applyFont="1" applyFill="1" applyBorder="1" applyAlignment="1">
      <alignment horizontal="distributed" vertical="center" wrapText="1"/>
    </xf>
    <xf numFmtId="0" fontId="10" fillId="0" borderId="6" xfId="0" applyFont="1" applyFill="1" applyBorder="1" applyAlignment="1">
      <alignment horizontal="distributed" vertical="center" wrapText="1"/>
    </xf>
    <xf numFmtId="0" fontId="10" fillId="0" borderId="3" xfId="0" applyFont="1" applyFill="1" applyBorder="1" applyAlignment="1">
      <alignment horizontal="distributed" vertical="center" wrapText="1"/>
    </xf>
    <xf numFmtId="0" fontId="10" fillId="0" borderId="0" xfId="0" applyFont="1" applyFill="1" applyBorder="1" applyAlignment="1">
      <alignment horizontal="distributed" vertical="center" wrapText="1"/>
    </xf>
    <xf numFmtId="0" fontId="10" fillId="0" borderId="4" xfId="0" applyFont="1" applyFill="1" applyBorder="1" applyAlignment="1">
      <alignment horizontal="distributed" vertical="center" wrapText="1"/>
    </xf>
    <xf numFmtId="0" fontId="10" fillId="0" borderId="1" xfId="0" applyFont="1" applyFill="1" applyBorder="1" applyAlignment="1">
      <alignment horizontal="distributed" vertical="center" wrapText="1"/>
    </xf>
    <xf numFmtId="0" fontId="10" fillId="0" borderId="11" xfId="0" applyFont="1" applyFill="1" applyBorder="1" applyAlignment="1">
      <alignment horizontal="distributed" vertical="center" wrapText="1"/>
    </xf>
    <xf numFmtId="0" fontId="10" fillId="0" borderId="5" xfId="0" applyFont="1" applyFill="1" applyBorder="1" applyAlignment="1">
      <alignment horizontal="distributed" vertical="center" wrapText="1"/>
    </xf>
    <xf numFmtId="180" fontId="10" fillId="0" borderId="7" xfId="3" applyNumberFormat="1" applyFont="1" applyFill="1" applyBorder="1" applyAlignment="1">
      <alignment horizontal="right" vertical="center"/>
    </xf>
    <xf numFmtId="180" fontId="10" fillId="0" borderId="8" xfId="3" applyNumberFormat="1" applyFont="1" applyFill="1" applyBorder="1" applyAlignment="1">
      <alignment horizontal="right" vertical="center"/>
    </xf>
    <xf numFmtId="180" fontId="10" fillId="0" borderId="9" xfId="3" applyNumberFormat="1" applyFont="1" applyFill="1" applyBorder="1" applyAlignment="1">
      <alignment horizontal="right" vertical="center"/>
    </xf>
    <xf numFmtId="0" fontId="10" fillId="0" borderId="12" xfId="0" applyFont="1" applyBorder="1" applyAlignment="1">
      <alignment horizontal="distributed" vertical="center" justifyLastLine="1"/>
    </xf>
    <xf numFmtId="0" fontId="0" fillId="0" borderId="12" xfId="0" applyFont="1" applyFill="1" applyBorder="1" applyAlignment="1">
      <alignment horizontal="center" vertical="center"/>
    </xf>
    <xf numFmtId="0" fontId="0" fillId="0" borderId="8" xfId="0" applyFont="1" applyFill="1" applyBorder="1" applyAlignment="1">
      <alignment vertical="center"/>
    </xf>
    <xf numFmtId="38" fontId="10" fillId="0" borderId="0" xfId="3" applyFont="1" applyFill="1" applyBorder="1" applyAlignment="1">
      <alignment vertical="center"/>
    </xf>
    <xf numFmtId="0" fontId="0" fillId="0" borderId="0" xfId="0" applyFont="1" applyFill="1" applyAlignment="1">
      <alignment vertical="center"/>
    </xf>
    <xf numFmtId="38" fontId="10" fillId="0" borderId="3" xfId="3" applyFont="1" applyFill="1" applyBorder="1" applyAlignment="1">
      <alignment vertical="center"/>
    </xf>
    <xf numFmtId="0" fontId="0" fillId="0" borderId="7" xfId="0" applyFont="1" applyFill="1" applyBorder="1" applyAlignment="1">
      <alignment horizontal="center" vertical="center"/>
    </xf>
    <xf numFmtId="0" fontId="13" fillId="0" borderId="12" xfId="0" applyFont="1" applyFill="1" applyBorder="1" applyAlignment="1">
      <alignment horizontal="distributed" vertical="center" justifyLastLine="1"/>
    </xf>
    <xf numFmtId="0" fontId="8" fillId="0" borderId="12" xfId="0" applyFont="1" applyFill="1" applyBorder="1" applyAlignment="1">
      <alignment horizontal="distributed" vertical="center" justifyLastLine="1"/>
    </xf>
    <xf numFmtId="0" fontId="13" fillId="0" borderId="7" xfId="0" applyFont="1" applyFill="1" applyBorder="1" applyAlignment="1">
      <alignment horizontal="distributed" vertical="center" justifyLastLine="1"/>
    </xf>
    <xf numFmtId="0" fontId="8" fillId="0" borderId="8" xfId="0" applyFont="1" applyFill="1" applyBorder="1" applyAlignment="1">
      <alignment horizontal="distributed" vertical="center" justifyLastLine="1"/>
    </xf>
    <xf numFmtId="0" fontId="8" fillId="0" borderId="9" xfId="0" applyFont="1" applyFill="1" applyBorder="1" applyAlignment="1">
      <alignment horizontal="distributed" vertical="center" justifyLastLine="1"/>
    </xf>
    <xf numFmtId="0" fontId="10" fillId="0" borderId="12" xfId="0" applyFont="1" applyFill="1" applyBorder="1" applyAlignment="1">
      <alignment horizontal="distributed" vertical="center" justifyLastLine="1"/>
    </xf>
    <xf numFmtId="0" fontId="0" fillId="0" borderId="12" xfId="0" applyFont="1" applyFill="1" applyBorder="1" applyAlignment="1">
      <alignment horizontal="distributed" vertical="center" justifyLastLine="1"/>
    </xf>
    <xf numFmtId="0" fontId="13" fillId="0" borderId="7" xfId="0" applyFont="1" applyFill="1" applyBorder="1" applyAlignment="1">
      <alignment horizontal="distributed" vertical="center"/>
    </xf>
    <xf numFmtId="0" fontId="8" fillId="0" borderId="8" xfId="0" applyFont="1" applyFill="1" applyBorder="1" applyAlignment="1">
      <alignment horizontal="distributed" vertical="center"/>
    </xf>
    <xf numFmtId="0" fontId="8" fillId="0" borderId="9" xfId="0" applyFont="1" applyFill="1" applyBorder="1" applyAlignment="1">
      <alignment horizontal="distributed" vertical="center"/>
    </xf>
    <xf numFmtId="0" fontId="10" fillId="0" borderId="2" xfId="0" applyFont="1" applyFill="1" applyBorder="1" applyAlignment="1">
      <alignment horizontal="distributed" vertical="center"/>
    </xf>
    <xf numFmtId="0" fontId="10" fillId="0" borderId="10" xfId="0" applyFont="1" applyFill="1" applyBorder="1" applyAlignment="1">
      <alignment horizontal="distributed" vertical="center"/>
    </xf>
    <xf numFmtId="0" fontId="10" fillId="0" borderId="6" xfId="0" applyFont="1" applyFill="1" applyBorder="1" applyAlignment="1">
      <alignment horizontal="distributed" vertical="center"/>
    </xf>
    <xf numFmtId="0" fontId="10" fillId="0" borderId="3" xfId="0" applyFont="1" applyFill="1" applyBorder="1" applyAlignment="1">
      <alignment horizontal="distributed" vertical="center"/>
    </xf>
    <xf numFmtId="0" fontId="10" fillId="0" borderId="0" xfId="0" applyFont="1" applyFill="1" applyBorder="1" applyAlignment="1">
      <alignment horizontal="distributed" vertical="center"/>
    </xf>
    <xf numFmtId="0" fontId="10" fillId="0" borderId="4" xfId="0" applyFont="1" applyFill="1" applyBorder="1" applyAlignment="1">
      <alignment horizontal="distributed" vertical="center"/>
    </xf>
    <xf numFmtId="0" fontId="10" fillId="0" borderId="1" xfId="0" applyFont="1" applyFill="1" applyBorder="1" applyAlignment="1">
      <alignment horizontal="distributed" vertical="center"/>
    </xf>
    <xf numFmtId="0" fontId="10" fillId="0" borderId="11" xfId="0" applyFont="1" applyFill="1" applyBorder="1" applyAlignment="1">
      <alignment horizontal="distributed" vertical="center"/>
    </xf>
    <xf numFmtId="0" fontId="10" fillId="0" borderId="5" xfId="0" applyFont="1" applyFill="1" applyBorder="1" applyAlignment="1">
      <alignment horizontal="distributed" vertical="center"/>
    </xf>
    <xf numFmtId="0" fontId="10" fillId="0" borderId="10" xfId="0" quotePrefix="1" applyFont="1" applyFill="1" applyBorder="1" applyAlignment="1">
      <alignment horizontal="distributed" vertical="center" wrapText="1"/>
    </xf>
    <xf numFmtId="0" fontId="10" fillId="0" borderId="6" xfId="0" quotePrefix="1" applyFont="1" applyFill="1" applyBorder="1" applyAlignment="1">
      <alignment horizontal="distributed" vertical="center" wrapText="1"/>
    </xf>
    <xf numFmtId="0" fontId="10" fillId="0" borderId="3" xfId="0" quotePrefix="1" applyFont="1" applyFill="1" applyBorder="1" applyAlignment="1">
      <alignment horizontal="distributed" vertical="center" wrapText="1"/>
    </xf>
    <xf numFmtId="0" fontId="10" fillId="0" borderId="0" xfId="0" quotePrefix="1" applyFont="1" applyFill="1" applyBorder="1" applyAlignment="1">
      <alignment horizontal="distributed" vertical="center" wrapText="1"/>
    </xf>
    <xf numFmtId="0" fontId="10" fillId="0" borderId="4" xfId="0" quotePrefix="1" applyFont="1" applyFill="1" applyBorder="1" applyAlignment="1">
      <alignment horizontal="distributed" vertical="center" wrapText="1"/>
    </xf>
    <xf numFmtId="0" fontId="10" fillId="0" borderId="1" xfId="0" quotePrefix="1" applyFont="1" applyFill="1" applyBorder="1" applyAlignment="1">
      <alignment horizontal="distributed" vertical="center" wrapText="1"/>
    </xf>
    <xf numFmtId="0" fontId="10" fillId="0" borderId="11" xfId="0" quotePrefix="1" applyFont="1" applyFill="1" applyBorder="1" applyAlignment="1">
      <alignment horizontal="distributed" vertical="center" wrapText="1"/>
    </xf>
    <xf numFmtId="0" fontId="10" fillId="0" borderId="5" xfId="0" quotePrefix="1" applyFont="1" applyFill="1" applyBorder="1" applyAlignment="1">
      <alignment horizontal="distributed" vertical="center" wrapText="1"/>
    </xf>
    <xf numFmtId="38" fontId="5" fillId="0" borderId="11" xfId="2" applyFont="1" applyBorder="1" applyAlignment="1">
      <alignment horizontal="right" vertical="center"/>
    </xf>
    <xf numFmtId="38" fontId="6" fillId="0" borderId="8" xfId="2" applyFont="1" applyBorder="1" applyAlignment="1">
      <alignment horizontal="distributed" vertical="center"/>
    </xf>
    <xf numFmtId="38" fontId="6" fillId="0" borderId="9" xfId="2" applyFont="1" applyBorder="1" applyAlignment="1">
      <alignment horizontal="distributed" vertical="center"/>
    </xf>
    <xf numFmtId="38" fontId="6" fillId="0" borderId="8" xfId="2" applyFont="1" applyBorder="1" applyAlignment="1">
      <alignment horizontal="center" vertical="center" shrinkToFit="1"/>
    </xf>
    <xf numFmtId="38" fontId="6" fillId="0" borderId="9" xfId="2" applyFont="1" applyBorder="1" applyAlignment="1">
      <alignment horizontal="center" vertical="center" shrinkToFit="1"/>
    </xf>
    <xf numFmtId="38" fontId="6" fillId="0" borderId="2" xfId="2" applyFont="1" applyBorder="1" applyAlignment="1">
      <alignment horizontal="distributed" vertical="center"/>
    </xf>
    <xf numFmtId="38" fontId="6" fillId="0" borderId="10" xfId="2" applyFont="1" applyBorder="1" applyAlignment="1">
      <alignment horizontal="distributed" vertical="center"/>
    </xf>
    <xf numFmtId="38" fontId="6" fillId="0" borderId="6" xfId="2" applyFont="1" applyBorder="1" applyAlignment="1">
      <alignment horizontal="distributed" vertical="center"/>
    </xf>
    <xf numFmtId="38" fontId="6" fillId="0" borderId="7" xfId="2" applyFont="1" applyBorder="1" applyAlignment="1">
      <alignment horizontal="distributed" vertical="center"/>
    </xf>
    <xf numFmtId="0" fontId="7" fillId="0" borderId="8" xfId="0" applyFont="1" applyBorder="1" applyAlignment="1">
      <alignment vertical="center" shrinkToFit="1"/>
    </xf>
    <xf numFmtId="0" fontId="5" fillId="0" borderId="8" xfId="0" applyFont="1" applyBorder="1" applyAlignment="1">
      <alignment vertical="center" shrinkToFit="1"/>
    </xf>
    <xf numFmtId="0" fontId="5" fillId="0" borderId="9" xfId="0" applyFont="1" applyBorder="1" applyAlignment="1">
      <alignment vertical="center" shrinkToFit="1"/>
    </xf>
    <xf numFmtId="38" fontId="6" fillId="0" borderId="1" xfId="2" applyFont="1" applyBorder="1" applyAlignment="1">
      <alignment vertical="center"/>
    </xf>
    <xf numFmtId="38" fontId="6" fillId="0" borderId="11" xfId="2" applyFont="1" applyBorder="1" applyAlignment="1">
      <alignment vertical="center"/>
    </xf>
    <xf numFmtId="38" fontId="6" fillId="0" borderId="5" xfId="2" applyFont="1" applyBorder="1" applyAlignment="1">
      <alignment vertical="center"/>
    </xf>
    <xf numFmtId="38" fontId="5" fillId="0" borderId="8" xfId="2" applyFont="1" applyBorder="1" applyAlignment="1">
      <alignment horizontal="distributed" vertical="center"/>
    </xf>
    <xf numFmtId="38" fontId="5" fillId="0" borderId="9" xfId="2" applyFont="1" applyBorder="1" applyAlignment="1">
      <alignment horizontal="distributed" vertical="center"/>
    </xf>
    <xf numFmtId="38" fontId="6" fillId="0" borderId="2" xfId="2" applyFont="1" applyBorder="1" applyAlignment="1">
      <alignment vertical="center"/>
    </xf>
    <xf numFmtId="38" fontId="6" fillId="0" borderId="10" xfId="2" applyFont="1" applyBorder="1" applyAlignment="1">
      <alignment vertical="center"/>
    </xf>
    <xf numFmtId="38" fontId="6" fillId="0" borderId="6" xfId="2" applyFont="1" applyBorder="1" applyAlignment="1">
      <alignment vertical="center"/>
    </xf>
    <xf numFmtId="178" fontId="5" fillId="0" borderId="0" xfId="2" applyNumberFormat="1" applyFont="1" applyBorder="1" applyAlignment="1">
      <alignment horizontal="right" vertical="center"/>
    </xf>
    <xf numFmtId="38" fontId="5" fillId="0" borderId="12" xfId="2" applyFont="1" applyBorder="1" applyAlignment="1">
      <alignment horizontal="distributed" vertical="center"/>
    </xf>
    <xf numFmtId="38" fontId="5" fillId="0" borderId="8" xfId="2" applyFont="1" applyBorder="1" applyAlignment="1">
      <alignment horizontal="center" vertical="center" shrinkToFit="1"/>
    </xf>
    <xf numFmtId="38" fontId="5" fillId="0" borderId="9" xfId="2" applyFont="1" applyBorder="1" applyAlignment="1">
      <alignment horizontal="center" vertical="center" shrinkToFit="1"/>
    </xf>
    <xf numFmtId="38" fontId="7" fillId="0" borderId="8" xfId="2" applyFont="1" applyBorder="1" applyAlignment="1">
      <alignment horizontal="distributed" vertical="center"/>
    </xf>
    <xf numFmtId="38" fontId="7" fillId="0" borderId="9" xfId="2" applyFont="1" applyBorder="1" applyAlignment="1">
      <alignment horizontal="distributed" vertical="center"/>
    </xf>
    <xf numFmtId="38" fontId="5" fillId="0" borderId="10" xfId="2" applyFont="1" applyBorder="1" applyAlignment="1">
      <alignment vertical="center"/>
    </xf>
    <xf numFmtId="0" fontId="1" fillId="0" borderId="8" xfId="0" applyFont="1" applyBorder="1" applyAlignment="1">
      <alignment horizontal="distributed" vertical="center"/>
    </xf>
    <xf numFmtId="0" fontId="1" fillId="0" borderId="9" xfId="0" applyFont="1" applyBorder="1" applyAlignment="1">
      <alignment horizontal="distributed" vertical="center"/>
    </xf>
    <xf numFmtId="38" fontId="24" fillId="0" borderId="8" xfId="2" applyFont="1" applyBorder="1" applyAlignment="1">
      <alignment horizontal="distributed" vertical="center"/>
    </xf>
    <xf numFmtId="38" fontId="24" fillId="0" borderId="9" xfId="2" applyFont="1" applyBorder="1" applyAlignment="1">
      <alignment horizontal="distributed" vertical="center"/>
    </xf>
    <xf numFmtId="38" fontId="6" fillId="0" borderId="11" xfId="2" applyFont="1" applyBorder="1" applyAlignment="1">
      <alignment horizontal="distributed" vertical="center"/>
    </xf>
    <xf numFmtId="38" fontId="6" fillId="0" borderId="5" xfId="2" applyFont="1" applyBorder="1" applyAlignment="1">
      <alignment horizontal="distributed" vertical="center"/>
    </xf>
    <xf numFmtId="38" fontId="6" fillId="0" borderId="12" xfId="2" applyFont="1" applyBorder="1" applyAlignment="1">
      <alignment horizontal="distributed" vertical="center"/>
    </xf>
    <xf numFmtId="38" fontId="6" fillId="0" borderId="8" xfId="2" applyFont="1" applyBorder="1" applyAlignment="1">
      <alignment horizontal="left" vertical="center"/>
    </xf>
    <xf numFmtId="38" fontId="6" fillId="0" borderId="9" xfId="2" applyFont="1" applyBorder="1" applyAlignment="1">
      <alignment horizontal="left" vertical="center"/>
    </xf>
    <xf numFmtId="38" fontId="6" fillId="0" borderId="7" xfId="2" applyFont="1" applyBorder="1" applyAlignment="1">
      <alignment horizontal="center" vertical="center"/>
    </xf>
    <xf numFmtId="38" fontId="6" fillId="0" borderId="8" xfId="2" applyFont="1" applyBorder="1" applyAlignment="1">
      <alignment horizontal="center" vertical="center"/>
    </xf>
    <xf numFmtId="38" fontId="6" fillId="0" borderId="9" xfId="2" applyFont="1" applyBorder="1" applyAlignment="1">
      <alignment horizontal="center" vertical="center"/>
    </xf>
    <xf numFmtId="38" fontId="6" fillId="0" borderId="1" xfId="2" applyFont="1" applyBorder="1" applyAlignment="1">
      <alignment horizontal="distributed" vertical="center"/>
    </xf>
    <xf numFmtId="176" fontId="5" fillId="0" borderId="13" xfId="0" applyNumberFormat="1" applyFont="1" applyFill="1" applyBorder="1" applyAlignment="1">
      <alignment vertical="center"/>
    </xf>
    <xf numFmtId="176" fontId="5" fillId="0" borderId="15" xfId="0" applyNumberFormat="1" applyFont="1" applyFill="1" applyBorder="1" applyAlignment="1">
      <alignment vertical="center"/>
    </xf>
    <xf numFmtId="0" fontId="0" fillId="0" borderId="15" xfId="0" applyFont="1" applyFill="1" applyBorder="1" applyAlignment="1">
      <alignment vertical="center"/>
    </xf>
    <xf numFmtId="178" fontId="5" fillId="0" borderId="13" xfId="0" applyNumberFormat="1" applyFont="1" applyFill="1" applyBorder="1" applyAlignment="1">
      <alignment vertical="center"/>
    </xf>
    <xf numFmtId="177" fontId="5" fillId="0" borderId="13" xfId="2" applyNumberFormat="1" applyFont="1" applyFill="1" applyBorder="1" applyAlignment="1">
      <alignment vertical="center"/>
    </xf>
    <xf numFmtId="0" fontId="5" fillId="0" borderId="13" xfId="0" applyFont="1" applyBorder="1" applyAlignment="1">
      <alignment vertical="center"/>
    </xf>
    <xf numFmtId="0" fontId="0" fillId="0" borderId="15" xfId="0" applyFont="1" applyBorder="1" applyAlignment="1">
      <alignment vertical="center"/>
    </xf>
    <xf numFmtId="0" fontId="5" fillId="0" borderId="2" xfId="0" applyFont="1" applyBorder="1" applyAlignment="1">
      <alignment horizontal="distributed" vertical="center" justifyLastLine="1"/>
    </xf>
    <xf numFmtId="0" fontId="5" fillId="0" borderId="1" xfId="0" applyFont="1" applyBorder="1" applyAlignment="1">
      <alignment horizontal="distributed" vertical="center" justifyLastLine="1"/>
    </xf>
    <xf numFmtId="0" fontId="5" fillId="0" borderId="6" xfId="0" applyFont="1" applyBorder="1" applyAlignment="1">
      <alignment horizontal="center" vertical="center"/>
    </xf>
    <xf numFmtId="0" fontId="5" fillId="0" borderId="5" xfId="0" applyFont="1" applyBorder="1" applyAlignment="1">
      <alignment horizontal="center" vertical="center"/>
    </xf>
    <xf numFmtId="0" fontId="5" fillId="0" borderId="10" xfId="0" applyFont="1" applyBorder="1" applyAlignment="1">
      <alignment vertical="center"/>
    </xf>
    <xf numFmtId="0" fontId="5" fillId="0" borderId="11" xfId="0" applyFont="1" applyBorder="1" applyAlignment="1">
      <alignment vertical="center"/>
    </xf>
    <xf numFmtId="0" fontId="5" fillId="0" borderId="6" xfId="0" applyFont="1" applyBorder="1" applyAlignment="1">
      <alignment horizontal="distributed" vertical="center" justifyLastLine="1"/>
    </xf>
    <xf numFmtId="0" fontId="5" fillId="0" borderId="5" xfId="0" applyFont="1" applyBorder="1" applyAlignment="1">
      <alignment horizontal="distributed" vertical="center" justifyLastLine="1"/>
    </xf>
    <xf numFmtId="0" fontId="5" fillId="0" borderId="6" xfId="0" applyFont="1" applyBorder="1" applyAlignment="1">
      <alignment horizontal="center" vertical="center" wrapText="1"/>
    </xf>
    <xf numFmtId="0" fontId="5" fillId="0" borderId="5" xfId="0" applyFont="1" applyBorder="1" applyAlignment="1">
      <alignment horizontal="center" vertical="center" wrapText="1"/>
    </xf>
    <xf numFmtId="0" fontId="5" fillId="0" borderId="2" xfId="0" applyFont="1" applyBorder="1" applyAlignment="1">
      <alignment vertical="center"/>
    </xf>
    <xf numFmtId="0" fontId="5" fillId="0" borderId="1" xfId="0" applyFont="1" applyBorder="1" applyAlignment="1">
      <alignment vertical="center"/>
    </xf>
    <xf numFmtId="0" fontId="24" fillId="0" borderId="6" xfId="0" applyFont="1" applyBorder="1" applyAlignment="1">
      <alignment horizontal="center" vertical="center"/>
    </xf>
    <xf numFmtId="0" fontId="24" fillId="0" borderId="5" xfId="0" applyFont="1" applyBorder="1" applyAlignment="1">
      <alignment horizontal="center" vertical="center"/>
    </xf>
    <xf numFmtId="178" fontId="5" fillId="0" borderId="15" xfId="0" applyNumberFormat="1" applyFont="1" applyFill="1" applyBorder="1" applyAlignment="1">
      <alignment vertical="center"/>
    </xf>
    <xf numFmtId="0" fontId="5" fillId="0" borderId="10" xfId="0" applyFont="1" applyBorder="1" applyAlignment="1">
      <alignment horizontal="left" vertical="center"/>
    </xf>
    <xf numFmtId="0" fontId="5" fillId="0" borderId="11" xfId="0" applyFont="1" applyBorder="1" applyAlignment="1">
      <alignment horizontal="left" vertical="center"/>
    </xf>
    <xf numFmtId="0" fontId="10" fillId="0" borderId="8" xfId="0" applyFont="1" applyFill="1" applyBorder="1" applyAlignment="1">
      <alignment vertical="center"/>
    </xf>
    <xf numFmtId="0" fontId="10" fillId="0" borderId="2" xfId="0" applyFont="1" applyFill="1" applyBorder="1" applyAlignment="1">
      <alignment horizontal="right" vertical="center"/>
    </xf>
    <xf numFmtId="0" fontId="10" fillId="0" borderId="10" xfId="0" applyFont="1" applyFill="1" applyBorder="1" applyAlignment="1">
      <alignment horizontal="right" vertical="center"/>
    </xf>
    <xf numFmtId="0" fontId="10" fillId="0" borderId="6" xfId="0" applyFont="1" applyFill="1" applyBorder="1" applyAlignment="1">
      <alignment horizontal="right" vertical="center"/>
    </xf>
    <xf numFmtId="0" fontId="10" fillId="0" borderId="1" xfId="0" applyFont="1" applyFill="1" applyBorder="1" applyAlignment="1">
      <alignment horizontal="left" vertical="center"/>
    </xf>
    <xf numFmtId="0" fontId="10" fillId="0" borderId="11" xfId="0" applyFont="1" applyFill="1" applyBorder="1" applyAlignment="1">
      <alignment horizontal="left" vertical="center"/>
    </xf>
    <xf numFmtId="0" fontId="10" fillId="0" borderId="5" xfId="0" applyFont="1" applyFill="1" applyBorder="1" applyAlignment="1">
      <alignment horizontal="left" vertical="center"/>
    </xf>
    <xf numFmtId="184" fontId="10" fillId="0" borderId="8" xfId="0" applyNumberFormat="1" applyFont="1" applyFill="1" applyBorder="1" applyAlignment="1">
      <alignment vertical="center"/>
    </xf>
    <xf numFmtId="0" fontId="10" fillId="0" borderId="2" xfId="0" applyFont="1" applyFill="1" applyBorder="1" applyAlignment="1">
      <alignment horizontal="distributed" vertical="center" wrapText="1"/>
    </xf>
    <xf numFmtId="0" fontId="0" fillId="0" borderId="17" xfId="0" applyFont="1" applyBorder="1" applyAlignment="1">
      <alignment horizontal="distributed" vertical="center" wrapText="1"/>
    </xf>
    <xf numFmtId="0" fontId="0" fillId="0" borderId="1" xfId="0" applyFont="1" applyBorder="1" applyAlignment="1">
      <alignment horizontal="distributed" vertical="center" wrapText="1"/>
    </xf>
    <xf numFmtId="0" fontId="0" fillId="0" borderId="19" xfId="0" applyFont="1" applyBorder="1" applyAlignment="1">
      <alignment horizontal="distributed" vertical="center" wrapText="1"/>
    </xf>
    <xf numFmtId="0" fontId="10" fillId="0" borderId="2" xfId="0" applyFont="1" applyFill="1" applyBorder="1" applyAlignment="1">
      <alignment horizontal="center" vertical="center" shrinkToFit="1"/>
    </xf>
    <xf numFmtId="0" fontId="10" fillId="0" borderId="10" xfId="0" applyFont="1" applyFill="1" applyBorder="1" applyAlignment="1">
      <alignment horizontal="center" vertical="center" shrinkToFit="1"/>
    </xf>
    <xf numFmtId="0" fontId="10" fillId="0" borderId="6" xfId="0" applyFont="1" applyFill="1" applyBorder="1" applyAlignment="1">
      <alignment horizontal="center" vertical="center" shrinkToFit="1"/>
    </xf>
    <xf numFmtId="0" fontId="10" fillId="0" borderId="1" xfId="0" applyFont="1" applyFill="1" applyBorder="1" applyAlignment="1">
      <alignment horizontal="center" vertical="center" shrinkToFit="1"/>
    </xf>
    <xf numFmtId="0" fontId="10" fillId="0" borderId="11" xfId="0" applyFont="1" applyFill="1" applyBorder="1" applyAlignment="1">
      <alignment horizontal="center" vertical="center" shrinkToFit="1"/>
    </xf>
    <xf numFmtId="0" fontId="10" fillId="0" borderId="5" xfId="0" applyFont="1" applyFill="1" applyBorder="1" applyAlignment="1">
      <alignment horizontal="center" vertical="center" shrinkToFit="1"/>
    </xf>
    <xf numFmtId="0" fontId="10" fillId="0" borderId="2" xfId="0" applyFont="1" applyFill="1" applyBorder="1" applyAlignment="1">
      <alignment horizontal="center" vertical="center"/>
    </xf>
    <xf numFmtId="0" fontId="10" fillId="0" borderId="10" xfId="0" applyFont="1" applyFill="1" applyBorder="1" applyAlignment="1">
      <alignment horizontal="center" vertical="center"/>
    </xf>
    <xf numFmtId="0" fontId="10" fillId="0" borderId="6" xfId="0" applyFont="1" applyFill="1" applyBorder="1" applyAlignment="1">
      <alignment horizontal="center" vertical="center"/>
    </xf>
    <xf numFmtId="0" fontId="10" fillId="0" borderId="1" xfId="0" applyFont="1" applyFill="1" applyBorder="1" applyAlignment="1">
      <alignment horizontal="center" vertical="center"/>
    </xf>
    <xf numFmtId="0" fontId="10" fillId="0" borderId="11" xfId="0" applyFont="1" applyFill="1" applyBorder="1" applyAlignment="1">
      <alignment horizontal="center" vertical="center"/>
    </xf>
    <xf numFmtId="0" fontId="10" fillId="0" borderId="5" xfId="0" applyFont="1" applyFill="1" applyBorder="1" applyAlignment="1">
      <alignment horizontal="center" vertical="center"/>
    </xf>
    <xf numFmtId="188" fontId="10" fillId="0" borderId="0" xfId="0" applyNumberFormat="1" applyFont="1" applyAlignment="1">
      <alignment horizontal="center" vertical="center"/>
    </xf>
    <xf numFmtId="0" fontId="10" fillId="0" borderId="20" xfId="0" applyFont="1" applyFill="1" applyBorder="1" applyAlignment="1">
      <alignment horizontal="distributed" vertical="center"/>
    </xf>
    <xf numFmtId="0" fontId="0" fillId="0" borderId="8" xfId="0" applyFont="1" applyBorder="1" applyAlignment="1">
      <alignment horizontal="distributed" vertical="center"/>
    </xf>
    <xf numFmtId="0" fontId="0" fillId="0" borderId="9" xfId="0" applyFont="1" applyBorder="1" applyAlignment="1">
      <alignment horizontal="distributed" vertical="center"/>
    </xf>
    <xf numFmtId="0" fontId="13" fillId="0" borderId="20" xfId="0" applyFont="1" applyFill="1" applyBorder="1" applyAlignment="1">
      <alignment horizontal="center" vertical="center"/>
    </xf>
    <xf numFmtId="0" fontId="0" fillId="0" borderId="8" xfId="0" applyFont="1" applyBorder="1" applyAlignment="1">
      <alignment horizontal="center" vertical="center"/>
    </xf>
    <xf numFmtId="0" fontId="0" fillId="0" borderId="9" xfId="0" applyFont="1" applyBorder="1" applyAlignment="1">
      <alignment horizontal="center" vertical="center"/>
    </xf>
    <xf numFmtId="0" fontId="10" fillId="0" borderId="7" xfId="0" applyFont="1" applyFill="1" applyBorder="1" applyAlignment="1">
      <alignment horizontal="distributed" vertical="center" justifyLastLine="1"/>
    </xf>
    <xf numFmtId="0" fontId="10" fillId="0" borderId="8" xfId="0" applyFont="1" applyFill="1" applyBorder="1" applyAlignment="1">
      <alignment horizontal="distributed" vertical="center" justifyLastLine="1"/>
    </xf>
    <xf numFmtId="0" fontId="10" fillId="0" borderId="9" xfId="0" applyFont="1" applyFill="1" applyBorder="1" applyAlignment="1">
      <alignment horizontal="distributed" vertical="center" justifyLastLine="1"/>
    </xf>
    <xf numFmtId="0" fontId="10" fillId="0" borderId="8" xfId="0" applyFont="1" applyBorder="1" applyAlignment="1">
      <alignment vertical="center"/>
    </xf>
    <xf numFmtId="0" fontId="0" fillId="0" borderId="6" xfId="0" applyFont="1" applyBorder="1" applyAlignment="1">
      <alignment horizontal="center" vertical="center"/>
    </xf>
    <xf numFmtId="0" fontId="0" fillId="0" borderId="1" xfId="0" applyFont="1" applyBorder="1" applyAlignment="1">
      <alignment horizontal="center" vertical="center"/>
    </xf>
    <xf numFmtId="0" fontId="0" fillId="0" borderId="5" xfId="0" applyFont="1" applyBorder="1" applyAlignment="1">
      <alignment horizontal="center" vertical="center"/>
    </xf>
    <xf numFmtId="0" fontId="10" fillId="0" borderId="7" xfId="0" applyFont="1" applyFill="1" applyBorder="1" applyAlignment="1">
      <alignment horizontal="center" vertical="center" shrinkToFit="1"/>
    </xf>
    <xf numFmtId="0" fontId="10" fillId="0" borderId="8" xfId="0" applyFont="1" applyFill="1" applyBorder="1" applyAlignment="1">
      <alignment horizontal="center" vertical="center" shrinkToFit="1"/>
    </xf>
    <xf numFmtId="0" fontId="10" fillId="0" borderId="9" xfId="0" applyFont="1" applyFill="1" applyBorder="1" applyAlignment="1">
      <alignment horizontal="center" vertical="center" shrinkToFit="1"/>
    </xf>
    <xf numFmtId="0" fontId="0" fillId="0" borderId="3" xfId="0" applyFont="1" applyBorder="1" applyAlignment="1">
      <alignment horizontal="distributed" vertical="center" wrapText="1"/>
    </xf>
    <xf numFmtId="0" fontId="0" fillId="0" borderId="18" xfId="0" applyFont="1" applyBorder="1" applyAlignment="1">
      <alignment horizontal="distributed" vertical="center" wrapText="1"/>
    </xf>
    <xf numFmtId="0" fontId="13" fillId="0" borderId="20" xfId="0" applyFont="1" applyFill="1" applyBorder="1" applyAlignment="1">
      <alignment horizontal="distributed" vertical="center"/>
    </xf>
    <xf numFmtId="0" fontId="10" fillId="0" borderId="0" xfId="0" applyFont="1" applyBorder="1" applyAlignment="1">
      <alignment horizontal="right" vertical="center"/>
    </xf>
    <xf numFmtId="0" fontId="10" fillId="0" borderId="4" xfId="0" applyFont="1" applyBorder="1" applyAlignment="1">
      <alignment horizontal="right" vertical="center"/>
    </xf>
    <xf numFmtId="0" fontId="10" fillId="0" borderId="0" xfId="0" applyFont="1" applyBorder="1" applyAlignment="1">
      <alignment horizontal="left" vertical="center"/>
    </xf>
    <xf numFmtId="0" fontId="10" fillId="0" borderId="0" xfId="0" applyFont="1" applyBorder="1" applyAlignment="1">
      <alignment horizontal="center" vertical="center"/>
    </xf>
    <xf numFmtId="58" fontId="10" fillId="0" borderId="12" xfId="0" applyNumberFormat="1" applyFont="1" applyBorder="1" applyAlignment="1">
      <alignment horizontal="center" vertical="center"/>
    </xf>
    <xf numFmtId="38" fontId="10" fillId="0" borderId="0" xfId="2" applyFont="1" applyBorder="1" applyAlignment="1">
      <alignment horizontal="right" vertical="center"/>
    </xf>
    <xf numFmtId="38" fontId="10" fillId="0" borderId="4" xfId="2" applyFont="1" applyBorder="1" applyAlignment="1">
      <alignment horizontal="right" vertical="center"/>
    </xf>
    <xf numFmtId="0" fontId="10" fillId="0" borderId="3" xfId="0" applyFont="1" applyBorder="1" applyAlignment="1">
      <alignment horizontal="left" vertical="center"/>
    </xf>
    <xf numFmtId="0" fontId="12" fillId="0" borderId="2" xfId="0" applyFont="1" applyFill="1" applyBorder="1" applyAlignment="1">
      <alignment horizontal="center" vertical="center" wrapText="1"/>
    </xf>
    <xf numFmtId="0" fontId="12" fillId="0" borderId="10" xfId="0" applyFont="1" applyFill="1" applyBorder="1" applyAlignment="1">
      <alignment horizontal="center" vertical="center" wrapText="1"/>
    </xf>
    <xf numFmtId="0" fontId="12" fillId="0" borderId="6" xfId="0" applyFont="1" applyFill="1" applyBorder="1" applyAlignment="1">
      <alignment horizontal="center" vertical="center" wrapText="1"/>
    </xf>
    <xf numFmtId="0" fontId="12" fillId="0" borderId="3" xfId="0" applyFont="1" applyFill="1" applyBorder="1" applyAlignment="1">
      <alignment horizontal="center" vertical="center" wrapText="1"/>
    </xf>
    <xf numFmtId="0" fontId="12" fillId="0" borderId="0" xfId="0" applyFont="1" applyFill="1" applyBorder="1" applyAlignment="1">
      <alignment horizontal="center" vertical="center" wrapText="1"/>
    </xf>
    <xf numFmtId="0" fontId="12" fillId="0" borderId="4"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2" fillId="0" borderId="11" xfId="0" applyFont="1" applyFill="1" applyBorder="1" applyAlignment="1">
      <alignment horizontal="center" vertical="center" wrapText="1"/>
    </xf>
    <xf numFmtId="0" fontId="12" fillId="0" borderId="5" xfId="0" applyFont="1" applyFill="1" applyBorder="1" applyAlignment="1">
      <alignment horizontal="center" vertical="center" wrapText="1"/>
    </xf>
    <xf numFmtId="58" fontId="12" fillId="0" borderId="7" xfId="0" quotePrefix="1" applyNumberFormat="1" applyFont="1" applyFill="1" applyBorder="1" applyAlignment="1">
      <alignment horizontal="center" vertical="center"/>
    </xf>
    <xf numFmtId="0" fontId="12" fillId="0" borderId="8" xfId="0" quotePrefix="1" applyNumberFormat="1" applyFont="1" applyFill="1" applyBorder="1" applyAlignment="1">
      <alignment horizontal="center" vertical="center"/>
    </xf>
    <xf numFmtId="0" fontId="12" fillId="0" borderId="9" xfId="0" quotePrefix="1" applyNumberFormat="1" applyFont="1" applyFill="1" applyBorder="1" applyAlignment="1">
      <alignment horizontal="center" vertical="center"/>
    </xf>
    <xf numFmtId="58" fontId="12" fillId="0" borderId="8" xfId="0" quotePrefix="1" applyNumberFormat="1" applyFont="1" applyFill="1" applyBorder="1" applyAlignment="1">
      <alignment horizontal="center" vertical="center"/>
    </xf>
    <xf numFmtId="58" fontId="12" fillId="0" borderId="9" xfId="0" quotePrefix="1" applyNumberFormat="1" applyFont="1" applyFill="1" applyBorder="1" applyAlignment="1">
      <alignment horizontal="center" vertical="center"/>
    </xf>
    <xf numFmtId="58" fontId="12" fillId="0" borderId="2" xfId="0" applyNumberFormat="1" applyFont="1" applyBorder="1" applyAlignment="1">
      <alignment horizontal="center" vertical="center"/>
    </xf>
    <xf numFmtId="58" fontId="12" fillId="0" borderId="10" xfId="0" applyNumberFormat="1" applyFont="1" applyBorder="1" applyAlignment="1">
      <alignment horizontal="center" vertical="center"/>
    </xf>
    <xf numFmtId="58" fontId="12" fillId="0" borderId="6" xfId="0" applyNumberFormat="1" applyFont="1" applyBorder="1" applyAlignment="1">
      <alignment horizontal="center" vertical="center"/>
    </xf>
    <xf numFmtId="0" fontId="12" fillId="0" borderId="2" xfId="0" applyFont="1" applyBorder="1" applyAlignment="1">
      <alignment horizontal="left" vertical="center"/>
    </xf>
    <xf numFmtId="0" fontId="12" fillId="0" borderId="10" xfId="0" applyFont="1" applyBorder="1" applyAlignment="1">
      <alignment horizontal="right" vertical="center"/>
    </xf>
    <xf numFmtId="0" fontId="12" fillId="0" borderId="10" xfId="0" applyFont="1" applyBorder="1" applyAlignment="1">
      <alignment horizontal="center" vertical="center"/>
    </xf>
    <xf numFmtId="0" fontId="12" fillId="0" borderId="0" xfId="0" applyFont="1" applyBorder="1" applyAlignment="1">
      <alignment horizontal="right" vertical="center"/>
    </xf>
    <xf numFmtId="0" fontId="12" fillId="0" borderId="3" xfId="0" applyFont="1" applyBorder="1" applyAlignment="1">
      <alignment horizontal="center" vertical="center"/>
    </xf>
    <xf numFmtId="0" fontId="12" fillId="0" borderId="0" xfId="0" applyFont="1" applyBorder="1" applyAlignment="1">
      <alignment horizontal="center" vertical="center"/>
    </xf>
    <xf numFmtId="38" fontId="12" fillId="0" borderId="0" xfId="2" applyFont="1" applyBorder="1" applyAlignment="1">
      <alignment horizontal="right" vertical="center"/>
    </xf>
    <xf numFmtId="0" fontId="12" fillId="0" borderId="11" xfId="0" applyFont="1" applyBorder="1" applyAlignment="1">
      <alignment horizontal="right" vertical="center"/>
    </xf>
    <xf numFmtId="3" fontId="12" fillId="0" borderId="0" xfId="0" applyNumberFormat="1" applyFont="1" applyBorder="1" applyAlignment="1">
      <alignment horizontal="right" vertical="center"/>
    </xf>
    <xf numFmtId="0" fontId="1" fillId="0" borderId="0" xfId="0" applyFont="1" applyAlignment="1">
      <alignment horizontal="left" vertical="center" textRotation="180"/>
    </xf>
    <xf numFmtId="0" fontId="5" fillId="0" borderId="0" xfId="0" applyFont="1" applyAlignment="1">
      <alignment horizontal="center"/>
    </xf>
    <xf numFmtId="0" fontId="0" fillId="0" borderId="0" xfId="0" applyFont="1" applyAlignment="1">
      <alignment horizontal="right"/>
    </xf>
    <xf numFmtId="0" fontId="0" fillId="0" borderId="0" xfId="0" applyFont="1" applyAlignment="1">
      <alignment horizontal="center"/>
    </xf>
    <xf numFmtId="0" fontId="3" fillId="0" borderId="0" xfId="0" applyFont="1" applyAlignment="1">
      <alignment horizontal="center"/>
    </xf>
    <xf numFmtId="0" fontId="4" fillId="0" borderId="0" xfId="0" applyFont="1" applyAlignment="1">
      <alignment horizontal="right"/>
    </xf>
    <xf numFmtId="0" fontId="4" fillId="0" borderId="0" xfId="0" applyFont="1" applyAlignment="1">
      <alignment horizontal="center"/>
    </xf>
  </cellXfs>
  <cellStyles count="4">
    <cellStyle name="ハイパーリンク" xfId="1" builtinId="8"/>
    <cellStyle name="桁区切り" xfId="2" builtinId="6"/>
    <cellStyle name="桁区切り 2" xfId="3"/>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_rels/chart1.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 Id="rId6" Type="http://schemas.openxmlformats.org/officeDocument/2006/relationships/image" Target="../media/image8.png"/><Relationship Id="rId5" Type="http://schemas.openxmlformats.org/officeDocument/2006/relationships/image" Target="../media/image7.png"/><Relationship Id="rId4" Type="http://schemas.openxmlformats.org/officeDocument/2006/relationships/image" Target="../media/image6.png"/></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0062111801242239E-2"/>
          <c:y val="4.7186932849364795E-2"/>
          <c:w val="0.74844720496894412"/>
          <c:h val="0.86932849364791287"/>
        </c:manualLayout>
      </c:layout>
      <c:barChart>
        <c:barDir val="col"/>
        <c:grouping val="stacked"/>
        <c:varyColors val="0"/>
        <c:ser>
          <c:idx val="0"/>
          <c:order val="0"/>
          <c:tx>
            <c:strRef>
              <c:f>給水原価の推移」色!$C$35</c:f>
              <c:strCache>
                <c:ptCount val="1"/>
                <c:pt idx="0">
                  <c:v>人件費</c:v>
                </c:pt>
              </c:strCache>
            </c:strRef>
          </c:tx>
          <c:spPr>
            <a:blipFill dpi="0" rotWithShape="0">
              <a:blip xmlns:r="http://schemas.openxmlformats.org/officeDocument/2006/relationships" r:embed="rId1"/>
              <a:srcRect/>
              <a:tile tx="0" ty="0" sx="100000" sy="100000" flip="none" algn="tl"/>
            </a:blipFill>
            <a:ln w="12700">
              <a:solidFill>
                <a:srgbClr val="000000"/>
              </a:solidFill>
              <a:prstDash val="solid"/>
            </a:ln>
          </c:spPr>
          <c:invertIfNegative val="0"/>
          <c:cat>
            <c:strRef>
              <c:f>給水原価の推移」色!$D$34:$H$34</c:f>
              <c:strCache>
                <c:ptCount val="5"/>
                <c:pt idx="0">
                  <c:v>令和2年度</c:v>
                </c:pt>
                <c:pt idx="1">
                  <c:v>令和3年度</c:v>
                </c:pt>
                <c:pt idx="2">
                  <c:v>令和4年度</c:v>
                </c:pt>
                <c:pt idx="3">
                  <c:v>令和5年度</c:v>
                </c:pt>
                <c:pt idx="4">
                  <c:v>令和6年度</c:v>
                </c:pt>
              </c:strCache>
            </c:strRef>
          </c:cat>
          <c:val>
            <c:numRef>
              <c:f>給水原価の推移」色!$D$35:$H$35</c:f>
              <c:numCache>
                <c:formatCode>#,##0.00_ </c:formatCode>
                <c:ptCount val="5"/>
                <c:pt idx="0">
                  <c:v>9.94</c:v>
                </c:pt>
                <c:pt idx="1">
                  <c:v>9.16</c:v>
                </c:pt>
                <c:pt idx="2">
                  <c:v>8.4499999999999993</c:v>
                </c:pt>
                <c:pt idx="3">
                  <c:v>8.2100000000000009</c:v>
                </c:pt>
                <c:pt idx="4">
                  <c:v>8.58</c:v>
                </c:pt>
              </c:numCache>
            </c:numRef>
          </c:val>
          <c:extLst>
            <c:ext xmlns:c16="http://schemas.microsoft.com/office/drawing/2014/chart" uri="{C3380CC4-5D6E-409C-BE32-E72D297353CC}">
              <c16:uniqueId val="{00000000-8A51-4CA9-872C-5F49B5A07E27}"/>
            </c:ext>
          </c:extLst>
        </c:ser>
        <c:ser>
          <c:idx val="1"/>
          <c:order val="1"/>
          <c:tx>
            <c:strRef>
              <c:f>給水原価の推移」色!$C$36</c:f>
              <c:strCache>
                <c:ptCount val="1"/>
                <c:pt idx="0">
                  <c:v>受水費</c:v>
                </c:pt>
              </c:strCache>
            </c:strRef>
          </c:tx>
          <c:spPr>
            <a:blipFill dpi="0" rotWithShape="0">
              <a:blip xmlns:r="http://schemas.openxmlformats.org/officeDocument/2006/relationships" r:embed="rId2"/>
              <a:srcRect/>
              <a:tile tx="0" ty="0" sx="100000" sy="100000" flip="none" algn="tl"/>
            </a:blipFill>
            <a:ln w="12700">
              <a:solidFill>
                <a:srgbClr val="000000"/>
              </a:solidFill>
              <a:prstDash val="solid"/>
            </a:ln>
          </c:spPr>
          <c:invertIfNegative val="0"/>
          <c:cat>
            <c:strRef>
              <c:f>給水原価の推移」色!$D$34:$H$34</c:f>
              <c:strCache>
                <c:ptCount val="5"/>
                <c:pt idx="0">
                  <c:v>令和2年度</c:v>
                </c:pt>
                <c:pt idx="1">
                  <c:v>令和3年度</c:v>
                </c:pt>
                <c:pt idx="2">
                  <c:v>令和4年度</c:v>
                </c:pt>
                <c:pt idx="3">
                  <c:v>令和5年度</c:v>
                </c:pt>
                <c:pt idx="4">
                  <c:v>令和6年度</c:v>
                </c:pt>
              </c:strCache>
            </c:strRef>
          </c:cat>
          <c:val>
            <c:numRef>
              <c:f>給水原価の推移」色!$D$36:$H$36</c:f>
              <c:numCache>
                <c:formatCode>#,##0.00_ </c:formatCode>
                <c:ptCount val="5"/>
                <c:pt idx="0">
                  <c:v>51.41</c:v>
                </c:pt>
                <c:pt idx="1">
                  <c:v>49.78</c:v>
                </c:pt>
                <c:pt idx="2">
                  <c:v>50.57</c:v>
                </c:pt>
                <c:pt idx="3">
                  <c:v>51.17</c:v>
                </c:pt>
                <c:pt idx="4">
                  <c:v>52.23</c:v>
                </c:pt>
              </c:numCache>
            </c:numRef>
          </c:val>
          <c:extLst>
            <c:ext xmlns:c16="http://schemas.microsoft.com/office/drawing/2014/chart" uri="{C3380CC4-5D6E-409C-BE32-E72D297353CC}">
              <c16:uniqueId val="{00000001-8A51-4CA9-872C-5F49B5A07E27}"/>
            </c:ext>
          </c:extLst>
        </c:ser>
        <c:ser>
          <c:idx val="2"/>
          <c:order val="2"/>
          <c:tx>
            <c:strRef>
              <c:f>給水原価の推移」色!$C$37</c:f>
              <c:strCache>
                <c:ptCount val="1"/>
                <c:pt idx="0">
                  <c:v>減価償却費</c:v>
                </c:pt>
              </c:strCache>
            </c:strRef>
          </c:tx>
          <c:spPr>
            <a:pattFill prst="wdDnDiag">
              <a:fgClr>
                <a:schemeClr val="accent4"/>
              </a:fgClr>
              <a:bgClr>
                <a:schemeClr val="bg1"/>
              </a:bgClr>
            </a:pattFill>
            <a:ln w="12700">
              <a:solidFill>
                <a:srgbClr val="000000">
                  <a:alpha val="96000"/>
                </a:srgbClr>
              </a:solidFill>
              <a:prstDash val="solid"/>
            </a:ln>
          </c:spPr>
          <c:invertIfNegative val="0"/>
          <c:cat>
            <c:strRef>
              <c:f>給水原価の推移」色!$D$34:$H$34</c:f>
              <c:strCache>
                <c:ptCount val="5"/>
                <c:pt idx="0">
                  <c:v>令和2年度</c:v>
                </c:pt>
                <c:pt idx="1">
                  <c:v>令和3年度</c:v>
                </c:pt>
                <c:pt idx="2">
                  <c:v>令和4年度</c:v>
                </c:pt>
                <c:pt idx="3">
                  <c:v>令和5年度</c:v>
                </c:pt>
                <c:pt idx="4">
                  <c:v>令和6年度</c:v>
                </c:pt>
              </c:strCache>
            </c:strRef>
          </c:cat>
          <c:val>
            <c:numRef>
              <c:f>給水原価の推移」色!$D$37:$H$37</c:f>
              <c:numCache>
                <c:formatCode>#,##0.00_ </c:formatCode>
                <c:ptCount val="5"/>
                <c:pt idx="0">
                  <c:v>27.29</c:v>
                </c:pt>
                <c:pt idx="1">
                  <c:v>28.3</c:v>
                </c:pt>
                <c:pt idx="2">
                  <c:v>29.56</c:v>
                </c:pt>
                <c:pt idx="3">
                  <c:v>33.049999999999997</c:v>
                </c:pt>
                <c:pt idx="4">
                  <c:v>34.86</c:v>
                </c:pt>
              </c:numCache>
            </c:numRef>
          </c:val>
          <c:extLst>
            <c:ext xmlns:c16="http://schemas.microsoft.com/office/drawing/2014/chart" uri="{C3380CC4-5D6E-409C-BE32-E72D297353CC}">
              <c16:uniqueId val="{00000002-8A51-4CA9-872C-5F49B5A07E27}"/>
            </c:ext>
          </c:extLst>
        </c:ser>
        <c:ser>
          <c:idx val="3"/>
          <c:order val="3"/>
          <c:tx>
            <c:strRef>
              <c:f>給水原価の推移」色!$C$38</c:f>
              <c:strCache>
                <c:ptCount val="1"/>
                <c:pt idx="0">
                  <c:v>支払利息</c:v>
                </c:pt>
              </c:strCache>
            </c:strRef>
          </c:tx>
          <c:spPr>
            <a:blipFill dpi="0" rotWithShape="0">
              <a:blip xmlns:r="http://schemas.openxmlformats.org/officeDocument/2006/relationships" r:embed="rId3"/>
              <a:srcRect/>
              <a:tile tx="0" ty="0" sx="100000" sy="100000" flip="none" algn="tl"/>
            </a:blipFill>
            <a:ln w="12700">
              <a:solidFill>
                <a:srgbClr val="000000"/>
              </a:solidFill>
              <a:prstDash val="solid"/>
            </a:ln>
          </c:spPr>
          <c:invertIfNegative val="0"/>
          <c:cat>
            <c:strRef>
              <c:f>給水原価の推移」色!$D$34:$H$34</c:f>
              <c:strCache>
                <c:ptCount val="5"/>
                <c:pt idx="0">
                  <c:v>令和2年度</c:v>
                </c:pt>
                <c:pt idx="1">
                  <c:v>令和3年度</c:v>
                </c:pt>
                <c:pt idx="2">
                  <c:v>令和4年度</c:v>
                </c:pt>
                <c:pt idx="3">
                  <c:v>令和5年度</c:v>
                </c:pt>
                <c:pt idx="4">
                  <c:v>令和6年度</c:v>
                </c:pt>
              </c:strCache>
            </c:strRef>
          </c:cat>
          <c:val>
            <c:numRef>
              <c:f>給水原価の推移」色!$D$38:$H$38</c:f>
              <c:numCache>
                <c:formatCode>#,##0.00_ </c:formatCode>
                <c:ptCount val="5"/>
                <c:pt idx="0">
                  <c:v>1.94</c:v>
                </c:pt>
                <c:pt idx="1">
                  <c:v>1.6</c:v>
                </c:pt>
                <c:pt idx="2">
                  <c:v>1.3</c:v>
                </c:pt>
                <c:pt idx="3">
                  <c:v>1.04</c:v>
                </c:pt>
                <c:pt idx="4">
                  <c:v>0.81</c:v>
                </c:pt>
              </c:numCache>
            </c:numRef>
          </c:val>
          <c:extLst>
            <c:ext xmlns:c16="http://schemas.microsoft.com/office/drawing/2014/chart" uri="{C3380CC4-5D6E-409C-BE32-E72D297353CC}">
              <c16:uniqueId val="{00000003-8A51-4CA9-872C-5F49B5A07E27}"/>
            </c:ext>
          </c:extLst>
        </c:ser>
        <c:ser>
          <c:idx val="4"/>
          <c:order val="4"/>
          <c:tx>
            <c:strRef>
              <c:f>給水原価の推移」色!$C$39</c:f>
              <c:strCache>
                <c:ptCount val="1"/>
                <c:pt idx="0">
                  <c:v>動力費</c:v>
                </c:pt>
              </c:strCache>
            </c:strRef>
          </c:tx>
          <c:spPr>
            <a:blipFill dpi="0" rotWithShape="0">
              <a:blip xmlns:r="http://schemas.openxmlformats.org/officeDocument/2006/relationships" r:embed="rId4"/>
              <a:srcRect/>
              <a:tile tx="0" ty="0" sx="100000" sy="100000" flip="none" algn="tl"/>
            </a:blipFill>
            <a:ln w="12700">
              <a:solidFill>
                <a:srgbClr val="000000"/>
              </a:solidFill>
              <a:prstDash val="solid"/>
            </a:ln>
          </c:spPr>
          <c:invertIfNegative val="0"/>
          <c:cat>
            <c:strRef>
              <c:f>給水原価の推移」色!$D$34:$H$34</c:f>
              <c:strCache>
                <c:ptCount val="5"/>
                <c:pt idx="0">
                  <c:v>令和2年度</c:v>
                </c:pt>
                <c:pt idx="1">
                  <c:v>令和3年度</c:v>
                </c:pt>
                <c:pt idx="2">
                  <c:v>令和4年度</c:v>
                </c:pt>
                <c:pt idx="3">
                  <c:v>令和5年度</c:v>
                </c:pt>
                <c:pt idx="4">
                  <c:v>令和6年度</c:v>
                </c:pt>
              </c:strCache>
            </c:strRef>
          </c:cat>
          <c:val>
            <c:numRef>
              <c:f>給水原価の推移」色!$D$39:$H$39</c:f>
              <c:numCache>
                <c:formatCode>#,##0.00_ </c:formatCode>
                <c:ptCount val="5"/>
                <c:pt idx="0">
                  <c:v>4.66</c:v>
                </c:pt>
                <c:pt idx="1">
                  <c:v>5.21</c:v>
                </c:pt>
                <c:pt idx="2">
                  <c:v>7.54</c:v>
                </c:pt>
                <c:pt idx="3">
                  <c:v>5.84</c:v>
                </c:pt>
                <c:pt idx="4">
                  <c:v>6.39</c:v>
                </c:pt>
              </c:numCache>
            </c:numRef>
          </c:val>
          <c:extLst>
            <c:ext xmlns:c16="http://schemas.microsoft.com/office/drawing/2014/chart" uri="{C3380CC4-5D6E-409C-BE32-E72D297353CC}">
              <c16:uniqueId val="{00000004-8A51-4CA9-872C-5F49B5A07E27}"/>
            </c:ext>
          </c:extLst>
        </c:ser>
        <c:ser>
          <c:idx val="5"/>
          <c:order val="5"/>
          <c:tx>
            <c:strRef>
              <c:f>給水原価の推移」色!$C$40</c:f>
              <c:strCache>
                <c:ptCount val="1"/>
                <c:pt idx="0">
                  <c:v>修繕費</c:v>
                </c:pt>
              </c:strCache>
            </c:strRef>
          </c:tx>
          <c:spPr>
            <a:blipFill dpi="0" rotWithShape="0">
              <a:blip xmlns:r="http://schemas.openxmlformats.org/officeDocument/2006/relationships" r:embed="rId5"/>
              <a:srcRect/>
              <a:tile tx="0" ty="0" sx="100000" sy="100000" flip="none" algn="tl"/>
            </a:blipFill>
            <a:ln w="12700">
              <a:solidFill>
                <a:srgbClr val="000000"/>
              </a:solidFill>
              <a:prstDash val="solid"/>
            </a:ln>
          </c:spPr>
          <c:invertIfNegative val="0"/>
          <c:cat>
            <c:strRef>
              <c:f>給水原価の推移」色!$D$34:$H$34</c:f>
              <c:strCache>
                <c:ptCount val="5"/>
                <c:pt idx="0">
                  <c:v>令和2年度</c:v>
                </c:pt>
                <c:pt idx="1">
                  <c:v>令和3年度</c:v>
                </c:pt>
                <c:pt idx="2">
                  <c:v>令和4年度</c:v>
                </c:pt>
                <c:pt idx="3">
                  <c:v>令和5年度</c:v>
                </c:pt>
                <c:pt idx="4">
                  <c:v>令和6年度</c:v>
                </c:pt>
              </c:strCache>
            </c:strRef>
          </c:cat>
          <c:val>
            <c:numRef>
              <c:f>給水原価の推移」色!$D$40:$H$40</c:f>
              <c:numCache>
                <c:formatCode>#,##0.00_ </c:formatCode>
                <c:ptCount val="5"/>
                <c:pt idx="0">
                  <c:v>6.78</c:v>
                </c:pt>
                <c:pt idx="1">
                  <c:v>5.5</c:v>
                </c:pt>
                <c:pt idx="2">
                  <c:v>6.29</c:v>
                </c:pt>
                <c:pt idx="3">
                  <c:v>5.87</c:v>
                </c:pt>
                <c:pt idx="4">
                  <c:v>8.3000000000000007</c:v>
                </c:pt>
              </c:numCache>
            </c:numRef>
          </c:val>
          <c:extLst>
            <c:ext xmlns:c16="http://schemas.microsoft.com/office/drawing/2014/chart" uri="{C3380CC4-5D6E-409C-BE32-E72D297353CC}">
              <c16:uniqueId val="{00000005-8A51-4CA9-872C-5F49B5A07E27}"/>
            </c:ext>
          </c:extLst>
        </c:ser>
        <c:ser>
          <c:idx val="6"/>
          <c:order val="6"/>
          <c:tx>
            <c:strRef>
              <c:f>給水原価の推移」色!$C$41</c:f>
              <c:strCache>
                <c:ptCount val="1"/>
                <c:pt idx="0">
                  <c:v>その他</c:v>
                </c:pt>
              </c:strCache>
            </c:strRef>
          </c:tx>
          <c:spPr>
            <a:blipFill dpi="0" rotWithShape="0">
              <a:blip xmlns:r="http://schemas.openxmlformats.org/officeDocument/2006/relationships" r:embed="rId6"/>
              <a:srcRect/>
              <a:tile tx="0" ty="0" sx="100000" sy="100000" flip="none" algn="tl"/>
            </a:blipFill>
            <a:ln w="12700">
              <a:solidFill>
                <a:srgbClr val="000000"/>
              </a:solidFill>
              <a:prstDash val="solid"/>
            </a:ln>
          </c:spPr>
          <c:invertIfNegative val="0"/>
          <c:cat>
            <c:strRef>
              <c:f>給水原価の推移」色!$D$34:$H$34</c:f>
              <c:strCache>
                <c:ptCount val="5"/>
                <c:pt idx="0">
                  <c:v>令和2年度</c:v>
                </c:pt>
                <c:pt idx="1">
                  <c:v>令和3年度</c:v>
                </c:pt>
                <c:pt idx="2">
                  <c:v>令和4年度</c:v>
                </c:pt>
                <c:pt idx="3">
                  <c:v>令和5年度</c:v>
                </c:pt>
                <c:pt idx="4">
                  <c:v>令和6年度</c:v>
                </c:pt>
              </c:strCache>
            </c:strRef>
          </c:cat>
          <c:val>
            <c:numRef>
              <c:f>給水原価の推移」色!$D$41:$H$41</c:f>
              <c:numCache>
                <c:formatCode>#,##0.00_ </c:formatCode>
                <c:ptCount val="5"/>
                <c:pt idx="0">
                  <c:v>12.13</c:v>
                </c:pt>
                <c:pt idx="1">
                  <c:v>13.69</c:v>
                </c:pt>
                <c:pt idx="2">
                  <c:v>15.66</c:v>
                </c:pt>
                <c:pt idx="3">
                  <c:v>16.27</c:v>
                </c:pt>
                <c:pt idx="4">
                  <c:v>17.100000000000001</c:v>
                </c:pt>
              </c:numCache>
            </c:numRef>
          </c:val>
          <c:extLst>
            <c:ext xmlns:c16="http://schemas.microsoft.com/office/drawing/2014/chart" uri="{C3380CC4-5D6E-409C-BE32-E72D297353CC}">
              <c16:uniqueId val="{00000006-8A51-4CA9-872C-5F49B5A07E27}"/>
            </c:ext>
          </c:extLst>
        </c:ser>
        <c:dLbls>
          <c:showLegendKey val="0"/>
          <c:showVal val="0"/>
          <c:showCatName val="0"/>
          <c:showSerName val="0"/>
          <c:showPercent val="0"/>
          <c:showBubbleSize val="0"/>
        </c:dLbls>
        <c:gapWidth val="150"/>
        <c:overlap val="100"/>
        <c:axId val="307049408"/>
        <c:axId val="1"/>
      </c:barChart>
      <c:catAx>
        <c:axId val="307049408"/>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ＭＳ Ｐゴシック"/>
                <a:ea typeface="ＭＳ Ｐゴシック"/>
                <a:cs typeface="ＭＳ Ｐゴシック"/>
              </a:defRPr>
            </a:pPr>
            <a:endParaRPr lang="ja-JP"/>
          </a:p>
        </c:txPr>
        <c:crossAx val="1"/>
        <c:crosses val="autoZero"/>
        <c:auto val="1"/>
        <c:lblAlgn val="ctr"/>
        <c:lblOffset val="100"/>
        <c:noMultiLvlLbl val="0"/>
      </c:catAx>
      <c:valAx>
        <c:axId val="1"/>
        <c:scaling>
          <c:orientation val="minMax"/>
        </c:scaling>
        <c:delete val="0"/>
        <c:axPos val="l"/>
        <c:majorGridlines>
          <c:spPr>
            <a:ln w="3175">
              <a:solidFill>
                <a:srgbClr val="969696"/>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ＭＳ Ｐゴシック"/>
                <a:ea typeface="ＭＳ Ｐゴシック"/>
                <a:cs typeface="ＭＳ Ｐゴシック"/>
              </a:defRPr>
            </a:pPr>
            <a:endParaRPr lang="ja-JP"/>
          </a:p>
        </c:txPr>
        <c:crossAx val="307049408"/>
        <c:crosses val="autoZero"/>
        <c:crossBetween val="between"/>
      </c:valAx>
      <c:spPr>
        <a:solidFill>
          <a:srgbClr val="FFFFFF"/>
        </a:solidFill>
        <a:ln w="12700">
          <a:solidFill>
            <a:srgbClr val="808080"/>
          </a:solidFill>
          <a:prstDash val="solid"/>
        </a:ln>
      </c:spPr>
    </c:plotArea>
    <c:legend>
      <c:legendPos val="r"/>
      <c:legendEntry>
        <c:idx val="0"/>
        <c:txPr>
          <a:bodyPr/>
          <a:lstStyle/>
          <a:p>
            <a:pPr>
              <a:defRPr sz="1200" b="0" i="0" u="none" strike="noStrike" baseline="0">
                <a:solidFill>
                  <a:srgbClr val="000000"/>
                </a:solidFill>
                <a:latin typeface="ＭＳ Ｐゴシック"/>
                <a:ea typeface="ＭＳ Ｐゴシック"/>
                <a:cs typeface="ＭＳ Ｐゴシック"/>
              </a:defRPr>
            </a:pPr>
            <a:endParaRPr lang="ja-JP"/>
          </a:p>
        </c:txPr>
      </c:legendEntry>
      <c:legendEntry>
        <c:idx val="1"/>
        <c:txPr>
          <a:bodyPr/>
          <a:lstStyle/>
          <a:p>
            <a:pPr>
              <a:defRPr sz="1200" b="0" i="0" u="none" strike="noStrike" baseline="0">
                <a:solidFill>
                  <a:srgbClr val="000000"/>
                </a:solidFill>
                <a:latin typeface="ＭＳ Ｐゴシック"/>
                <a:ea typeface="ＭＳ Ｐゴシック"/>
                <a:cs typeface="ＭＳ Ｐゴシック"/>
              </a:defRPr>
            </a:pPr>
            <a:endParaRPr lang="ja-JP"/>
          </a:p>
        </c:txPr>
      </c:legendEntry>
      <c:legendEntry>
        <c:idx val="2"/>
        <c:txPr>
          <a:bodyPr/>
          <a:lstStyle/>
          <a:p>
            <a:pPr>
              <a:defRPr sz="1200" b="0" i="0" u="none" strike="noStrike" baseline="0">
                <a:solidFill>
                  <a:srgbClr val="000000"/>
                </a:solidFill>
                <a:latin typeface="ＭＳ Ｐゴシック"/>
                <a:ea typeface="ＭＳ Ｐゴシック"/>
                <a:cs typeface="ＭＳ Ｐゴシック"/>
              </a:defRPr>
            </a:pPr>
            <a:endParaRPr lang="ja-JP"/>
          </a:p>
        </c:txPr>
      </c:legendEntry>
      <c:legendEntry>
        <c:idx val="3"/>
        <c:txPr>
          <a:bodyPr/>
          <a:lstStyle/>
          <a:p>
            <a:pPr>
              <a:defRPr sz="1200" b="0" i="0" u="none" strike="noStrike" baseline="0">
                <a:solidFill>
                  <a:srgbClr val="000000"/>
                </a:solidFill>
                <a:latin typeface="ＭＳ Ｐゴシック"/>
                <a:ea typeface="ＭＳ Ｐゴシック"/>
                <a:cs typeface="ＭＳ Ｐゴシック"/>
              </a:defRPr>
            </a:pPr>
            <a:endParaRPr lang="ja-JP"/>
          </a:p>
        </c:txPr>
      </c:legendEntry>
      <c:legendEntry>
        <c:idx val="4"/>
        <c:txPr>
          <a:bodyPr/>
          <a:lstStyle/>
          <a:p>
            <a:pPr>
              <a:defRPr sz="1050" b="0" i="0" u="none" strike="noStrike" baseline="0">
                <a:solidFill>
                  <a:srgbClr val="000000"/>
                </a:solidFill>
                <a:latin typeface="ＭＳ Ｐゴシック"/>
                <a:ea typeface="ＭＳ Ｐゴシック"/>
                <a:cs typeface="ＭＳ Ｐゴシック"/>
              </a:defRPr>
            </a:pPr>
            <a:endParaRPr lang="ja-JP"/>
          </a:p>
        </c:txPr>
      </c:legendEntry>
      <c:legendEntry>
        <c:idx val="5"/>
        <c:txPr>
          <a:bodyPr/>
          <a:lstStyle/>
          <a:p>
            <a:pPr>
              <a:defRPr sz="1200" b="0" i="0" u="none" strike="noStrike" baseline="0">
                <a:solidFill>
                  <a:srgbClr val="000000"/>
                </a:solidFill>
                <a:latin typeface="ＭＳ Ｐゴシック"/>
                <a:ea typeface="ＭＳ Ｐゴシック"/>
                <a:cs typeface="ＭＳ Ｐゴシック"/>
              </a:defRPr>
            </a:pPr>
            <a:endParaRPr lang="ja-JP"/>
          </a:p>
        </c:txPr>
      </c:legendEntry>
      <c:legendEntry>
        <c:idx val="6"/>
        <c:txPr>
          <a:bodyPr/>
          <a:lstStyle/>
          <a:p>
            <a:pPr>
              <a:defRPr sz="1200" b="0" i="0" u="none" strike="noStrike" baseline="0">
                <a:solidFill>
                  <a:srgbClr val="000000"/>
                </a:solidFill>
                <a:latin typeface="ＭＳ Ｐゴシック"/>
                <a:ea typeface="ＭＳ Ｐゴシック"/>
                <a:cs typeface="ＭＳ Ｐゴシック"/>
              </a:defRPr>
            </a:pPr>
            <a:endParaRPr lang="ja-JP"/>
          </a:p>
        </c:txPr>
      </c:legendEntry>
      <c:layout>
        <c:manualLayout>
          <c:xMode val="edge"/>
          <c:yMode val="edge"/>
          <c:x val="0.84726820866141728"/>
          <c:y val="4.9305759856940953E-2"/>
          <c:w val="0.14846833989501318"/>
          <c:h val="0.5830071241094863"/>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noFill/>
    <a:ln w="9525">
      <a:noFill/>
    </a:ln>
  </c:spPr>
  <c:txPr>
    <a:bodyPr/>
    <a:lstStyle/>
    <a:p>
      <a:pPr>
        <a:defRPr sz="14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portrait"/>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2.tmp"/><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3</xdr:col>
      <xdr:colOff>341313</xdr:colOff>
      <xdr:row>17</xdr:row>
      <xdr:rowOff>119063</xdr:rowOff>
    </xdr:from>
    <xdr:to>
      <xdr:col>8</xdr:col>
      <xdr:colOff>388938</xdr:colOff>
      <xdr:row>39</xdr:row>
      <xdr:rowOff>71438</xdr:rowOff>
    </xdr:to>
    <xdr:pic>
      <xdr:nvPicPr>
        <xdr:cNvPr id="3" name="図 2">
          <a:extLst>
            <a:ext uri="{FF2B5EF4-FFF2-40B4-BE49-F238E27FC236}">
              <a16:creationId xmlns:a16="http://schemas.microsoft.com/office/drawing/2014/main" id="{55C20317-484F-49B4-AD7B-95700193C87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78001" y="4087813"/>
          <a:ext cx="3175000" cy="3619500"/>
        </a:xfrm>
        <a:prstGeom prst="rect">
          <a:avLst/>
        </a:prstGeom>
      </xdr:spPr>
    </xdr:pic>
    <xdr:clientData/>
  </xdr:twoCellAnchor>
  <xdr:twoCellAnchor editAs="oneCell">
    <xdr:from>
      <xdr:col>0</xdr:col>
      <xdr:colOff>216269</xdr:colOff>
      <xdr:row>51</xdr:row>
      <xdr:rowOff>97193</xdr:rowOff>
    </xdr:from>
    <xdr:to>
      <xdr:col>10</xdr:col>
      <xdr:colOff>136034</xdr:colOff>
      <xdr:row>88</xdr:row>
      <xdr:rowOff>92964</xdr:rowOff>
    </xdr:to>
    <xdr:pic>
      <xdr:nvPicPr>
        <xdr:cNvPr id="6" name="図 5">
          <a:extLst>
            <a:ext uri="{FF2B5EF4-FFF2-40B4-BE49-F238E27FC236}">
              <a16:creationId xmlns:a16="http://schemas.microsoft.com/office/drawing/2014/main" id="{7656239E-B8F1-44F5-ACAB-736161356DD3}"/>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16269" y="9674030"/>
          <a:ext cx="6179051" cy="877561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9525</xdr:colOff>
      <xdr:row>38</xdr:row>
      <xdr:rowOff>0</xdr:rowOff>
    </xdr:from>
    <xdr:to>
      <xdr:col>5</xdr:col>
      <xdr:colOff>0</xdr:colOff>
      <xdr:row>40</xdr:row>
      <xdr:rowOff>9525</xdr:rowOff>
    </xdr:to>
    <xdr:sp macro="" textlink="">
      <xdr:nvSpPr>
        <xdr:cNvPr id="2" name="Line 1">
          <a:extLst>
            <a:ext uri="{FF2B5EF4-FFF2-40B4-BE49-F238E27FC236}">
              <a16:creationId xmlns:a16="http://schemas.microsoft.com/office/drawing/2014/main" id="{D334CD65-BAC4-4C1C-84E5-0F21E900C725}"/>
            </a:ext>
          </a:extLst>
        </xdr:cNvPr>
        <xdr:cNvSpPr>
          <a:spLocks noChangeShapeType="1"/>
        </xdr:cNvSpPr>
      </xdr:nvSpPr>
      <xdr:spPr bwMode="auto">
        <a:xfrm>
          <a:off x="9525" y="15773400"/>
          <a:ext cx="800100" cy="6191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28575</xdr:colOff>
      <xdr:row>52</xdr:row>
      <xdr:rowOff>9525</xdr:rowOff>
    </xdr:from>
    <xdr:to>
      <xdr:col>9</xdr:col>
      <xdr:colOff>152400</xdr:colOff>
      <xdr:row>55</xdr:row>
      <xdr:rowOff>0</xdr:rowOff>
    </xdr:to>
    <xdr:sp macro="" textlink="">
      <xdr:nvSpPr>
        <xdr:cNvPr id="3" name="Line 2">
          <a:extLst>
            <a:ext uri="{FF2B5EF4-FFF2-40B4-BE49-F238E27FC236}">
              <a16:creationId xmlns:a16="http://schemas.microsoft.com/office/drawing/2014/main" id="{15A0CE44-CE68-408E-8D8D-D1B5C550DE33}"/>
            </a:ext>
          </a:extLst>
        </xdr:cNvPr>
        <xdr:cNvSpPr>
          <a:spLocks noChangeShapeType="1"/>
        </xdr:cNvSpPr>
      </xdr:nvSpPr>
      <xdr:spPr bwMode="auto">
        <a:xfrm>
          <a:off x="28575" y="20031075"/>
          <a:ext cx="1581150" cy="7048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20</xdr:row>
      <xdr:rowOff>9525</xdr:rowOff>
    </xdr:from>
    <xdr:to>
      <xdr:col>10</xdr:col>
      <xdr:colOff>9525</xdr:colOff>
      <xdr:row>23</xdr:row>
      <xdr:rowOff>0</xdr:rowOff>
    </xdr:to>
    <xdr:sp macro="" textlink="">
      <xdr:nvSpPr>
        <xdr:cNvPr id="4" name="Line 3">
          <a:extLst>
            <a:ext uri="{FF2B5EF4-FFF2-40B4-BE49-F238E27FC236}">
              <a16:creationId xmlns:a16="http://schemas.microsoft.com/office/drawing/2014/main" id="{645C61CD-2636-44AF-B145-F52A89B05D02}"/>
            </a:ext>
          </a:extLst>
        </xdr:cNvPr>
        <xdr:cNvSpPr>
          <a:spLocks noChangeShapeType="1"/>
        </xdr:cNvSpPr>
      </xdr:nvSpPr>
      <xdr:spPr bwMode="auto">
        <a:xfrm>
          <a:off x="9525" y="10239375"/>
          <a:ext cx="1619250" cy="7334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19050</xdr:colOff>
      <xdr:row>2</xdr:row>
      <xdr:rowOff>9525</xdr:rowOff>
    </xdr:from>
    <xdr:to>
      <xdr:col>10</xdr:col>
      <xdr:colOff>0</xdr:colOff>
      <xdr:row>5</xdr:row>
      <xdr:rowOff>0</xdr:rowOff>
    </xdr:to>
    <xdr:sp macro="" textlink="">
      <xdr:nvSpPr>
        <xdr:cNvPr id="5" name="Line 4">
          <a:extLst>
            <a:ext uri="{FF2B5EF4-FFF2-40B4-BE49-F238E27FC236}">
              <a16:creationId xmlns:a16="http://schemas.microsoft.com/office/drawing/2014/main" id="{5F873632-40D9-4908-A885-EEBA6A912F92}"/>
            </a:ext>
          </a:extLst>
        </xdr:cNvPr>
        <xdr:cNvSpPr>
          <a:spLocks noChangeShapeType="1"/>
        </xdr:cNvSpPr>
      </xdr:nvSpPr>
      <xdr:spPr bwMode="auto">
        <a:xfrm>
          <a:off x="19050" y="561975"/>
          <a:ext cx="1600200" cy="6762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19050</xdr:colOff>
      <xdr:row>102</xdr:row>
      <xdr:rowOff>9525</xdr:rowOff>
    </xdr:from>
    <xdr:to>
      <xdr:col>6</xdr:col>
      <xdr:colOff>314325</xdr:colOff>
      <xdr:row>103</xdr:row>
      <xdr:rowOff>438150</xdr:rowOff>
    </xdr:to>
    <xdr:sp macro="" textlink="">
      <xdr:nvSpPr>
        <xdr:cNvPr id="1780231" name="Line 13">
          <a:extLst>
            <a:ext uri="{FF2B5EF4-FFF2-40B4-BE49-F238E27FC236}">
              <a16:creationId xmlns:a16="http://schemas.microsoft.com/office/drawing/2014/main" id="{00000000-0008-0000-0500-0000072A1B00}"/>
            </a:ext>
          </a:extLst>
        </xdr:cNvPr>
        <xdr:cNvSpPr>
          <a:spLocks noChangeShapeType="1"/>
        </xdr:cNvSpPr>
      </xdr:nvSpPr>
      <xdr:spPr bwMode="auto">
        <a:xfrm>
          <a:off x="19050" y="32927925"/>
          <a:ext cx="1676400" cy="8763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19050</xdr:colOff>
      <xdr:row>122</xdr:row>
      <xdr:rowOff>0</xdr:rowOff>
    </xdr:from>
    <xdr:to>
      <xdr:col>7</xdr:col>
      <xdr:colOff>0</xdr:colOff>
      <xdr:row>124</xdr:row>
      <xdr:rowOff>9525</xdr:rowOff>
    </xdr:to>
    <xdr:sp macro="" textlink="">
      <xdr:nvSpPr>
        <xdr:cNvPr id="1780232" name="Line 14">
          <a:extLst>
            <a:ext uri="{FF2B5EF4-FFF2-40B4-BE49-F238E27FC236}">
              <a16:creationId xmlns:a16="http://schemas.microsoft.com/office/drawing/2014/main" id="{00000000-0008-0000-0500-0000082A1B00}"/>
            </a:ext>
          </a:extLst>
        </xdr:cNvPr>
        <xdr:cNvSpPr>
          <a:spLocks noChangeShapeType="1"/>
        </xdr:cNvSpPr>
      </xdr:nvSpPr>
      <xdr:spPr bwMode="auto">
        <a:xfrm>
          <a:off x="19050" y="43091100"/>
          <a:ext cx="1676400" cy="9048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19050</xdr:colOff>
      <xdr:row>66</xdr:row>
      <xdr:rowOff>9525</xdr:rowOff>
    </xdr:from>
    <xdr:to>
      <xdr:col>6</xdr:col>
      <xdr:colOff>352425</xdr:colOff>
      <xdr:row>68</xdr:row>
      <xdr:rowOff>9525</xdr:rowOff>
    </xdr:to>
    <xdr:sp macro="" textlink="">
      <xdr:nvSpPr>
        <xdr:cNvPr id="1780233" name="Line 15">
          <a:extLst>
            <a:ext uri="{FF2B5EF4-FFF2-40B4-BE49-F238E27FC236}">
              <a16:creationId xmlns:a16="http://schemas.microsoft.com/office/drawing/2014/main" id="{00000000-0008-0000-0500-0000092A1B00}"/>
            </a:ext>
          </a:extLst>
        </xdr:cNvPr>
        <xdr:cNvSpPr>
          <a:spLocks noChangeShapeType="1"/>
        </xdr:cNvSpPr>
      </xdr:nvSpPr>
      <xdr:spPr bwMode="auto">
        <a:xfrm>
          <a:off x="19050" y="21697950"/>
          <a:ext cx="1676400" cy="8572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28</xdr:row>
      <xdr:rowOff>0</xdr:rowOff>
    </xdr:from>
    <xdr:to>
      <xdr:col>7</xdr:col>
      <xdr:colOff>0</xdr:colOff>
      <xdr:row>29</xdr:row>
      <xdr:rowOff>438150</xdr:rowOff>
    </xdr:to>
    <xdr:sp macro="" textlink="">
      <xdr:nvSpPr>
        <xdr:cNvPr id="1780234" name="Line 16">
          <a:extLst>
            <a:ext uri="{FF2B5EF4-FFF2-40B4-BE49-F238E27FC236}">
              <a16:creationId xmlns:a16="http://schemas.microsoft.com/office/drawing/2014/main" id="{00000000-0008-0000-0500-00000A2A1B00}"/>
            </a:ext>
          </a:extLst>
        </xdr:cNvPr>
        <xdr:cNvSpPr>
          <a:spLocks noChangeShapeType="1"/>
        </xdr:cNvSpPr>
      </xdr:nvSpPr>
      <xdr:spPr bwMode="auto">
        <a:xfrm>
          <a:off x="9525" y="10182225"/>
          <a:ext cx="1685925" cy="8858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2</xdr:row>
      <xdr:rowOff>0</xdr:rowOff>
    </xdr:from>
    <xdr:to>
      <xdr:col>6</xdr:col>
      <xdr:colOff>352425</xdr:colOff>
      <xdr:row>4</xdr:row>
      <xdr:rowOff>0</xdr:rowOff>
    </xdr:to>
    <xdr:sp macro="" textlink="">
      <xdr:nvSpPr>
        <xdr:cNvPr id="1780235" name="Line 17">
          <a:extLst>
            <a:ext uri="{FF2B5EF4-FFF2-40B4-BE49-F238E27FC236}">
              <a16:creationId xmlns:a16="http://schemas.microsoft.com/office/drawing/2014/main" id="{00000000-0008-0000-0500-00000B2A1B00}"/>
            </a:ext>
          </a:extLst>
        </xdr:cNvPr>
        <xdr:cNvSpPr>
          <a:spLocks noChangeShapeType="1"/>
        </xdr:cNvSpPr>
      </xdr:nvSpPr>
      <xdr:spPr bwMode="auto">
        <a:xfrm>
          <a:off x="9525" y="542925"/>
          <a:ext cx="1685925" cy="8382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13</xdr:col>
      <xdr:colOff>571500</xdr:colOff>
      <xdr:row>136</xdr:row>
      <xdr:rowOff>0</xdr:rowOff>
    </xdr:from>
    <xdr:to>
      <xdr:col>13</xdr:col>
      <xdr:colOff>647700</xdr:colOff>
      <xdr:row>136</xdr:row>
      <xdr:rowOff>209550</xdr:rowOff>
    </xdr:to>
    <xdr:sp macro="" textlink="">
      <xdr:nvSpPr>
        <xdr:cNvPr id="1780236" name="Text Box 34">
          <a:extLst>
            <a:ext uri="{FF2B5EF4-FFF2-40B4-BE49-F238E27FC236}">
              <a16:creationId xmlns:a16="http://schemas.microsoft.com/office/drawing/2014/main" id="{00000000-0008-0000-0500-00000C2A1B00}"/>
            </a:ext>
          </a:extLst>
        </xdr:cNvPr>
        <xdr:cNvSpPr txBox="1">
          <a:spLocks noChangeArrowheads="1"/>
        </xdr:cNvSpPr>
      </xdr:nvSpPr>
      <xdr:spPr bwMode="auto">
        <a:xfrm>
          <a:off x="7419975" y="486727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-38100</xdr:colOff>
      <xdr:row>136</xdr:row>
      <xdr:rowOff>0</xdr:rowOff>
    </xdr:from>
    <xdr:to>
      <xdr:col>7</xdr:col>
      <xdr:colOff>76200</xdr:colOff>
      <xdr:row>136</xdr:row>
      <xdr:rowOff>209550</xdr:rowOff>
    </xdr:to>
    <xdr:sp macro="" textlink="">
      <xdr:nvSpPr>
        <xdr:cNvPr id="1780237" name="Text Box 35">
          <a:extLst>
            <a:ext uri="{FF2B5EF4-FFF2-40B4-BE49-F238E27FC236}">
              <a16:creationId xmlns:a16="http://schemas.microsoft.com/office/drawing/2014/main" id="{00000000-0008-0000-0500-00000D2A1B00}"/>
            </a:ext>
          </a:extLst>
        </xdr:cNvPr>
        <xdr:cNvSpPr txBox="1">
          <a:spLocks noChangeArrowheads="1"/>
        </xdr:cNvSpPr>
      </xdr:nvSpPr>
      <xdr:spPr bwMode="auto">
        <a:xfrm>
          <a:off x="1657350" y="48672750"/>
          <a:ext cx="1143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-38100</xdr:colOff>
      <xdr:row>136</xdr:row>
      <xdr:rowOff>0</xdr:rowOff>
    </xdr:from>
    <xdr:to>
      <xdr:col>7</xdr:col>
      <xdr:colOff>76200</xdr:colOff>
      <xdr:row>136</xdr:row>
      <xdr:rowOff>209550</xdr:rowOff>
    </xdr:to>
    <xdr:sp macro="" textlink="">
      <xdr:nvSpPr>
        <xdr:cNvPr id="1780238" name="Text Box 36">
          <a:extLst>
            <a:ext uri="{FF2B5EF4-FFF2-40B4-BE49-F238E27FC236}">
              <a16:creationId xmlns:a16="http://schemas.microsoft.com/office/drawing/2014/main" id="{00000000-0008-0000-0500-00000E2A1B00}"/>
            </a:ext>
          </a:extLst>
        </xdr:cNvPr>
        <xdr:cNvSpPr txBox="1">
          <a:spLocks noChangeArrowheads="1"/>
        </xdr:cNvSpPr>
      </xdr:nvSpPr>
      <xdr:spPr bwMode="auto">
        <a:xfrm>
          <a:off x="1657350" y="48672750"/>
          <a:ext cx="1143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571500</xdr:colOff>
      <xdr:row>136</xdr:row>
      <xdr:rowOff>0</xdr:rowOff>
    </xdr:from>
    <xdr:to>
      <xdr:col>9</xdr:col>
      <xdr:colOff>647700</xdr:colOff>
      <xdr:row>136</xdr:row>
      <xdr:rowOff>209550</xdr:rowOff>
    </xdr:to>
    <xdr:sp macro="" textlink="">
      <xdr:nvSpPr>
        <xdr:cNvPr id="1780239" name="Text Box 37">
          <a:extLst>
            <a:ext uri="{FF2B5EF4-FFF2-40B4-BE49-F238E27FC236}">
              <a16:creationId xmlns:a16="http://schemas.microsoft.com/office/drawing/2014/main" id="{00000000-0008-0000-0500-00000F2A1B00}"/>
            </a:ext>
          </a:extLst>
        </xdr:cNvPr>
        <xdr:cNvSpPr txBox="1">
          <a:spLocks noChangeArrowheads="1"/>
        </xdr:cNvSpPr>
      </xdr:nvSpPr>
      <xdr:spPr bwMode="auto">
        <a:xfrm>
          <a:off x="4029075" y="486727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180975</xdr:colOff>
      <xdr:row>136</xdr:row>
      <xdr:rowOff>0</xdr:rowOff>
    </xdr:from>
    <xdr:to>
      <xdr:col>2</xdr:col>
      <xdr:colOff>38100</xdr:colOff>
      <xdr:row>136</xdr:row>
      <xdr:rowOff>209550</xdr:rowOff>
    </xdr:to>
    <xdr:sp macro="" textlink="">
      <xdr:nvSpPr>
        <xdr:cNvPr id="1780240" name="Text Box 38">
          <a:extLst>
            <a:ext uri="{FF2B5EF4-FFF2-40B4-BE49-F238E27FC236}">
              <a16:creationId xmlns:a16="http://schemas.microsoft.com/office/drawing/2014/main" id="{00000000-0008-0000-0500-0000102A1B00}"/>
            </a:ext>
          </a:extLst>
        </xdr:cNvPr>
        <xdr:cNvSpPr txBox="1">
          <a:spLocks noChangeArrowheads="1"/>
        </xdr:cNvSpPr>
      </xdr:nvSpPr>
      <xdr:spPr bwMode="auto">
        <a:xfrm>
          <a:off x="400050" y="486727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13</xdr:col>
      <xdr:colOff>933450</xdr:colOff>
      <xdr:row>136</xdr:row>
      <xdr:rowOff>0</xdr:rowOff>
    </xdr:from>
    <xdr:to>
      <xdr:col>13</xdr:col>
      <xdr:colOff>1009650</xdr:colOff>
      <xdr:row>136</xdr:row>
      <xdr:rowOff>209550</xdr:rowOff>
    </xdr:to>
    <xdr:sp macro="" textlink="">
      <xdr:nvSpPr>
        <xdr:cNvPr id="1780241" name="Text Box 39">
          <a:extLst>
            <a:ext uri="{FF2B5EF4-FFF2-40B4-BE49-F238E27FC236}">
              <a16:creationId xmlns:a16="http://schemas.microsoft.com/office/drawing/2014/main" id="{00000000-0008-0000-0500-0000112A1B00}"/>
            </a:ext>
          </a:extLst>
        </xdr:cNvPr>
        <xdr:cNvSpPr txBox="1">
          <a:spLocks noChangeArrowheads="1"/>
        </xdr:cNvSpPr>
      </xdr:nvSpPr>
      <xdr:spPr bwMode="auto">
        <a:xfrm>
          <a:off x="7781925" y="486727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-38100</xdr:colOff>
      <xdr:row>136</xdr:row>
      <xdr:rowOff>0</xdr:rowOff>
    </xdr:from>
    <xdr:to>
      <xdr:col>7</xdr:col>
      <xdr:colOff>76200</xdr:colOff>
      <xdr:row>136</xdr:row>
      <xdr:rowOff>209550</xdr:rowOff>
    </xdr:to>
    <xdr:sp macro="" textlink="">
      <xdr:nvSpPr>
        <xdr:cNvPr id="1780242" name="Text Box 40">
          <a:extLst>
            <a:ext uri="{FF2B5EF4-FFF2-40B4-BE49-F238E27FC236}">
              <a16:creationId xmlns:a16="http://schemas.microsoft.com/office/drawing/2014/main" id="{00000000-0008-0000-0500-0000122A1B00}"/>
            </a:ext>
          </a:extLst>
        </xdr:cNvPr>
        <xdr:cNvSpPr txBox="1">
          <a:spLocks noChangeArrowheads="1"/>
        </xdr:cNvSpPr>
      </xdr:nvSpPr>
      <xdr:spPr bwMode="auto">
        <a:xfrm>
          <a:off x="1657350" y="48672750"/>
          <a:ext cx="1143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-38100</xdr:colOff>
      <xdr:row>136</xdr:row>
      <xdr:rowOff>0</xdr:rowOff>
    </xdr:from>
    <xdr:to>
      <xdr:col>7</xdr:col>
      <xdr:colOff>76200</xdr:colOff>
      <xdr:row>136</xdr:row>
      <xdr:rowOff>209550</xdr:rowOff>
    </xdr:to>
    <xdr:sp macro="" textlink="">
      <xdr:nvSpPr>
        <xdr:cNvPr id="1780243" name="Text Box 41">
          <a:extLst>
            <a:ext uri="{FF2B5EF4-FFF2-40B4-BE49-F238E27FC236}">
              <a16:creationId xmlns:a16="http://schemas.microsoft.com/office/drawing/2014/main" id="{00000000-0008-0000-0500-0000132A1B00}"/>
            </a:ext>
          </a:extLst>
        </xdr:cNvPr>
        <xdr:cNvSpPr txBox="1">
          <a:spLocks noChangeArrowheads="1"/>
        </xdr:cNvSpPr>
      </xdr:nvSpPr>
      <xdr:spPr bwMode="auto">
        <a:xfrm>
          <a:off x="1657350" y="48672750"/>
          <a:ext cx="1143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-38100</xdr:colOff>
      <xdr:row>136</xdr:row>
      <xdr:rowOff>0</xdr:rowOff>
    </xdr:from>
    <xdr:to>
      <xdr:col>7</xdr:col>
      <xdr:colOff>76200</xdr:colOff>
      <xdr:row>136</xdr:row>
      <xdr:rowOff>209550</xdr:rowOff>
    </xdr:to>
    <xdr:sp macro="" textlink="">
      <xdr:nvSpPr>
        <xdr:cNvPr id="1780244" name="Text Box 36">
          <a:extLst>
            <a:ext uri="{FF2B5EF4-FFF2-40B4-BE49-F238E27FC236}">
              <a16:creationId xmlns:a16="http://schemas.microsoft.com/office/drawing/2014/main" id="{00000000-0008-0000-0500-0000142A1B00}"/>
            </a:ext>
          </a:extLst>
        </xdr:cNvPr>
        <xdr:cNvSpPr txBox="1">
          <a:spLocks noChangeArrowheads="1"/>
        </xdr:cNvSpPr>
      </xdr:nvSpPr>
      <xdr:spPr bwMode="auto">
        <a:xfrm>
          <a:off x="1657350" y="48672750"/>
          <a:ext cx="1143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-38100</xdr:colOff>
      <xdr:row>136</xdr:row>
      <xdr:rowOff>0</xdr:rowOff>
    </xdr:from>
    <xdr:to>
      <xdr:col>7</xdr:col>
      <xdr:colOff>76200</xdr:colOff>
      <xdr:row>136</xdr:row>
      <xdr:rowOff>209550</xdr:rowOff>
    </xdr:to>
    <xdr:sp macro="" textlink="">
      <xdr:nvSpPr>
        <xdr:cNvPr id="1780245" name="Text Box 41">
          <a:extLst>
            <a:ext uri="{FF2B5EF4-FFF2-40B4-BE49-F238E27FC236}">
              <a16:creationId xmlns:a16="http://schemas.microsoft.com/office/drawing/2014/main" id="{00000000-0008-0000-0500-0000152A1B00}"/>
            </a:ext>
          </a:extLst>
        </xdr:cNvPr>
        <xdr:cNvSpPr txBox="1">
          <a:spLocks noChangeArrowheads="1"/>
        </xdr:cNvSpPr>
      </xdr:nvSpPr>
      <xdr:spPr bwMode="auto">
        <a:xfrm>
          <a:off x="1657350" y="48672750"/>
          <a:ext cx="1143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-38100</xdr:colOff>
      <xdr:row>136</xdr:row>
      <xdr:rowOff>0</xdr:rowOff>
    </xdr:from>
    <xdr:to>
      <xdr:col>7</xdr:col>
      <xdr:colOff>76200</xdr:colOff>
      <xdr:row>136</xdr:row>
      <xdr:rowOff>209550</xdr:rowOff>
    </xdr:to>
    <xdr:sp macro="" textlink="">
      <xdr:nvSpPr>
        <xdr:cNvPr id="1780246" name="Text Box 37">
          <a:extLst>
            <a:ext uri="{FF2B5EF4-FFF2-40B4-BE49-F238E27FC236}">
              <a16:creationId xmlns:a16="http://schemas.microsoft.com/office/drawing/2014/main" id="{00000000-0008-0000-0500-0000162A1B00}"/>
            </a:ext>
          </a:extLst>
        </xdr:cNvPr>
        <xdr:cNvSpPr txBox="1">
          <a:spLocks noChangeArrowheads="1"/>
        </xdr:cNvSpPr>
      </xdr:nvSpPr>
      <xdr:spPr bwMode="auto">
        <a:xfrm>
          <a:off x="1657350" y="48672750"/>
          <a:ext cx="1143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571500</xdr:colOff>
      <xdr:row>137</xdr:row>
      <xdr:rowOff>9525</xdr:rowOff>
    </xdr:from>
    <xdr:to>
      <xdr:col>11</xdr:col>
      <xdr:colOff>647700</xdr:colOff>
      <xdr:row>137</xdr:row>
      <xdr:rowOff>219075</xdr:rowOff>
    </xdr:to>
    <xdr:sp macro="" textlink="">
      <xdr:nvSpPr>
        <xdr:cNvPr id="1780247" name="Text Box 33">
          <a:extLst>
            <a:ext uri="{FF2B5EF4-FFF2-40B4-BE49-F238E27FC236}">
              <a16:creationId xmlns:a16="http://schemas.microsoft.com/office/drawing/2014/main" id="{00000000-0008-0000-0500-0000172A1B00}"/>
            </a:ext>
          </a:extLst>
        </xdr:cNvPr>
        <xdr:cNvSpPr txBox="1">
          <a:spLocks noChangeArrowheads="1"/>
        </xdr:cNvSpPr>
      </xdr:nvSpPr>
      <xdr:spPr bwMode="auto">
        <a:xfrm>
          <a:off x="5724525" y="49072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571500</xdr:colOff>
      <xdr:row>136</xdr:row>
      <xdr:rowOff>0</xdr:rowOff>
    </xdr:from>
    <xdr:to>
      <xdr:col>11</xdr:col>
      <xdr:colOff>647700</xdr:colOff>
      <xdr:row>136</xdr:row>
      <xdr:rowOff>209550</xdr:rowOff>
    </xdr:to>
    <xdr:sp macro="" textlink="">
      <xdr:nvSpPr>
        <xdr:cNvPr id="1780248" name="Text Box 34">
          <a:extLst>
            <a:ext uri="{FF2B5EF4-FFF2-40B4-BE49-F238E27FC236}">
              <a16:creationId xmlns:a16="http://schemas.microsoft.com/office/drawing/2014/main" id="{00000000-0008-0000-0500-0000182A1B00}"/>
            </a:ext>
          </a:extLst>
        </xdr:cNvPr>
        <xdr:cNvSpPr txBox="1">
          <a:spLocks noChangeArrowheads="1"/>
        </xdr:cNvSpPr>
      </xdr:nvSpPr>
      <xdr:spPr bwMode="auto">
        <a:xfrm>
          <a:off x="5724525" y="486727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-38100</xdr:colOff>
      <xdr:row>136</xdr:row>
      <xdr:rowOff>0</xdr:rowOff>
    </xdr:from>
    <xdr:to>
      <xdr:col>7</xdr:col>
      <xdr:colOff>76200</xdr:colOff>
      <xdr:row>136</xdr:row>
      <xdr:rowOff>209550</xdr:rowOff>
    </xdr:to>
    <xdr:sp macro="" textlink="">
      <xdr:nvSpPr>
        <xdr:cNvPr id="1780249" name="Text Box 36">
          <a:extLst>
            <a:ext uri="{FF2B5EF4-FFF2-40B4-BE49-F238E27FC236}">
              <a16:creationId xmlns:a16="http://schemas.microsoft.com/office/drawing/2014/main" id="{00000000-0008-0000-0500-0000192A1B00}"/>
            </a:ext>
          </a:extLst>
        </xdr:cNvPr>
        <xdr:cNvSpPr txBox="1">
          <a:spLocks noChangeArrowheads="1"/>
        </xdr:cNvSpPr>
      </xdr:nvSpPr>
      <xdr:spPr bwMode="auto">
        <a:xfrm>
          <a:off x="1657350" y="48672750"/>
          <a:ext cx="1143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-38100</xdr:colOff>
      <xdr:row>136</xdr:row>
      <xdr:rowOff>0</xdr:rowOff>
    </xdr:from>
    <xdr:to>
      <xdr:col>7</xdr:col>
      <xdr:colOff>76200</xdr:colOff>
      <xdr:row>136</xdr:row>
      <xdr:rowOff>209550</xdr:rowOff>
    </xdr:to>
    <xdr:sp macro="" textlink="">
      <xdr:nvSpPr>
        <xdr:cNvPr id="1780250" name="Text Box 37">
          <a:extLst>
            <a:ext uri="{FF2B5EF4-FFF2-40B4-BE49-F238E27FC236}">
              <a16:creationId xmlns:a16="http://schemas.microsoft.com/office/drawing/2014/main" id="{00000000-0008-0000-0500-00001A2A1B00}"/>
            </a:ext>
          </a:extLst>
        </xdr:cNvPr>
        <xdr:cNvSpPr txBox="1">
          <a:spLocks noChangeArrowheads="1"/>
        </xdr:cNvSpPr>
      </xdr:nvSpPr>
      <xdr:spPr bwMode="auto">
        <a:xfrm>
          <a:off x="1657350" y="48672750"/>
          <a:ext cx="1143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933450</xdr:colOff>
      <xdr:row>136</xdr:row>
      <xdr:rowOff>0</xdr:rowOff>
    </xdr:from>
    <xdr:to>
      <xdr:col>11</xdr:col>
      <xdr:colOff>1009650</xdr:colOff>
      <xdr:row>136</xdr:row>
      <xdr:rowOff>209550</xdr:rowOff>
    </xdr:to>
    <xdr:sp macro="" textlink="">
      <xdr:nvSpPr>
        <xdr:cNvPr id="1780251" name="Text Box 39">
          <a:extLst>
            <a:ext uri="{FF2B5EF4-FFF2-40B4-BE49-F238E27FC236}">
              <a16:creationId xmlns:a16="http://schemas.microsoft.com/office/drawing/2014/main" id="{00000000-0008-0000-0500-00001B2A1B00}"/>
            </a:ext>
          </a:extLst>
        </xdr:cNvPr>
        <xdr:cNvSpPr txBox="1">
          <a:spLocks noChangeArrowheads="1"/>
        </xdr:cNvSpPr>
      </xdr:nvSpPr>
      <xdr:spPr bwMode="auto">
        <a:xfrm>
          <a:off x="6086475" y="486727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-38100</xdr:colOff>
      <xdr:row>136</xdr:row>
      <xdr:rowOff>0</xdr:rowOff>
    </xdr:from>
    <xdr:to>
      <xdr:col>7</xdr:col>
      <xdr:colOff>76200</xdr:colOff>
      <xdr:row>136</xdr:row>
      <xdr:rowOff>209550</xdr:rowOff>
    </xdr:to>
    <xdr:sp macro="" textlink="">
      <xdr:nvSpPr>
        <xdr:cNvPr id="1780252" name="Text Box 41">
          <a:extLst>
            <a:ext uri="{FF2B5EF4-FFF2-40B4-BE49-F238E27FC236}">
              <a16:creationId xmlns:a16="http://schemas.microsoft.com/office/drawing/2014/main" id="{00000000-0008-0000-0500-00001C2A1B00}"/>
            </a:ext>
          </a:extLst>
        </xdr:cNvPr>
        <xdr:cNvSpPr txBox="1">
          <a:spLocks noChangeArrowheads="1"/>
        </xdr:cNvSpPr>
      </xdr:nvSpPr>
      <xdr:spPr bwMode="auto">
        <a:xfrm>
          <a:off x="1657350" y="48672750"/>
          <a:ext cx="1143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-38100</xdr:colOff>
      <xdr:row>136</xdr:row>
      <xdr:rowOff>0</xdr:rowOff>
    </xdr:from>
    <xdr:to>
      <xdr:col>7</xdr:col>
      <xdr:colOff>76200</xdr:colOff>
      <xdr:row>136</xdr:row>
      <xdr:rowOff>209550</xdr:rowOff>
    </xdr:to>
    <xdr:sp macro="" textlink="">
      <xdr:nvSpPr>
        <xdr:cNvPr id="1780253" name="Text Box 37">
          <a:extLst>
            <a:ext uri="{FF2B5EF4-FFF2-40B4-BE49-F238E27FC236}">
              <a16:creationId xmlns:a16="http://schemas.microsoft.com/office/drawing/2014/main" id="{00000000-0008-0000-0500-00001D2A1B00}"/>
            </a:ext>
          </a:extLst>
        </xdr:cNvPr>
        <xdr:cNvSpPr txBox="1">
          <a:spLocks noChangeArrowheads="1"/>
        </xdr:cNvSpPr>
      </xdr:nvSpPr>
      <xdr:spPr bwMode="auto">
        <a:xfrm>
          <a:off x="1657350" y="48672750"/>
          <a:ext cx="1143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-38100</xdr:colOff>
      <xdr:row>136</xdr:row>
      <xdr:rowOff>0</xdr:rowOff>
    </xdr:from>
    <xdr:to>
      <xdr:col>7</xdr:col>
      <xdr:colOff>76200</xdr:colOff>
      <xdr:row>136</xdr:row>
      <xdr:rowOff>209550</xdr:rowOff>
    </xdr:to>
    <xdr:sp macro="" textlink="">
      <xdr:nvSpPr>
        <xdr:cNvPr id="1780254" name="Text Box 36">
          <a:extLst>
            <a:ext uri="{FF2B5EF4-FFF2-40B4-BE49-F238E27FC236}">
              <a16:creationId xmlns:a16="http://schemas.microsoft.com/office/drawing/2014/main" id="{00000000-0008-0000-0500-00001E2A1B00}"/>
            </a:ext>
          </a:extLst>
        </xdr:cNvPr>
        <xdr:cNvSpPr txBox="1">
          <a:spLocks noChangeArrowheads="1"/>
        </xdr:cNvSpPr>
      </xdr:nvSpPr>
      <xdr:spPr bwMode="auto">
        <a:xfrm>
          <a:off x="1657350" y="48672750"/>
          <a:ext cx="1143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-38100</xdr:colOff>
      <xdr:row>136</xdr:row>
      <xdr:rowOff>0</xdr:rowOff>
    </xdr:from>
    <xdr:to>
      <xdr:col>7</xdr:col>
      <xdr:colOff>76200</xdr:colOff>
      <xdr:row>136</xdr:row>
      <xdr:rowOff>209550</xdr:rowOff>
    </xdr:to>
    <xdr:sp macro="" textlink="">
      <xdr:nvSpPr>
        <xdr:cNvPr id="1780255" name="Text Box 41">
          <a:extLst>
            <a:ext uri="{FF2B5EF4-FFF2-40B4-BE49-F238E27FC236}">
              <a16:creationId xmlns:a16="http://schemas.microsoft.com/office/drawing/2014/main" id="{00000000-0008-0000-0500-00001F2A1B00}"/>
            </a:ext>
          </a:extLst>
        </xdr:cNvPr>
        <xdr:cNvSpPr txBox="1">
          <a:spLocks noChangeArrowheads="1"/>
        </xdr:cNvSpPr>
      </xdr:nvSpPr>
      <xdr:spPr bwMode="auto">
        <a:xfrm>
          <a:off x="1657350" y="48672750"/>
          <a:ext cx="1143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-38100</xdr:colOff>
      <xdr:row>136</xdr:row>
      <xdr:rowOff>0</xdr:rowOff>
    </xdr:from>
    <xdr:to>
      <xdr:col>7</xdr:col>
      <xdr:colOff>76200</xdr:colOff>
      <xdr:row>136</xdr:row>
      <xdr:rowOff>209550</xdr:rowOff>
    </xdr:to>
    <xdr:sp macro="" textlink="">
      <xdr:nvSpPr>
        <xdr:cNvPr id="1780256" name="Text Box 37">
          <a:extLst>
            <a:ext uri="{FF2B5EF4-FFF2-40B4-BE49-F238E27FC236}">
              <a16:creationId xmlns:a16="http://schemas.microsoft.com/office/drawing/2014/main" id="{00000000-0008-0000-0500-0000202A1B00}"/>
            </a:ext>
          </a:extLst>
        </xdr:cNvPr>
        <xdr:cNvSpPr txBox="1">
          <a:spLocks noChangeArrowheads="1"/>
        </xdr:cNvSpPr>
      </xdr:nvSpPr>
      <xdr:spPr bwMode="auto">
        <a:xfrm>
          <a:off x="1657350" y="48672750"/>
          <a:ext cx="1143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-38100</xdr:colOff>
      <xdr:row>136</xdr:row>
      <xdr:rowOff>0</xdr:rowOff>
    </xdr:from>
    <xdr:to>
      <xdr:col>7</xdr:col>
      <xdr:colOff>76200</xdr:colOff>
      <xdr:row>136</xdr:row>
      <xdr:rowOff>209550</xdr:rowOff>
    </xdr:to>
    <xdr:sp macro="" textlink="">
      <xdr:nvSpPr>
        <xdr:cNvPr id="1780257" name="Text Box 37">
          <a:extLst>
            <a:ext uri="{FF2B5EF4-FFF2-40B4-BE49-F238E27FC236}">
              <a16:creationId xmlns:a16="http://schemas.microsoft.com/office/drawing/2014/main" id="{00000000-0008-0000-0500-0000212A1B00}"/>
            </a:ext>
          </a:extLst>
        </xdr:cNvPr>
        <xdr:cNvSpPr txBox="1">
          <a:spLocks noChangeArrowheads="1"/>
        </xdr:cNvSpPr>
      </xdr:nvSpPr>
      <xdr:spPr bwMode="auto">
        <a:xfrm>
          <a:off x="1657350" y="48672750"/>
          <a:ext cx="1143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-38100</xdr:colOff>
      <xdr:row>136</xdr:row>
      <xdr:rowOff>0</xdr:rowOff>
    </xdr:from>
    <xdr:to>
      <xdr:col>7</xdr:col>
      <xdr:colOff>76200</xdr:colOff>
      <xdr:row>136</xdr:row>
      <xdr:rowOff>209550</xdr:rowOff>
    </xdr:to>
    <xdr:sp macro="" textlink="">
      <xdr:nvSpPr>
        <xdr:cNvPr id="1780258" name="Text Box 37">
          <a:extLst>
            <a:ext uri="{FF2B5EF4-FFF2-40B4-BE49-F238E27FC236}">
              <a16:creationId xmlns:a16="http://schemas.microsoft.com/office/drawing/2014/main" id="{00000000-0008-0000-0500-0000222A1B00}"/>
            </a:ext>
          </a:extLst>
        </xdr:cNvPr>
        <xdr:cNvSpPr txBox="1">
          <a:spLocks noChangeArrowheads="1"/>
        </xdr:cNvSpPr>
      </xdr:nvSpPr>
      <xdr:spPr bwMode="auto">
        <a:xfrm>
          <a:off x="1657350" y="48672750"/>
          <a:ext cx="1143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571500</xdr:colOff>
      <xdr:row>137</xdr:row>
      <xdr:rowOff>9525</xdr:rowOff>
    </xdr:from>
    <xdr:to>
      <xdr:col>9</xdr:col>
      <xdr:colOff>647700</xdr:colOff>
      <xdr:row>137</xdr:row>
      <xdr:rowOff>219075</xdr:rowOff>
    </xdr:to>
    <xdr:sp macro="" textlink="">
      <xdr:nvSpPr>
        <xdr:cNvPr id="1780259" name="Text Box 33">
          <a:extLst>
            <a:ext uri="{FF2B5EF4-FFF2-40B4-BE49-F238E27FC236}">
              <a16:creationId xmlns:a16="http://schemas.microsoft.com/office/drawing/2014/main" id="{00000000-0008-0000-0500-0000232A1B00}"/>
            </a:ext>
          </a:extLst>
        </xdr:cNvPr>
        <xdr:cNvSpPr txBox="1">
          <a:spLocks noChangeArrowheads="1"/>
        </xdr:cNvSpPr>
      </xdr:nvSpPr>
      <xdr:spPr bwMode="auto">
        <a:xfrm>
          <a:off x="4029075" y="49072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571500</xdr:colOff>
      <xdr:row>136</xdr:row>
      <xdr:rowOff>0</xdr:rowOff>
    </xdr:from>
    <xdr:to>
      <xdr:col>9</xdr:col>
      <xdr:colOff>647700</xdr:colOff>
      <xdr:row>136</xdr:row>
      <xdr:rowOff>209550</xdr:rowOff>
    </xdr:to>
    <xdr:sp macro="" textlink="">
      <xdr:nvSpPr>
        <xdr:cNvPr id="1780260" name="Text Box 34">
          <a:extLst>
            <a:ext uri="{FF2B5EF4-FFF2-40B4-BE49-F238E27FC236}">
              <a16:creationId xmlns:a16="http://schemas.microsoft.com/office/drawing/2014/main" id="{00000000-0008-0000-0500-0000242A1B00}"/>
            </a:ext>
          </a:extLst>
        </xdr:cNvPr>
        <xdr:cNvSpPr txBox="1">
          <a:spLocks noChangeArrowheads="1"/>
        </xdr:cNvSpPr>
      </xdr:nvSpPr>
      <xdr:spPr bwMode="auto">
        <a:xfrm>
          <a:off x="4029075" y="486727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933450</xdr:colOff>
      <xdr:row>136</xdr:row>
      <xdr:rowOff>0</xdr:rowOff>
    </xdr:from>
    <xdr:to>
      <xdr:col>9</xdr:col>
      <xdr:colOff>1009650</xdr:colOff>
      <xdr:row>136</xdr:row>
      <xdr:rowOff>209550</xdr:rowOff>
    </xdr:to>
    <xdr:sp macro="" textlink="">
      <xdr:nvSpPr>
        <xdr:cNvPr id="1780261" name="Text Box 39">
          <a:extLst>
            <a:ext uri="{FF2B5EF4-FFF2-40B4-BE49-F238E27FC236}">
              <a16:creationId xmlns:a16="http://schemas.microsoft.com/office/drawing/2014/main" id="{00000000-0008-0000-0500-0000252A1B00}"/>
            </a:ext>
          </a:extLst>
        </xdr:cNvPr>
        <xdr:cNvSpPr txBox="1">
          <a:spLocks noChangeArrowheads="1"/>
        </xdr:cNvSpPr>
      </xdr:nvSpPr>
      <xdr:spPr bwMode="auto">
        <a:xfrm>
          <a:off x="4391025" y="486727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571500</xdr:colOff>
      <xdr:row>137</xdr:row>
      <xdr:rowOff>9525</xdr:rowOff>
    </xdr:from>
    <xdr:to>
      <xdr:col>11</xdr:col>
      <xdr:colOff>647700</xdr:colOff>
      <xdr:row>137</xdr:row>
      <xdr:rowOff>219075</xdr:rowOff>
    </xdr:to>
    <xdr:sp macro="" textlink="">
      <xdr:nvSpPr>
        <xdr:cNvPr id="1780262" name="Text Box 33">
          <a:extLst>
            <a:ext uri="{FF2B5EF4-FFF2-40B4-BE49-F238E27FC236}">
              <a16:creationId xmlns:a16="http://schemas.microsoft.com/office/drawing/2014/main" id="{00000000-0008-0000-0500-0000262A1B00}"/>
            </a:ext>
          </a:extLst>
        </xdr:cNvPr>
        <xdr:cNvSpPr txBox="1">
          <a:spLocks noChangeArrowheads="1"/>
        </xdr:cNvSpPr>
      </xdr:nvSpPr>
      <xdr:spPr bwMode="auto">
        <a:xfrm>
          <a:off x="5724525" y="49072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571500</xdr:colOff>
      <xdr:row>136</xdr:row>
      <xdr:rowOff>0</xdr:rowOff>
    </xdr:from>
    <xdr:to>
      <xdr:col>11</xdr:col>
      <xdr:colOff>647700</xdr:colOff>
      <xdr:row>136</xdr:row>
      <xdr:rowOff>209550</xdr:rowOff>
    </xdr:to>
    <xdr:sp macro="" textlink="">
      <xdr:nvSpPr>
        <xdr:cNvPr id="1780263" name="Text Box 34">
          <a:extLst>
            <a:ext uri="{FF2B5EF4-FFF2-40B4-BE49-F238E27FC236}">
              <a16:creationId xmlns:a16="http://schemas.microsoft.com/office/drawing/2014/main" id="{00000000-0008-0000-0500-0000272A1B00}"/>
            </a:ext>
          </a:extLst>
        </xdr:cNvPr>
        <xdr:cNvSpPr txBox="1">
          <a:spLocks noChangeArrowheads="1"/>
        </xdr:cNvSpPr>
      </xdr:nvSpPr>
      <xdr:spPr bwMode="auto">
        <a:xfrm>
          <a:off x="5724525" y="486727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933450</xdr:colOff>
      <xdr:row>136</xdr:row>
      <xdr:rowOff>0</xdr:rowOff>
    </xdr:from>
    <xdr:to>
      <xdr:col>11</xdr:col>
      <xdr:colOff>1009650</xdr:colOff>
      <xdr:row>136</xdr:row>
      <xdr:rowOff>209550</xdr:rowOff>
    </xdr:to>
    <xdr:sp macro="" textlink="">
      <xdr:nvSpPr>
        <xdr:cNvPr id="1780264" name="Text Box 39">
          <a:extLst>
            <a:ext uri="{FF2B5EF4-FFF2-40B4-BE49-F238E27FC236}">
              <a16:creationId xmlns:a16="http://schemas.microsoft.com/office/drawing/2014/main" id="{00000000-0008-0000-0500-0000282A1B00}"/>
            </a:ext>
          </a:extLst>
        </xdr:cNvPr>
        <xdr:cNvSpPr txBox="1">
          <a:spLocks noChangeArrowheads="1"/>
        </xdr:cNvSpPr>
      </xdr:nvSpPr>
      <xdr:spPr bwMode="auto">
        <a:xfrm>
          <a:off x="6086475" y="486727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13</xdr:col>
      <xdr:colOff>571500</xdr:colOff>
      <xdr:row>128</xdr:row>
      <xdr:rowOff>352425</xdr:rowOff>
    </xdr:from>
    <xdr:to>
      <xdr:col>13</xdr:col>
      <xdr:colOff>647700</xdr:colOff>
      <xdr:row>129</xdr:row>
      <xdr:rowOff>171451</xdr:rowOff>
    </xdr:to>
    <xdr:sp macro="" textlink="">
      <xdr:nvSpPr>
        <xdr:cNvPr id="1780265" name="Text Box 33">
          <a:extLst>
            <a:ext uri="{FF2B5EF4-FFF2-40B4-BE49-F238E27FC236}">
              <a16:creationId xmlns:a16="http://schemas.microsoft.com/office/drawing/2014/main" id="{00000000-0008-0000-0500-0000292A1B00}"/>
            </a:ext>
          </a:extLst>
        </xdr:cNvPr>
        <xdr:cNvSpPr txBox="1">
          <a:spLocks noChangeArrowheads="1"/>
        </xdr:cNvSpPr>
      </xdr:nvSpPr>
      <xdr:spPr bwMode="auto">
        <a:xfrm>
          <a:off x="7419975" y="459009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13</xdr:col>
      <xdr:colOff>571500</xdr:colOff>
      <xdr:row>129</xdr:row>
      <xdr:rowOff>9525</xdr:rowOff>
    </xdr:from>
    <xdr:to>
      <xdr:col>13</xdr:col>
      <xdr:colOff>647700</xdr:colOff>
      <xdr:row>129</xdr:row>
      <xdr:rowOff>219075</xdr:rowOff>
    </xdr:to>
    <xdr:sp macro="" textlink="">
      <xdr:nvSpPr>
        <xdr:cNvPr id="1780266" name="Text Box 33">
          <a:extLst>
            <a:ext uri="{FF2B5EF4-FFF2-40B4-BE49-F238E27FC236}">
              <a16:creationId xmlns:a16="http://schemas.microsoft.com/office/drawing/2014/main" id="{00000000-0008-0000-0500-00002A2A1B00}"/>
            </a:ext>
          </a:extLst>
        </xdr:cNvPr>
        <xdr:cNvSpPr txBox="1">
          <a:spLocks noChangeArrowheads="1"/>
        </xdr:cNvSpPr>
      </xdr:nvSpPr>
      <xdr:spPr bwMode="auto">
        <a:xfrm>
          <a:off x="7419975" y="459486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13</xdr:col>
      <xdr:colOff>571500</xdr:colOff>
      <xdr:row>137</xdr:row>
      <xdr:rowOff>9525</xdr:rowOff>
    </xdr:from>
    <xdr:to>
      <xdr:col>13</xdr:col>
      <xdr:colOff>647700</xdr:colOff>
      <xdr:row>137</xdr:row>
      <xdr:rowOff>219075</xdr:rowOff>
    </xdr:to>
    <xdr:sp macro="" textlink="">
      <xdr:nvSpPr>
        <xdr:cNvPr id="1780267" name="Text Box 33">
          <a:extLst>
            <a:ext uri="{FF2B5EF4-FFF2-40B4-BE49-F238E27FC236}">
              <a16:creationId xmlns:a16="http://schemas.microsoft.com/office/drawing/2014/main" id="{00000000-0008-0000-0500-00002B2A1B00}"/>
            </a:ext>
          </a:extLst>
        </xdr:cNvPr>
        <xdr:cNvSpPr txBox="1">
          <a:spLocks noChangeArrowheads="1"/>
        </xdr:cNvSpPr>
      </xdr:nvSpPr>
      <xdr:spPr bwMode="auto">
        <a:xfrm>
          <a:off x="7419975" y="49072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13</xdr:col>
      <xdr:colOff>571500</xdr:colOff>
      <xdr:row>137</xdr:row>
      <xdr:rowOff>9525</xdr:rowOff>
    </xdr:from>
    <xdr:to>
      <xdr:col>13</xdr:col>
      <xdr:colOff>647700</xdr:colOff>
      <xdr:row>137</xdr:row>
      <xdr:rowOff>219075</xdr:rowOff>
    </xdr:to>
    <xdr:sp macro="" textlink="">
      <xdr:nvSpPr>
        <xdr:cNvPr id="1780268" name="Text Box 33">
          <a:extLst>
            <a:ext uri="{FF2B5EF4-FFF2-40B4-BE49-F238E27FC236}">
              <a16:creationId xmlns:a16="http://schemas.microsoft.com/office/drawing/2014/main" id="{00000000-0008-0000-0500-00002C2A1B00}"/>
            </a:ext>
          </a:extLst>
        </xdr:cNvPr>
        <xdr:cNvSpPr txBox="1">
          <a:spLocks noChangeArrowheads="1"/>
        </xdr:cNvSpPr>
      </xdr:nvSpPr>
      <xdr:spPr bwMode="auto">
        <a:xfrm>
          <a:off x="7419975" y="49072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-38100</xdr:colOff>
      <xdr:row>136</xdr:row>
      <xdr:rowOff>0</xdr:rowOff>
    </xdr:from>
    <xdr:to>
      <xdr:col>7</xdr:col>
      <xdr:colOff>76200</xdr:colOff>
      <xdr:row>136</xdr:row>
      <xdr:rowOff>209550</xdr:rowOff>
    </xdr:to>
    <xdr:sp macro="" textlink="">
      <xdr:nvSpPr>
        <xdr:cNvPr id="1780269" name="Text Box 36">
          <a:extLst>
            <a:ext uri="{FF2B5EF4-FFF2-40B4-BE49-F238E27FC236}">
              <a16:creationId xmlns:a16="http://schemas.microsoft.com/office/drawing/2014/main" id="{00000000-0008-0000-0500-00002D2A1B00}"/>
            </a:ext>
          </a:extLst>
        </xdr:cNvPr>
        <xdr:cNvSpPr txBox="1">
          <a:spLocks noChangeArrowheads="1"/>
        </xdr:cNvSpPr>
      </xdr:nvSpPr>
      <xdr:spPr bwMode="auto">
        <a:xfrm>
          <a:off x="1657350" y="48672750"/>
          <a:ext cx="1143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-38100</xdr:colOff>
      <xdr:row>136</xdr:row>
      <xdr:rowOff>0</xdr:rowOff>
    </xdr:from>
    <xdr:to>
      <xdr:col>7</xdr:col>
      <xdr:colOff>76200</xdr:colOff>
      <xdr:row>136</xdr:row>
      <xdr:rowOff>209550</xdr:rowOff>
    </xdr:to>
    <xdr:sp macro="" textlink="">
      <xdr:nvSpPr>
        <xdr:cNvPr id="1780270" name="Text Box 41">
          <a:extLst>
            <a:ext uri="{FF2B5EF4-FFF2-40B4-BE49-F238E27FC236}">
              <a16:creationId xmlns:a16="http://schemas.microsoft.com/office/drawing/2014/main" id="{00000000-0008-0000-0500-00002E2A1B00}"/>
            </a:ext>
          </a:extLst>
        </xdr:cNvPr>
        <xdr:cNvSpPr txBox="1">
          <a:spLocks noChangeArrowheads="1"/>
        </xdr:cNvSpPr>
      </xdr:nvSpPr>
      <xdr:spPr bwMode="auto">
        <a:xfrm>
          <a:off x="1657350" y="48672750"/>
          <a:ext cx="1143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-38100</xdr:colOff>
      <xdr:row>136</xdr:row>
      <xdr:rowOff>0</xdr:rowOff>
    </xdr:from>
    <xdr:to>
      <xdr:col>7</xdr:col>
      <xdr:colOff>76200</xdr:colOff>
      <xdr:row>136</xdr:row>
      <xdr:rowOff>209550</xdr:rowOff>
    </xdr:to>
    <xdr:sp macro="" textlink="">
      <xdr:nvSpPr>
        <xdr:cNvPr id="1780271" name="Text Box 37">
          <a:extLst>
            <a:ext uri="{FF2B5EF4-FFF2-40B4-BE49-F238E27FC236}">
              <a16:creationId xmlns:a16="http://schemas.microsoft.com/office/drawing/2014/main" id="{00000000-0008-0000-0500-00002F2A1B00}"/>
            </a:ext>
          </a:extLst>
        </xdr:cNvPr>
        <xdr:cNvSpPr txBox="1">
          <a:spLocks noChangeArrowheads="1"/>
        </xdr:cNvSpPr>
      </xdr:nvSpPr>
      <xdr:spPr bwMode="auto">
        <a:xfrm>
          <a:off x="1657350" y="48672750"/>
          <a:ext cx="1143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-38100</xdr:colOff>
      <xdr:row>136</xdr:row>
      <xdr:rowOff>0</xdr:rowOff>
    </xdr:from>
    <xdr:to>
      <xdr:col>7</xdr:col>
      <xdr:colOff>76200</xdr:colOff>
      <xdr:row>136</xdr:row>
      <xdr:rowOff>209550</xdr:rowOff>
    </xdr:to>
    <xdr:sp macro="" textlink="">
      <xdr:nvSpPr>
        <xdr:cNvPr id="1780272" name="Text Box 37">
          <a:extLst>
            <a:ext uri="{FF2B5EF4-FFF2-40B4-BE49-F238E27FC236}">
              <a16:creationId xmlns:a16="http://schemas.microsoft.com/office/drawing/2014/main" id="{00000000-0008-0000-0500-0000302A1B00}"/>
            </a:ext>
          </a:extLst>
        </xdr:cNvPr>
        <xdr:cNvSpPr txBox="1">
          <a:spLocks noChangeArrowheads="1"/>
        </xdr:cNvSpPr>
      </xdr:nvSpPr>
      <xdr:spPr bwMode="auto">
        <a:xfrm>
          <a:off x="1657350" y="48672750"/>
          <a:ext cx="1143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-38100</xdr:colOff>
      <xdr:row>136</xdr:row>
      <xdr:rowOff>0</xdr:rowOff>
    </xdr:from>
    <xdr:to>
      <xdr:col>7</xdr:col>
      <xdr:colOff>76200</xdr:colOff>
      <xdr:row>136</xdr:row>
      <xdr:rowOff>209550</xdr:rowOff>
    </xdr:to>
    <xdr:sp macro="" textlink="">
      <xdr:nvSpPr>
        <xdr:cNvPr id="1780273" name="Text Box 37">
          <a:extLst>
            <a:ext uri="{FF2B5EF4-FFF2-40B4-BE49-F238E27FC236}">
              <a16:creationId xmlns:a16="http://schemas.microsoft.com/office/drawing/2014/main" id="{00000000-0008-0000-0500-0000312A1B00}"/>
            </a:ext>
          </a:extLst>
        </xdr:cNvPr>
        <xdr:cNvSpPr txBox="1">
          <a:spLocks noChangeArrowheads="1"/>
        </xdr:cNvSpPr>
      </xdr:nvSpPr>
      <xdr:spPr bwMode="auto">
        <a:xfrm>
          <a:off x="1657350" y="48672750"/>
          <a:ext cx="1143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-38100</xdr:colOff>
      <xdr:row>136</xdr:row>
      <xdr:rowOff>0</xdr:rowOff>
    </xdr:from>
    <xdr:to>
      <xdr:col>7</xdr:col>
      <xdr:colOff>76200</xdr:colOff>
      <xdr:row>136</xdr:row>
      <xdr:rowOff>209550</xdr:rowOff>
    </xdr:to>
    <xdr:sp macro="" textlink="">
      <xdr:nvSpPr>
        <xdr:cNvPr id="1780274" name="Text Box 37">
          <a:extLst>
            <a:ext uri="{FF2B5EF4-FFF2-40B4-BE49-F238E27FC236}">
              <a16:creationId xmlns:a16="http://schemas.microsoft.com/office/drawing/2014/main" id="{00000000-0008-0000-0500-0000322A1B00}"/>
            </a:ext>
          </a:extLst>
        </xdr:cNvPr>
        <xdr:cNvSpPr txBox="1">
          <a:spLocks noChangeArrowheads="1"/>
        </xdr:cNvSpPr>
      </xdr:nvSpPr>
      <xdr:spPr bwMode="auto">
        <a:xfrm>
          <a:off x="1657350" y="48672750"/>
          <a:ext cx="1143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-38100</xdr:colOff>
      <xdr:row>137</xdr:row>
      <xdr:rowOff>9525</xdr:rowOff>
    </xdr:from>
    <xdr:to>
      <xdr:col>7</xdr:col>
      <xdr:colOff>76200</xdr:colOff>
      <xdr:row>137</xdr:row>
      <xdr:rowOff>219075</xdr:rowOff>
    </xdr:to>
    <xdr:sp macro="" textlink="">
      <xdr:nvSpPr>
        <xdr:cNvPr id="1780275" name="Text Box 33">
          <a:extLst>
            <a:ext uri="{FF2B5EF4-FFF2-40B4-BE49-F238E27FC236}">
              <a16:creationId xmlns:a16="http://schemas.microsoft.com/office/drawing/2014/main" id="{00000000-0008-0000-0500-0000332A1B00}"/>
            </a:ext>
          </a:extLst>
        </xdr:cNvPr>
        <xdr:cNvSpPr txBox="1">
          <a:spLocks noChangeArrowheads="1"/>
        </xdr:cNvSpPr>
      </xdr:nvSpPr>
      <xdr:spPr bwMode="auto">
        <a:xfrm>
          <a:off x="1657350" y="49072800"/>
          <a:ext cx="1143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-38100</xdr:colOff>
      <xdr:row>136</xdr:row>
      <xdr:rowOff>0</xdr:rowOff>
    </xdr:from>
    <xdr:to>
      <xdr:col>7</xdr:col>
      <xdr:colOff>76200</xdr:colOff>
      <xdr:row>136</xdr:row>
      <xdr:rowOff>209550</xdr:rowOff>
    </xdr:to>
    <xdr:sp macro="" textlink="">
      <xdr:nvSpPr>
        <xdr:cNvPr id="1780276" name="Text Box 34">
          <a:extLst>
            <a:ext uri="{FF2B5EF4-FFF2-40B4-BE49-F238E27FC236}">
              <a16:creationId xmlns:a16="http://schemas.microsoft.com/office/drawing/2014/main" id="{00000000-0008-0000-0500-0000342A1B00}"/>
            </a:ext>
          </a:extLst>
        </xdr:cNvPr>
        <xdr:cNvSpPr txBox="1">
          <a:spLocks noChangeArrowheads="1"/>
        </xdr:cNvSpPr>
      </xdr:nvSpPr>
      <xdr:spPr bwMode="auto">
        <a:xfrm>
          <a:off x="1657350" y="48672750"/>
          <a:ext cx="1143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-285750</xdr:colOff>
      <xdr:row>135</xdr:row>
      <xdr:rowOff>342900</xdr:rowOff>
    </xdr:from>
    <xdr:to>
      <xdr:col>7</xdr:col>
      <xdr:colOff>76200</xdr:colOff>
      <xdr:row>136</xdr:row>
      <xdr:rowOff>161924</xdr:rowOff>
    </xdr:to>
    <xdr:sp macro="" textlink="">
      <xdr:nvSpPr>
        <xdr:cNvPr id="1780277" name="Text Box 39">
          <a:extLst>
            <a:ext uri="{FF2B5EF4-FFF2-40B4-BE49-F238E27FC236}">
              <a16:creationId xmlns:a16="http://schemas.microsoft.com/office/drawing/2014/main" id="{00000000-0008-0000-0500-0000352A1B00}"/>
            </a:ext>
          </a:extLst>
        </xdr:cNvPr>
        <xdr:cNvSpPr txBox="1">
          <a:spLocks noChangeArrowheads="1"/>
        </xdr:cNvSpPr>
      </xdr:nvSpPr>
      <xdr:spPr bwMode="auto">
        <a:xfrm>
          <a:off x="1409700" y="48625125"/>
          <a:ext cx="36195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571500</xdr:colOff>
      <xdr:row>137</xdr:row>
      <xdr:rowOff>9525</xdr:rowOff>
    </xdr:from>
    <xdr:to>
      <xdr:col>9</xdr:col>
      <xdr:colOff>647700</xdr:colOff>
      <xdr:row>137</xdr:row>
      <xdr:rowOff>219075</xdr:rowOff>
    </xdr:to>
    <xdr:sp macro="" textlink="">
      <xdr:nvSpPr>
        <xdr:cNvPr id="1780278" name="Text Box 33">
          <a:extLst>
            <a:ext uri="{FF2B5EF4-FFF2-40B4-BE49-F238E27FC236}">
              <a16:creationId xmlns:a16="http://schemas.microsoft.com/office/drawing/2014/main" id="{00000000-0008-0000-0500-0000362A1B00}"/>
            </a:ext>
          </a:extLst>
        </xdr:cNvPr>
        <xdr:cNvSpPr txBox="1">
          <a:spLocks noChangeArrowheads="1"/>
        </xdr:cNvSpPr>
      </xdr:nvSpPr>
      <xdr:spPr bwMode="auto">
        <a:xfrm>
          <a:off x="4029075" y="49072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571500</xdr:colOff>
      <xdr:row>136</xdr:row>
      <xdr:rowOff>0</xdr:rowOff>
    </xdr:from>
    <xdr:to>
      <xdr:col>9</xdr:col>
      <xdr:colOff>647700</xdr:colOff>
      <xdr:row>136</xdr:row>
      <xdr:rowOff>209550</xdr:rowOff>
    </xdr:to>
    <xdr:sp macro="" textlink="">
      <xdr:nvSpPr>
        <xdr:cNvPr id="1780279" name="Text Box 34">
          <a:extLst>
            <a:ext uri="{FF2B5EF4-FFF2-40B4-BE49-F238E27FC236}">
              <a16:creationId xmlns:a16="http://schemas.microsoft.com/office/drawing/2014/main" id="{00000000-0008-0000-0500-0000372A1B00}"/>
            </a:ext>
          </a:extLst>
        </xdr:cNvPr>
        <xdr:cNvSpPr txBox="1">
          <a:spLocks noChangeArrowheads="1"/>
        </xdr:cNvSpPr>
      </xdr:nvSpPr>
      <xdr:spPr bwMode="auto">
        <a:xfrm>
          <a:off x="4029075" y="486727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933450</xdr:colOff>
      <xdr:row>136</xdr:row>
      <xdr:rowOff>0</xdr:rowOff>
    </xdr:from>
    <xdr:to>
      <xdr:col>9</xdr:col>
      <xdr:colOff>1009650</xdr:colOff>
      <xdr:row>136</xdr:row>
      <xdr:rowOff>209550</xdr:rowOff>
    </xdr:to>
    <xdr:sp macro="" textlink="">
      <xdr:nvSpPr>
        <xdr:cNvPr id="1780280" name="Text Box 39">
          <a:extLst>
            <a:ext uri="{FF2B5EF4-FFF2-40B4-BE49-F238E27FC236}">
              <a16:creationId xmlns:a16="http://schemas.microsoft.com/office/drawing/2014/main" id="{00000000-0008-0000-0500-0000382A1B00}"/>
            </a:ext>
          </a:extLst>
        </xdr:cNvPr>
        <xdr:cNvSpPr txBox="1">
          <a:spLocks noChangeArrowheads="1"/>
        </xdr:cNvSpPr>
      </xdr:nvSpPr>
      <xdr:spPr bwMode="auto">
        <a:xfrm>
          <a:off x="4391025" y="486727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571500</xdr:colOff>
      <xdr:row>137</xdr:row>
      <xdr:rowOff>9525</xdr:rowOff>
    </xdr:from>
    <xdr:to>
      <xdr:col>9</xdr:col>
      <xdr:colOff>647700</xdr:colOff>
      <xdr:row>137</xdr:row>
      <xdr:rowOff>219075</xdr:rowOff>
    </xdr:to>
    <xdr:sp macro="" textlink="">
      <xdr:nvSpPr>
        <xdr:cNvPr id="1780281" name="Text Box 33">
          <a:extLst>
            <a:ext uri="{FF2B5EF4-FFF2-40B4-BE49-F238E27FC236}">
              <a16:creationId xmlns:a16="http://schemas.microsoft.com/office/drawing/2014/main" id="{00000000-0008-0000-0500-0000392A1B00}"/>
            </a:ext>
          </a:extLst>
        </xdr:cNvPr>
        <xdr:cNvSpPr txBox="1">
          <a:spLocks noChangeArrowheads="1"/>
        </xdr:cNvSpPr>
      </xdr:nvSpPr>
      <xdr:spPr bwMode="auto">
        <a:xfrm>
          <a:off x="4029075" y="49072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571500</xdr:colOff>
      <xdr:row>136</xdr:row>
      <xdr:rowOff>0</xdr:rowOff>
    </xdr:from>
    <xdr:to>
      <xdr:col>9</xdr:col>
      <xdr:colOff>647700</xdr:colOff>
      <xdr:row>136</xdr:row>
      <xdr:rowOff>209550</xdr:rowOff>
    </xdr:to>
    <xdr:sp macro="" textlink="">
      <xdr:nvSpPr>
        <xdr:cNvPr id="1780282" name="Text Box 34">
          <a:extLst>
            <a:ext uri="{FF2B5EF4-FFF2-40B4-BE49-F238E27FC236}">
              <a16:creationId xmlns:a16="http://schemas.microsoft.com/office/drawing/2014/main" id="{00000000-0008-0000-0500-00003A2A1B00}"/>
            </a:ext>
          </a:extLst>
        </xdr:cNvPr>
        <xdr:cNvSpPr txBox="1">
          <a:spLocks noChangeArrowheads="1"/>
        </xdr:cNvSpPr>
      </xdr:nvSpPr>
      <xdr:spPr bwMode="auto">
        <a:xfrm>
          <a:off x="4029075" y="486727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933450</xdr:colOff>
      <xdr:row>136</xdr:row>
      <xdr:rowOff>0</xdr:rowOff>
    </xdr:from>
    <xdr:to>
      <xdr:col>9</xdr:col>
      <xdr:colOff>1009650</xdr:colOff>
      <xdr:row>136</xdr:row>
      <xdr:rowOff>209550</xdr:rowOff>
    </xdr:to>
    <xdr:sp macro="" textlink="">
      <xdr:nvSpPr>
        <xdr:cNvPr id="1780283" name="Text Box 39">
          <a:extLst>
            <a:ext uri="{FF2B5EF4-FFF2-40B4-BE49-F238E27FC236}">
              <a16:creationId xmlns:a16="http://schemas.microsoft.com/office/drawing/2014/main" id="{00000000-0008-0000-0500-00003B2A1B00}"/>
            </a:ext>
          </a:extLst>
        </xdr:cNvPr>
        <xdr:cNvSpPr txBox="1">
          <a:spLocks noChangeArrowheads="1"/>
        </xdr:cNvSpPr>
      </xdr:nvSpPr>
      <xdr:spPr bwMode="auto">
        <a:xfrm>
          <a:off x="4391025" y="486727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571500</xdr:colOff>
      <xdr:row>137</xdr:row>
      <xdr:rowOff>9525</xdr:rowOff>
    </xdr:from>
    <xdr:to>
      <xdr:col>11</xdr:col>
      <xdr:colOff>647700</xdr:colOff>
      <xdr:row>137</xdr:row>
      <xdr:rowOff>219075</xdr:rowOff>
    </xdr:to>
    <xdr:sp macro="" textlink="">
      <xdr:nvSpPr>
        <xdr:cNvPr id="1780284" name="Text Box 33">
          <a:extLst>
            <a:ext uri="{FF2B5EF4-FFF2-40B4-BE49-F238E27FC236}">
              <a16:creationId xmlns:a16="http://schemas.microsoft.com/office/drawing/2014/main" id="{00000000-0008-0000-0500-00003C2A1B00}"/>
            </a:ext>
          </a:extLst>
        </xdr:cNvPr>
        <xdr:cNvSpPr txBox="1">
          <a:spLocks noChangeArrowheads="1"/>
        </xdr:cNvSpPr>
      </xdr:nvSpPr>
      <xdr:spPr bwMode="auto">
        <a:xfrm>
          <a:off x="5724525" y="49072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571500</xdr:colOff>
      <xdr:row>136</xdr:row>
      <xdr:rowOff>0</xdr:rowOff>
    </xdr:from>
    <xdr:to>
      <xdr:col>11</xdr:col>
      <xdr:colOff>647700</xdr:colOff>
      <xdr:row>136</xdr:row>
      <xdr:rowOff>209550</xdr:rowOff>
    </xdr:to>
    <xdr:sp macro="" textlink="">
      <xdr:nvSpPr>
        <xdr:cNvPr id="1780285" name="Text Box 34">
          <a:extLst>
            <a:ext uri="{FF2B5EF4-FFF2-40B4-BE49-F238E27FC236}">
              <a16:creationId xmlns:a16="http://schemas.microsoft.com/office/drawing/2014/main" id="{00000000-0008-0000-0500-00003D2A1B00}"/>
            </a:ext>
          </a:extLst>
        </xdr:cNvPr>
        <xdr:cNvSpPr txBox="1">
          <a:spLocks noChangeArrowheads="1"/>
        </xdr:cNvSpPr>
      </xdr:nvSpPr>
      <xdr:spPr bwMode="auto">
        <a:xfrm>
          <a:off x="5724525" y="486727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933450</xdr:colOff>
      <xdr:row>136</xdr:row>
      <xdr:rowOff>0</xdr:rowOff>
    </xdr:from>
    <xdr:to>
      <xdr:col>11</xdr:col>
      <xdr:colOff>1009650</xdr:colOff>
      <xdr:row>136</xdr:row>
      <xdr:rowOff>209550</xdr:rowOff>
    </xdr:to>
    <xdr:sp macro="" textlink="">
      <xdr:nvSpPr>
        <xdr:cNvPr id="1780286" name="Text Box 39">
          <a:extLst>
            <a:ext uri="{FF2B5EF4-FFF2-40B4-BE49-F238E27FC236}">
              <a16:creationId xmlns:a16="http://schemas.microsoft.com/office/drawing/2014/main" id="{00000000-0008-0000-0500-00003E2A1B00}"/>
            </a:ext>
          </a:extLst>
        </xdr:cNvPr>
        <xdr:cNvSpPr txBox="1">
          <a:spLocks noChangeArrowheads="1"/>
        </xdr:cNvSpPr>
      </xdr:nvSpPr>
      <xdr:spPr bwMode="auto">
        <a:xfrm>
          <a:off x="6086475" y="486727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571500</xdr:colOff>
      <xdr:row>129</xdr:row>
      <xdr:rowOff>9525</xdr:rowOff>
    </xdr:from>
    <xdr:to>
      <xdr:col>11</xdr:col>
      <xdr:colOff>647700</xdr:colOff>
      <xdr:row>129</xdr:row>
      <xdr:rowOff>219075</xdr:rowOff>
    </xdr:to>
    <xdr:sp macro="" textlink="">
      <xdr:nvSpPr>
        <xdr:cNvPr id="1780287" name="Text Box 33">
          <a:extLst>
            <a:ext uri="{FF2B5EF4-FFF2-40B4-BE49-F238E27FC236}">
              <a16:creationId xmlns:a16="http://schemas.microsoft.com/office/drawing/2014/main" id="{00000000-0008-0000-0500-00003F2A1B00}"/>
            </a:ext>
          </a:extLst>
        </xdr:cNvPr>
        <xdr:cNvSpPr txBox="1">
          <a:spLocks noChangeArrowheads="1"/>
        </xdr:cNvSpPr>
      </xdr:nvSpPr>
      <xdr:spPr bwMode="auto">
        <a:xfrm>
          <a:off x="5724525" y="459486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571500</xdr:colOff>
      <xdr:row>129</xdr:row>
      <xdr:rowOff>9525</xdr:rowOff>
    </xdr:from>
    <xdr:to>
      <xdr:col>11</xdr:col>
      <xdr:colOff>647700</xdr:colOff>
      <xdr:row>129</xdr:row>
      <xdr:rowOff>219075</xdr:rowOff>
    </xdr:to>
    <xdr:sp macro="" textlink="">
      <xdr:nvSpPr>
        <xdr:cNvPr id="1780288" name="Text Box 33">
          <a:extLst>
            <a:ext uri="{FF2B5EF4-FFF2-40B4-BE49-F238E27FC236}">
              <a16:creationId xmlns:a16="http://schemas.microsoft.com/office/drawing/2014/main" id="{00000000-0008-0000-0500-0000402A1B00}"/>
            </a:ext>
          </a:extLst>
        </xdr:cNvPr>
        <xdr:cNvSpPr txBox="1">
          <a:spLocks noChangeArrowheads="1"/>
        </xdr:cNvSpPr>
      </xdr:nvSpPr>
      <xdr:spPr bwMode="auto">
        <a:xfrm>
          <a:off x="5724525" y="459486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571500</xdr:colOff>
      <xdr:row>137</xdr:row>
      <xdr:rowOff>9525</xdr:rowOff>
    </xdr:from>
    <xdr:to>
      <xdr:col>11</xdr:col>
      <xdr:colOff>647700</xdr:colOff>
      <xdr:row>137</xdr:row>
      <xdr:rowOff>219075</xdr:rowOff>
    </xdr:to>
    <xdr:sp macro="" textlink="">
      <xdr:nvSpPr>
        <xdr:cNvPr id="1780289" name="Text Box 33">
          <a:extLst>
            <a:ext uri="{FF2B5EF4-FFF2-40B4-BE49-F238E27FC236}">
              <a16:creationId xmlns:a16="http://schemas.microsoft.com/office/drawing/2014/main" id="{00000000-0008-0000-0500-0000412A1B00}"/>
            </a:ext>
          </a:extLst>
        </xdr:cNvPr>
        <xdr:cNvSpPr txBox="1">
          <a:spLocks noChangeArrowheads="1"/>
        </xdr:cNvSpPr>
      </xdr:nvSpPr>
      <xdr:spPr bwMode="auto">
        <a:xfrm>
          <a:off x="5724525" y="49072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571500</xdr:colOff>
      <xdr:row>137</xdr:row>
      <xdr:rowOff>9525</xdr:rowOff>
    </xdr:from>
    <xdr:to>
      <xdr:col>11</xdr:col>
      <xdr:colOff>647700</xdr:colOff>
      <xdr:row>137</xdr:row>
      <xdr:rowOff>219075</xdr:rowOff>
    </xdr:to>
    <xdr:sp macro="" textlink="">
      <xdr:nvSpPr>
        <xdr:cNvPr id="1780290" name="Text Box 33">
          <a:extLst>
            <a:ext uri="{FF2B5EF4-FFF2-40B4-BE49-F238E27FC236}">
              <a16:creationId xmlns:a16="http://schemas.microsoft.com/office/drawing/2014/main" id="{00000000-0008-0000-0500-0000422A1B00}"/>
            </a:ext>
          </a:extLst>
        </xdr:cNvPr>
        <xdr:cNvSpPr txBox="1">
          <a:spLocks noChangeArrowheads="1"/>
        </xdr:cNvSpPr>
      </xdr:nvSpPr>
      <xdr:spPr bwMode="auto">
        <a:xfrm>
          <a:off x="5724525" y="49072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571500</xdr:colOff>
      <xdr:row>136</xdr:row>
      <xdr:rowOff>0</xdr:rowOff>
    </xdr:from>
    <xdr:to>
      <xdr:col>15</xdr:col>
      <xdr:colOff>647700</xdr:colOff>
      <xdr:row>136</xdr:row>
      <xdr:rowOff>209550</xdr:rowOff>
    </xdr:to>
    <xdr:sp macro="" textlink="">
      <xdr:nvSpPr>
        <xdr:cNvPr id="1780291" name="Text Box 34">
          <a:extLst>
            <a:ext uri="{FF2B5EF4-FFF2-40B4-BE49-F238E27FC236}">
              <a16:creationId xmlns:a16="http://schemas.microsoft.com/office/drawing/2014/main" id="{00000000-0008-0000-0500-0000432A1B00}"/>
            </a:ext>
          </a:extLst>
        </xdr:cNvPr>
        <xdr:cNvSpPr txBox="1">
          <a:spLocks noChangeArrowheads="1"/>
        </xdr:cNvSpPr>
      </xdr:nvSpPr>
      <xdr:spPr bwMode="auto">
        <a:xfrm>
          <a:off x="9182100" y="486727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933450</xdr:colOff>
      <xdr:row>136</xdr:row>
      <xdr:rowOff>0</xdr:rowOff>
    </xdr:from>
    <xdr:to>
      <xdr:col>15</xdr:col>
      <xdr:colOff>1009650</xdr:colOff>
      <xdr:row>136</xdr:row>
      <xdr:rowOff>209550</xdr:rowOff>
    </xdr:to>
    <xdr:sp macro="" textlink="">
      <xdr:nvSpPr>
        <xdr:cNvPr id="1780292" name="Text Box 39">
          <a:extLst>
            <a:ext uri="{FF2B5EF4-FFF2-40B4-BE49-F238E27FC236}">
              <a16:creationId xmlns:a16="http://schemas.microsoft.com/office/drawing/2014/main" id="{00000000-0008-0000-0500-0000442A1B00}"/>
            </a:ext>
          </a:extLst>
        </xdr:cNvPr>
        <xdr:cNvSpPr txBox="1">
          <a:spLocks noChangeArrowheads="1"/>
        </xdr:cNvSpPr>
      </xdr:nvSpPr>
      <xdr:spPr bwMode="auto">
        <a:xfrm>
          <a:off x="9544050" y="486727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571500</xdr:colOff>
      <xdr:row>128</xdr:row>
      <xdr:rowOff>352425</xdr:rowOff>
    </xdr:from>
    <xdr:to>
      <xdr:col>15</xdr:col>
      <xdr:colOff>647700</xdr:colOff>
      <xdr:row>129</xdr:row>
      <xdr:rowOff>171451</xdr:rowOff>
    </xdr:to>
    <xdr:sp macro="" textlink="">
      <xdr:nvSpPr>
        <xdr:cNvPr id="1780293" name="Text Box 33">
          <a:extLst>
            <a:ext uri="{FF2B5EF4-FFF2-40B4-BE49-F238E27FC236}">
              <a16:creationId xmlns:a16="http://schemas.microsoft.com/office/drawing/2014/main" id="{00000000-0008-0000-0500-0000452A1B00}"/>
            </a:ext>
          </a:extLst>
        </xdr:cNvPr>
        <xdr:cNvSpPr txBox="1">
          <a:spLocks noChangeArrowheads="1"/>
        </xdr:cNvSpPr>
      </xdr:nvSpPr>
      <xdr:spPr bwMode="auto">
        <a:xfrm>
          <a:off x="9182100" y="459009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571500</xdr:colOff>
      <xdr:row>129</xdr:row>
      <xdr:rowOff>9525</xdr:rowOff>
    </xdr:from>
    <xdr:to>
      <xdr:col>15</xdr:col>
      <xdr:colOff>647700</xdr:colOff>
      <xdr:row>129</xdr:row>
      <xdr:rowOff>219075</xdr:rowOff>
    </xdr:to>
    <xdr:sp macro="" textlink="">
      <xdr:nvSpPr>
        <xdr:cNvPr id="1780294" name="Text Box 33">
          <a:extLst>
            <a:ext uri="{FF2B5EF4-FFF2-40B4-BE49-F238E27FC236}">
              <a16:creationId xmlns:a16="http://schemas.microsoft.com/office/drawing/2014/main" id="{00000000-0008-0000-0500-0000462A1B00}"/>
            </a:ext>
          </a:extLst>
        </xdr:cNvPr>
        <xdr:cNvSpPr txBox="1">
          <a:spLocks noChangeArrowheads="1"/>
        </xdr:cNvSpPr>
      </xdr:nvSpPr>
      <xdr:spPr bwMode="auto">
        <a:xfrm>
          <a:off x="9182100" y="459486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571500</xdr:colOff>
      <xdr:row>137</xdr:row>
      <xdr:rowOff>9525</xdr:rowOff>
    </xdr:from>
    <xdr:to>
      <xdr:col>15</xdr:col>
      <xdr:colOff>647700</xdr:colOff>
      <xdr:row>137</xdr:row>
      <xdr:rowOff>219075</xdr:rowOff>
    </xdr:to>
    <xdr:sp macro="" textlink="">
      <xdr:nvSpPr>
        <xdr:cNvPr id="1780295" name="Text Box 33">
          <a:extLst>
            <a:ext uri="{FF2B5EF4-FFF2-40B4-BE49-F238E27FC236}">
              <a16:creationId xmlns:a16="http://schemas.microsoft.com/office/drawing/2014/main" id="{00000000-0008-0000-0500-0000472A1B00}"/>
            </a:ext>
          </a:extLst>
        </xdr:cNvPr>
        <xdr:cNvSpPr txBox="1">
          <a:spLocks noChangeArrowheads="1"/>
        </xdr:cNvSpPr>
      </xdr:nvSpPr>
      <xdr:spPr bwMode="auto">
        <a:xfrm>
          <a:off x="9182100" y="49072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571500</xdr:colOff>
      <xdr:row>137</xdr:row>
      <xdr:rowOff>9525</xdr:rowOff>
    </xdr:from>
    <xdr:to>
      <xdr:col>15</xdr:col>
      <xdr:colOff>647700</xdr:colOff>
      <xdr:row>137</xdr:row>
      <xdr:rowOff>219075</xdr:rowOff>
    </xdr:to>
    <xdr:sp macro="" textlink="">
      <xdr:nvSpPr>
        <xdr:cNvPr id="1780296" name="Text Box 33">
          <a:extLst>
            <a:ext uri="{FF2B5EF4-FFF2-40B4-BE49-F238E27FC236}">
              <a16:creationId xmlns:a16="http://schemas.microsoft.com/office/drawing/2014/main" id="{00000000-0008-0000-0500-0000482A1B00}"/>
            </a:ext>
          </a:extLst>
        </xdr:cNvPr>
        <xdr:cNvSpPr txBox="1">
          <a:spLocks noChangeArrowheads="1"/>
        </xdr:cNvSpPr>
      </xdr:nvSpPr>
      <xdr:spPr bwMode="auto">
        <a:xfrm>
          <a:off x="9182100" y="49072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17</xdr:col>
      <xdr:colOff>933450</xdr:colOff>
      <xdr:row>136</xdr:row>
      <xdr:rowOff>0</xdr:rowOff>
    </xdr:from>
    <xdr:to>
      <xdr:col>17</xdr:col>
      <xdr:colOff>1009650</xdr:colOff>
      <xdr:row>136</xdr:row>
      <xdr:rowOff>209550</xdr:rowOff>
    </xdr:to>
    <xdr:sp macro="" textlink="">
      <xdr:nvSpPr>
        <xdr:cNvPr id="1780298" name="Text Box 39">
          <a:extLst>
            <a:ext uri="{FF2B5EF4-FFF2-40B4-BE49-F238E27FC236}">
              <a16:creationId xmlns:a16="http://schemas.microsoft.com/office/drawing/2014/main" id="{00000000-0008-0000-0500-00004A2A1B00}"/>
            </a:ext>
          </a:extLst>
        </xdr:cNvPr>
        <xdr:cNvSpPr txBox="1">
          <a:spLocks noChangeArrowheads="1"/>
        </xdr:cNvSpPr>
      </xdr:nvSpPr>
      <xdr:spPr bwMode="auto">
        <a:xfrm>
          <a:off x="11258550" y="486727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17</xdr:col>
      <xdr:colOff>571500</xdr:colOff>
      <xdr:row>128</xdr:row>
      <xdr:rowOff>352425</xdr:rowOff>
    </xdr:from>
    <xdr:to>
      <xdr:col>17</xdr:col>
      <xdr:colOff>647700</xdr:colOff>
      <xdr:row>129</xdr:row>
      <xdr:rowOff>171451</xdr:rowOff>
    </xdr:to>
    <xdr:sp macro="" textlink="">
      <xdr:nvSpPr>
        <xdr:cNvPr id="1780299" name="Text Box 33">
          <a:extLst>
            <a:ext uri="{FF2B5EF4-FFF2-40B4-BE49-F238E27FC236}">
              <a16:creationId xmlns:a16="http://schemas.microsoft.com/office/drawing/2014/main" id="{00000000-0008-0000-0500-00004B2A1B00}"/>
            </a:ext>
          </a:extLst>
        </xdr:cNvPr>
        <xdr:cNvSpPr txBox="1">
          <a:spLocks noChangeArrowheads="1"/>
        </xdr:cNvSpPr>
      </xdr:nvSpPr>
      <xdr:spPr bwMode="auto">
        <a:xfrm>
          <a:off x="10896600" y="459009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17</xdr:col>
      <xdr:colOff>571500</xdr:colOff>
      <xdr:row>128</xdr:row>
      <xdr:rowOff>382058</xdr:rowOff>
    </xdr:from>
    <xdr:to>
      <xdr:col>17</xdr:col>
      <xdr:colOff>647700</xdr:colOff>
      <xdr:row>129</xdr:row>
      <xdr:rowOff>193676</xdr:rowOff>
    </xdr:to>
    <xdr:sp macro="" textlink="">
      <xdr:nvSpPr>
        <xdr:cNvPr id="1780300" name="Text Box 33">
          <a:extLst>
            <a:ext uri="{FF2B5EF4-FFF2-40B4-BE49-F238E27FC236}">
              <a16:creationId xmlns:a16="http://schemas.microsoft.com/office/drawing/2014/main" id="{00000000-0008-0000-0500-00004C2A1B00}"/>
            </a:ext>
          </a:extLst>
        </xdr:cNvPr>
        <xdr:cNvSpPr txBox="1">
          <a:spLocks noChangeArrowheads="1"/>
        </xdr:cNvSpPr>
      </xdr:nvSpPr>
      <xdr:spPr bwMode="auto">
        <a:xfrm>
          <a:off x="10612967" y="46914858"/>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17</xdr:col>
      <xdr:colOff>571500</xdr:colOff>
      <xdr:row>137</xdr:row>
      <xdr:rowOff>9525</xdr:rowOff>
    </xdr:from>
    <xdr:to>
      <xdr:col>17</xdr:col>
      <xdr:colOff>647700</xdr:colOff>
      <xdr:row>137</xdr:row>
      <xdr:rowOff>219075</xdr:rowOff>
    </xdr:to>
    <xdr:sp macro="" textlink="">
      <xdr:nvSpPr>
        <xdr:cNvPr id="1780301" name="Text Box 33">
          <a:extLst>
            <a:ext uri="{FF2B5EF4-FFF2-40B4-BE49-F238E27FC236}">
              <a16:creationId xmlns:a16="http://schemas.microsoft.com/office/drawing/2014/main" id="{00000000-0008-0000-0500-00004D2A1B00}"/>
            </a:ext>
          </a:extLst>
        </xdr:cNvPr>
        <xdr:cNvSpPr txBox="1">
          <a:spLocks noChangeArrowheads="1"/>
        </xdr:cNvSpPr>
      </xdr:nvSpPr>
      <xdr:spPr bwMode="auto">
        <a:xfrm>
          <a:off x="10896600" y="49072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17</xdr:col>
      <xdr:colOff>571500</xdr:colOff>
      <xdr:row>137</xdr:row>
      <xdr:rowOff>9525</xdr:rowOff>
    </xdr:from>
    <xdr:to>
      <xdr:col>17</xdr:col>
      <xdr:colOff>647700</xdr:colOff>
      <xdr:row>137</xdr:row>
      <xdr:rowOff>219075</xdr:rowOff>
    </xdr:to>
    <xdr:sp macro="" textlink="">
      <xdr:nvSpPr>
        <xdr:cNvPr id="1780302" name="Text Box 33">
          <a:extLst>
            <a:ext uri="{FF2B5EF4-FFF2-40B4-BE49-F238E27FC236}">
              <a16:creationId xmlns:a16="http://schemas.microsoft.com/office/drawing/2014/main" id="{00000000-0008-0000-0500-00004E2A1B00}"/>
            </a:ext>
          </a:extLst>
        </xdr:cNvPr>
        <xdr:cNvSpPr txBox="1">
          <a:spLocks noChangeArrowheads="1"/>
        </xdr:cNvSpPr>
      </xdr:nvSpPr>
      <xdr:spPr bwMode="auto">
        <a:xfrm>
          <a:off x="10896600" y="49072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571500</xdr:colOff>
      <xdr:row>136</xdr:row>
      <xdr:rowOff>0</xdr:rowOff>
    </xdr:from>
    <xdr:to>
      <xdr:col>7</xdr:col>
      <xdr:colOff>647700</xdr:colOff>
      <xdr:row>136</xdr:row>
      <xdr:rowOff>209550</xdr:rowOff>
    </xdr:to>
    <xdr:sp macro="" textlink="">
      <xdr:nvSpPr>
        <xdr:cNvPr id="1780303" name="Text Box 37">
          <a:extLst>
            <a:ext uri="{FF2B5EF4-FFF2-40B4-BE49-F238E27FC236}">
              <a16:creationId xmlns:a16="http://schemas.microsoft.com/office/drawing/2014/main" id="{00000000-0008-0000-0500-00004F2A1B00}"/>
            </a:ext>
          </a:extLst>
        </xdr:cNvPr>
        <xdr:cNvSpPr txBox="1">
          <a:spLocks noChangeArrowheads="1"/>
        </xdr:cNvSpPr>
      </xdr:nvSpPr>
      <xdr:spPr bwMode="auto">
        <a:xfrm>
          <a:off x="2266950" y="486727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571500</xdr:colOff>
      <xdr:row>137</xdr:row>
      <xdr:rowOff>9525</xdr:rowOff>
    </xdr:from>
    <xdr:to>
      <xdr:col>7</xdr:col>
      <xdr:colOff>647700</xdr:colOff>
      <xdr:row>137</xdr:row>
      <xdr:rowOff>219075</xdr:rowOff>
    </xdr:to>
    <xdr:sp macro="" textlink="">
      <xdr:nvSpPr>
        <xdr:cNvPr id="1780304" name="Text Box 33">
          <a:extLst>
            <a:ext uri="{FF2B5EF4-FFF2-40B4-BE49-F238E27FC236}">
              <a16:creationId xmlns:a16="http://schemas.microsoft.com/office/drawing/2014/main" id="{00000000-0008-0000-0500-0000502A1B00}"/>
            </a:ext>
          </a:extLst>
        </xdr:cNvPr>
        <xdr:cNvSpPr txBox="1">
          <a:spLocks noChangeArrowheads="1"/>
        </xdr:cNvSpPr>
      </xdr:nvSpPr>
      <xdr:spPr bwMode="auto">
        <a:xfrm>
          <a:off x="2266950" y="49072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571500</xdr:colOff>
      <xdr:row>136</xdr:row>
      <xdr:rowOff>0</xdr:rowOff>
    </xdr:from>
    <xdr:to>
      <xdr:col>7</xdr:col>
      <xdr:colOff>647700</xdr:colOff>
      <xdr:row>136</xdr:row>
      <xdr:rowOff>209550</xdr:rowOff>
    </xdr:to>
    <xdr:sp macro="" textlink="">
      <xdr:nvSpPr>
        <xdr:cNvPr id="1780305" name="Text Box 34">
          <a:extLst>
            <a:ext uri="{FF2B5EF4-FFF2-40B4-BE49-F238E27FC236}">
              <a16:creationId xmlns:a16="http://schemas.microsoft.com/office/drawing/2014/main" id="{00000000-0008-0000-0500-0000512A1B00}"/>
            </a:ext>
          </a:extLst>
        </xdr:cNvPr>
        <xdr:cNvSpPr txBox="1">
          <a:spLocks noChangeArrowheads="1"/>
        </xdr:cNvSpPr>
      </xdr:nvSpPr>
      <xdr:spPr bwMode="auto">
        <a:xfrm>
          <a:off x="2266950" y="486727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933450</xdr:colOff>
      <xdr:row>136</xdr:row>
      <xdr:rowOff>0</xdr:rowOff>
    </xdr:from>
    <xdr:to>
      <xdr:col>7</xdr:col>
      <xdr:colOff>1009650</xdr:colOff>
      <xdr:row>136</xdr:row>
      <xdr:rowOff>209550</xdr:rowOff>
    </xdr:to>
    <xdr:sp macro="" textlink="">
      <xdr:nvSpPr>
        <xdr:cNvPr id="1780306" name="Text Box 39">
          <a:extLst>
            <a:ext uri="{FF2B5EF4-FFF2-40B4-BE49-F238E27FC236}">
              <a16:creationId xmlns:a16="http://schemas.microsoft.com/office/drawing/2014/main" id="{00000000-0008-0000-0500-0000522A1B00}"/>
            </a:ext>
          </a:extLst>
        </xdr:cNvPr>
        <xdr:cNvSpPr txBox="1">
          <a:spLocks noChangeArrowheads="1"/>
        </xdr:cNvSpPr>
      </xdr:nvSpPr>
      <xdr:spPr bwMode="auto">
        <a:xfrm>
          <a:off x="2628900" y="486727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571500</xdr:colOff>
      <xdr:row>137</xdr:row>
      <xdr:rowOff>9525</xdr:rowOff>
    </xdr:from>
    <xdr:to>
      <xdr:col>7</xdr:col>
      <xdr:colOff>647700</xdr:colOff>
      <xdr:row>137</xdr:row>
      <xdr:rowOff>219075</xdr:rowOff>
    </xdr:to>
    <xdr:sp macro="" textlink="">
      <xdr:nvSpPr>
        <xdr:cNvPr id="1780307" name="Text Box 33">
          <a:extLst>
            <a:ext uri="{FF2B5EF4-FFF2-40B4-BE49-F238E27FC236}">
              <a16:creationId xmlns:a16="http://schemas.microsoft.com/office/drawing/2014/main" id="{00000000-0008-0000-0500-0000532A1B00}"/>
            </a:ext>
          </a:extLst>
        </xdr:cNvPr>
        <xdr:cNvSpPr txBox="1">
          <a:spLocks noChangeArrowheads="1"/>
        </xdr:cNvSpPr>
      </xdr:nvSpPr>
      <xdr:spPr bwMode="auto">
        <a:xfrm>
          <a:off x="2266950" y="49072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571500</xdr:colOff>
      <xdr:row>136</xdr:row>
      <xdr:rowOff>0</xdr:rowOff>
    </xdr:from>
    <xdr:to>
      <xdr:col>7</xdr:col>
      <xdr:colOff>647700</xdr:colOff>
      <xdr:row>136</xdr:row>
      <xdr:rowOff>209550</xdr:rowOff>
    </xdr:to>
    <xdr:sp macro="" textlink="">
      <xdr:nvSpPr>
        <xdr:cNvPr id="1780308" name="Text Box 34">
          <a:extLst>
            <a:ext uri="{FF2B5EF4-FFF2-40B4-BE49-F238E27FC236}">
              <a16:creationId xmlns:a16="http://schemas.microsoft.com/office/drawing/2014/main" id="{00000000-0008-0000-0500-0000542A1B00}"/>
            </a:ext>
          </a:extLst>
        </xdr:cNvPr>
        <xdr:cNvSpPr txBox="1">
          <a:spLocks noChangeArrowheads="1"/>
        </xdr:cNvSpPr>
      </xdr:nvSpPr>
      <xdr:spPr bwMode="auto">
        <a:xfrm>
          <a:off x="2266950" y="486727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933450</xdr:colOff>
      <xdr:row>136</xdr:row>
      <xdr:rowOff>0</xdr:rowOff>
    </xdr:from>
    <xdr:to>
      <xdr:col>7</xdr:col>
      <xdr:colOff>1009650</xdr:colOff>
      <xdr:row>136</xdr:row>
      <xdr:rowOff>209550</xdr:rowOff>
    </xdr:to>
    <xdr:sp macro="" textlink="">
      <xdr:nvSpPr>
        <xdr:cNvPr id="1780309" name="Text Box 39">
          <a:extLst>
            <a:ext uri="{FF2B5EF4-FFF2-40B4-BE49-F238E27FC236}">
              <a16:creationId xmlns:a16="http://schemas.microsoft.com/office/drawing/2014/main" id="{00000000-0008-0000-0500-0000552A1B00}"/>
            </a:ext>
          </a:extLst>
        </xdr:cNvPr>
        <xdr:cNvSpPr txBox="1">
          <a:spLocks noChangeArrowheads="1"/>
        </xdr:cNvSpPr>
      </xdr:nvSpPr>
      <xdr:spPr bwMode="auto">
        <a:xfrm>
          <a:off x="2628900" y="486727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571500</xdr:colOff>
      <xdr:row>137</xdr:row>
      <xdr:rowOff>9525</xdr:rowOff>
    </xdr:from>
    <xdr:to>
      <xdr:col>7</xdr:col>
      <xdr:colOff>647700</xdr:colOff>
      <xdr:row>137</xdr:row>
      <xdr:rowOff>219075</xdr:rowOff>
    </xdr:to>
    <xdr:sp macro="" textlink="">
      <xdr:nvSpPr>
        <xdr:cNvPr id="1780310" name="Text Box 33">
          <a:extLst>
            <a:ext uri="{FF2B5EF4-FFF2-40B4-BE49-F238E27FC236}">
              <a16:creationId xmlns:a16="http://schemas.microsoft.com/office/drawing/2014/main" id="{00000000-0008-0000-0500-0000562A1B00}"/>
            </a:ext>
          </a:extLst>
        </xdr:cNvPr>
        <xdr:cNvSpPr txBox="1">
          <a:spLocks noChangeArrowheads="1"/>
        </xdr:cNvSpPr>
      </xdr:nvSpPr>
      <xdr:spPr bwMode="auto">
        <a:xfrm>
          <a:off x="2266950" y="49072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571500</xdr:colOff>
      <xdr:row>136</xdr:row>
      <xdr:rowOff>0</xdr:rowOff>
    </xdr:from>
    <xdr:to>
      <xdr:col>7</xdr:col>
      <xdr:colOff>647700</xdr:colOff>
      <xdr:row>136</xdr:row>
      <xdr:rowOff>209550</xdr:rowOff>
    </xdr:to>
    <xdr:sp macro="" textlink="">
      <xdr:nvSpPr>
        <xdr:cNvPr id="1780311" name="Text Box 34">
          <a:extLst>
            <a:ext uri="{FF2B5EF4-FFF2-40B4-BE49-F238E27FC236}">
              <a16:creationId xmlns:a16="http://schemas.microsoft.com/office/drawing/2014/main" id="{00000000-0008-0000-0500-0000572A1B00}"/>
            </a:ext>
          </a:extLst>
        </xdr:cNvPr>
        <xdr:cNvSpPr txBox="1">
          <a:spLocks noChangeArrowheads="1"/>
        </xdr:cNvSpPr>
      </xdr:nvSpPr>
      <xdr:spPr bwMode="auto">
        <a:xfrm>
          <a:off x="2266950" y="486727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933450</xdr:colOff>
      <xdr:row>136</xdr:row>
      <xdr:rowOff>0</xdr:rowOff>
    </xdr:from>
    <xdr:to>
      <xdr:col>7</xdr:col>
      <xdr:colOff>1009650</xdr:colOff>
      <xdr:row>136</xdr:row>
      <xdr:rowOff>209550</xdr:rowOff>
    </xdr:to>
    <xdr:sp macro="" textlink="">
      <xdr:nvSpPr>
        <xdr:cNvPr id="1780312" name="Text Box 39">
          <a:extLst>
            <a:ext uri="{FF2B5EF4-FFF2-40B4-BE49-F238E27FC236}">
              <a16:creationId xmlns:a16="http://schemas.microsoft.com/office/drawing/2014/main" id="{00000000-0008-0000-0500-0000582A1B00}"/>
            </a:ext>
          </a:extLst>
        </xdr:cNvPr>
        <xdr:cNvSpPr txBox="1">
          <a:spLocks noChangeArrowheads="1"/>
        </xdr:cNvSpPr>
      </xdr:nvSpPr>
      <xdr:spPr bwMode="auto">
        <a:xfrm>
          <a:off x="2628900" y="486727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571500</xdr:colOff>
      <xdr:row>137</xdr:row>
      <xdr:rowOff>9525</xdr:rowOff>
    </xdr:from>
    <xdr:to>
      <xdr:col>9</xdr:col>
      <xdr:colOff>647700</xdr:colOff>
      <xdr:row>137</xdr:row>
      <xdr:rowOff>219075</xdr:rowOff>
    </xdr:to>
    <xdr:sp macro="" textlink="">
      <xdr:nvSpPr>
        <xdr:cNvPr id="1780313" name="Text Box 33">
          <a:extLst>
            <a:ext uri="{FF2B5EF4-FFF2-40B4-BE49-F238E27FC236}">
              <a16:creationId xmlns:a16="http://schemas.microsoft.com/office/drawing/2014/main" id="{00000000-0008-0000-0500-0000592A1B00}"/>
            </a:ext>
          </a:extLst>
        </xdr:cNvPr>
        <xdr:cNvSpPr txBox="1">
          <a:spLocks noChangeArrowheads="1"/>
        </xdr:cNvSpPr>
      </xdr:nvSpPr>
      <xdr:spPr bwMode="auto">
        <a:xfrm>
          <a:off x="4029075" y="49072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571500</xdr:colOff>
      <xdr:row>136</xdr:row>
      <xdr:rowOff>0</xdr:rowOff>
    </xdr:from>
    <xdr:to>
      <xdr:col>9</xdr:col>
      <xdr:colOff>647700</xdr:colOff>
      <xdr:row>136</xdr:row>
      <xdr:rowOff>209550</xdr:rowOff>
    </xdr:to>
    <xdr:sp macro="" textlink="">
      <xdr:nvSpPr>
        <xdr:cNvPr id="1780314" name="Text Box 34">
          <a:extLst>
            <a:ext uri="{FF2B5EF4-FFF2-40B4-BE49-F238E27FC236}">
              <a16:creationId xmlns:a16="http://schemas.microsoft.com/office/drawing/2014/main" id="{00000000-0008-0000-0500-00005A2A1B00}"/>
            </a:ext>
          </a:extLst>
        </xdr:cNvPr>
        <xdr:cNvSpPr txBox="1">
          <a:spLocks noChangeArrowheads="1"/>
        </xdr:cNvSpPr>
      </xdr:nvSpPr>
      <xdr:spPr bwMode="auto">
        <a:xfrm>
          <a:off x="4029075" y="486727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933450</xdr:colOff>
      <xdr:row>136</xdr:row>
      <xdr:rowOff>0</xdr:rowOff>
    </xdr:from>
    <xdr:to>
      <xdr:col>9</xdr:col>
      <xdr:colOff>1009650</xdr:colOff>
      <xdr:row>136</xdr:row>
      <xdr:rowOff>209550</xdr:rowOff>
    </xdr:to>
    <xdr:sp macro="" textlink="">
      <xdr:nvSpPr>
        <xdr:cNvPr id="1780315" name="Text Box 39">
          <a:extLst>
            <a:ext uri="{FF2B5EF4-FFF2-40B4-BE49-F238E27FC236}">
              <a16:creationId xmlns:a16="http://schemas.microsoft.com/office/drawing/2014/main" id="{00000000-0008-0000-0500-00005B2A1B00}"/>
            </a:ext>
          </a:extLst>
        </xdr:cNvPr>
        <xdr:cNvSpPr txBox="1">
          <a:spLocks noChangeArrowheads="1"/>
        </xdr:cNvSpPr>
      </xdr:nvSpPr>
      <xdr:spPr bwMode="auto">
        <a:xfrm>
          <a:off x="4391025" y="486727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571500</xdr:colOff>
      <xdr:row>137</xdr:row>
      <xdr:rowOff>9525</xdr:rowOff>
    </xdr:from>
    <xdr:to>
      <xdr:col>9</xdr:col>
      <xdr:colOff>647700</xdr:colOff>
      <xdr:row>137</xdr:row>
      <xdr:rowOff>219075</xdr:rowOff>
    </xdr:to>
    <xdr:sp macro="" textlink="">
      <xdr:nvSpPr>
        <xdr:cNvPr id="1780316" name="Text Box 33">
          <a:extLst>
            <a:ext uri="{FF2B5EF4-FFF2-40B4-BE49-F238E27FC236}">
              <a16:creationId xmlns:a16="http://schemas.microsoft.com/office/drawing/2014/main" id="{00000000-0008-0000-0500-00005C2A1B00}"/>
            </a:ext>
          </a:extLst>
        </xdr:cNvPr>
        <xdr:cNvSpPr txBox="1">
          <a:spLocks noChangeArrowheads="1"/>
        </xdr:cNvSpPr>
      </xdr:nvSpPr>
      <xdr:spPr bwMode="auto">
        <a:xfrm>
          <a:off x="4029075" y="49072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571500</xdr:colOff>
      <xdr:row>136</xdr:row>
      <xdr:rowOff>0</xdr:rowOff>
    </xdr:from>
    <xdr:to>
      <xdr:col>9</xdr:col>
      <xdr:colOff>647700</xdr:colOff>
      <xdr:row>136</xdr:row>
      <xdr:rowOff>209550</xdr:rowOff>
    </xdr:to>
    <xdr:sp macro="" textlink="">
      <xdr:nvSpPr>
        <xdr:cNvPr id="1780317" name="Text Box 34">
          <a:extLst>
            <a:ext uri="{FF2B5EF4-FFF2-40B4-BE49-F238E27FC236}">
              <a16:creationId xmlns:a16="http://schemas.microsoft.com/office/drawing/2014/main" id="{00000000-0008-0000-0500-00005D2A1B00}"/>
            </a:ext>
          </a:extLst>
        </xdr:cNvPr>
        <xdr:cNvSpPr txBox="1">
          <a:spLocks noChangeArrowheads="1"/>
        </xdr:cNvSpPr>
      </xdr:nvSpPr>
      <xdr:spPr bwMode="auto">
        <a:xfrm>
          <a:off x="4029075" y="486727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933450</xdr:colOff>
      <xdr:row>136</xdr:row>
      <xdr:rowOff>0</xdr:rowOff>
    </xdr:from>
    <xdr:to>
      <xdr:col>9</xdr:col>
      <xdr:colOff>1009650</xdr:colOff>
      <xdr:row>136</xdr:row>
      <xdr:rowOff>209550</xdr:rowOff>
    </xdr:to>
    <xdr:sp macro="" textlink="">
      <xdr:nvSpPr>
        <xdr:cNvPr id="1780318" name="Text Box 39">
          <a:extLst>
            <a:ext uri="{FF2B5EF4-FFF2-40B4-BE49-F238E27FC236}">
              <a16:creationId xmlns:a16="http://schemas.microsoft.com/office/drawing/2014/main" id="{00000000-0008-0000-0500-00005E2A1B00}"/>
            </a:ext>
          </a:extLst>
        </xdr:cNvPr>
        <xdr:cNvSpPr txBox="1">
          <a:spLocks noChangeArrowheads="1"/>
        </xdr:cNvSpPr>
      </xdr:nvSpPr>
      <xdr:spPr bwMode="auto">
        <a:xfrm>
          <a:off x="4391025" y="486727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571500</xdr:colOff>
      <xdr:row>137</xdr:row>
      <xdr:rowOff>9525</xdr:rowOff>
    </xdr:from>
    <xdr:to>
      <xdr:col>9</xdr:col>
      <xdr:colOff>647700</xdr:colOff>
      <xdr:row>137</xdr:row>
      <xdr:rowOff>219075</xdr:rowOff>
    </xdr:to>
    <xdr:sp macro="" textlink="">
      <xdr:nvSpPr>
        <xdr:cNvPr id="1780319" name="Text Box 33">
          <a:extLst>
            <a:ext uri="{FF2B5EF4-FFF2-40B4-BE49-F238E27FC236}">
              <a16:creationId xmlns:a16="http://schemas.microsoft.com/office/drawing/2014/main" id="{00000000-0008-0000-0500-00005F2A1B00}"/>
            </a:ext>
          </a:extLst>
        </xdr:cNvPr>
        <xdr:cNvSpPr txBox="1">
          <a:spLocks noChangeArrowheads="1"/>
        </xdr:cNvSpPr>
      </xdr:nvSpPr>
      <xdr:spPr bwMode="auto">
        <a:xfrm>
          <a:off x="4029075" y="49072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571500</xdr:colOff>
      <xdr:row>136</xdr:row>
      <xdr:rowOff>0</xdr:rowOff>
    </xdr:from>
    <xdr:to>
      <xdr:col>9</xdr:col>
      <xdr:colOff>647700</xdr:colOff>
      <xdr:row>136</xdr:row>
      <xdr:rowOff>209550</xdr:rowOff>
    </xdr:to>
    <xdr:sp macro="" textlink="">
      <xdr:nvSpPr>
        <xdr:cNvPr id="1780320" name="Text Box 34">
          <a:extLst>
            <a:ext uri="{FF2B5EF4-FFF2-40B4-BE49-F238E27FC236}">
              <a16:creationId xmlns:a16="http://schemas.microsoft.com/office/drawing/2014/main" id="{00000000-0008-0000-0500-0000602A1B00}"/>
            </a:ext>
          </a:extLst>
        </xdr:cNvPr>
        <xdr:cNvSpPr txBox="1">
          <a:spLocks noChangeArrowheads="1"/>
        </xdr:cNvSpPr>
      </xdr:nvSpPr>
      <xdr:spPr bwMode="auto">
        <a:xfrm>
          <a:off x="4029075" y="486727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933450</xdr:colOff>
      <xdr:row>136</xdr:row>
      <xdr:rowOff>0</xdr:rowOff>
    </xdr:from>
    <xdr:to>
      <xdr:col>9</xdr:col>
      <xdr:colOff>1009650</xdr:colOff>
      <xdr:row>136</xdr:row>
      <xdr:rowOff>209550</xdr:rowOff>
    </xdr:to>
    <xdr:sp macro="" textlink="">
      <xdr:nvSpPr>
        <xdr:cNvPr id="1780321" name="Text Box 39">
          <a:extLst>
            <a:ext uri="{FF2B5EF4-FFF2-40B4-BE49-F238E27FC236}">
              <a16:creationId xmlns:a16="http://schemas.microsoft.com/office/drawing/2014/main" id="{00000000-0008-0000-0500-0000612A1B00}"/>
            </a:ext>
          </a:extLst>
        </xdr:cNvPr>
        <xdr:cNvSpPr txBox="1">
          <a:spLocks noChangeArrowheads="1"/>
        </xdr:cNvSpPr>
      </xdr:nvSpPr>
      <xdr:spPr bwMode="auto">
        <a:xfrm>
          <a:off x="4391025" y="486727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571500</xdr:colOff>
      <xdr:row>129</xdr:row>
      <xdr:rowOff>9525</xdr:rowOff>
    </xdr:from>
    <xdr:to>
      <xdr:col>9</xdr:col>
      <xdr:colOff>647700</xdr:colOff>
      <xdr:row>129</xdr:row>
      <xdr:rowOff>219075</xdr:rowOff>
    </xdr:to>
    <xdr:sp macro="" textlink="">
      <xdr:nvSpPr>
        <xdr:cNvPr id="1780322" name="Text Box 33">
          <a:extLst>
            <a:ext uri="{FF2B5EF4-FFF2-40B4-BE49-F238E27FC236}">
              <a16:creationId xmlns:a16="http://schemas.microsoft.com/office/drawing/2014/main" id="{00000000-0008-0000-0500-0000622A1B00}"/>
            </a:ext>
          </a:extLst>
        </xdr:cNvPr>
        <xdr:cNvSpPr txBox="1">
          <a:spLocks noChangeArrowheads="1"/>
        </xdr:cNvSpPr>
      </xdr:nvSpPr>
      <xdr:spPr bwMode="auto">
        <a:xfrm>
          <a:off x="4029075" y="459486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571500</xdr:colOff>
      <xdr:row>129</xdr:row>
      <xdr:rowOff>9525</xdr:rowOff>
    </xdr:from>
    <xdr:to>
      <xdr:col>9</xdr:col>
      <xdr:colOff>647700</xdr:colOff>
      <xdr:row>129</xdr:row>
      <xdr:rowOff>219075</xdr:rowOff>
    </xdr:to>
    <xdr:sp macro="" textlink="">
      <xdr:nvSpPr>
        <xdr:cNvPr id="1780323" name="Text Box 33">
          <a:extLst>
            <a:ext uri="{FF2B5EF4-FFF2-40B4-BE49-F238E27FC236}">
              <a16:creationId xmlns:a16="http://schemas.microsoft.com/office/drawing/2014/main" id="{00000000-0008-0000-0500-0000632A1B00}"/>
            </a:ext>
          </a:extLst>
        </xdr:cNvPr>
        <xdr:cNvSpPr txBox="1">
          <a:spLocks noChangeArrowheads="1"/>
        </xdr:cNvSpPr>
      </xdr:nvSpPr>
      <xdr:spPr bwMode="auto">
        <a:xfrm>
          <a:off x="4029075" y="459486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571500</xdr:colOff>
      <xdr:row>137</xdr:row>
      <xdr:rowOff>9525</xdr:rowOff>
    </xdr:from>
    <xdr:to>
      <xdr:col>9</xdr:col>
      <xdr:colOff>647700</xdr:colOff>
      <xdr:row>137</xdr:row>
      <xdr:rowOff>219075</xdr:rowOff>
    </xdr:to>
    <xdr:sp macro="" textlink="">
      <xdr:nvSpPr>
        <xdr:cNvPr id="1780324" name="Text Box 33">
          <a:extLst>
            <a:ext uri="{FF2B5EF4-FFF2-40B4-BE49-F238E27FC236}">
              <a16:creationId xmlns:a16="http://schemas.microsoft.com/office/drawing/2014/main" id="{00000000-0008-0000-0500-0000642A1B00}"/>
            </a:ext>
          </a:extLst>
        </xdr:cNvPr>
        <xdr:cNvSpPr txBox="1">
          <a:spLocks noChangeArrowheads="1"/>
        </xdr:cNvSpPr>
      </xdr:nvSpPr>
      <xdr:spPr bwMode="auto">
        <a:xfrm>
          <a:off x="4029075" y="49072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571500</xdr:colOff>
      <xdr:row>137</xdr:row>
      <xdr:rowOff>9525</xdr:rowOff>
    </xdr:from>
    <xdr:to>
      <xdr:col>9</xdr:col>
      <xdr:colOff>647700</xdr:colOff>
      <xdr:row>137</xdr:row>
      <xdr:rowOff>219075</xdr:rowOff>
    </xdr:to>
    <xdr:sp macro="" textlink="">
      <xdr:nvSpPr>
        <xdr:cNvPr id="1780325" name="Text Box 33">
          <a:extLst>
            <a:ext uri="{FF2B5EF4-FFF2-40B4-BE49-F238E27FC236}">
              <a16:creationId xmlns:a16="http://schemas.microsoft.com/office/drawing/2014/main" id="{00000000-0008-0000-0500-0000652A1B00}"/>
            </a:ext>
          </a:extLst>
        </xdr:cNvPr>
        <xdr:cNvSpPr txBox="1">
          <a:spLocks noChangeArrowheads="1"/>
        </xdr:cNvSpPr>
      </xdr:nvSpPr>
      <xdr:spPr bwMode="auto">
        <a:xfrm>
          <a:off x="4029075" y="49072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571500</xdr:colOff>
      <xdr:row>136</xdr:row>
      <xdr:rowOff>0</xdr:rowOff>
    </xdr:from>
    <xdr:to>
      <xdr:col>11</xdr:col>
      <xdr:colOff>647700</xdr:colOff>
      <xdr:row>136</xdr:row>
      <xdr:rowOff>209550</xdr:rowOff>
    </xdr:to>
    <xdr:sp macro="" textlink="">
      <xdr:nvSpPr>
        <xdr:cNvPr id="1780326" name="Text Box 34">
          <a:extLst>
            <a:ext uri="{FF2B5EF4-FFF2-40B4-BE49-F238E27FC236}">
              <a16:creationId xmlns:a16="http://schemas.microsoft.com/office/drawing/2014/main" id="{00000000-0008-0000-0500-0000662A1B00}"/>
            </a:ext>
          </a:extLst>
        </xdr:cNvPr>
        <xdr:cNvSpPr txBox="1">
          <a:spLocks noChangeArrowheads="1"/>
        </xdr:cNvSpPr>
      </xdr:nvSpPr>
      <xdr:spPr bwMode="auto">
        <a:xfrm>
          <a:off x="5724525" y="486727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933450</xdr:colOff>
      <xdr:row>136</xdr:row>
      <xdr:rowOff>0</xdr:rowOff>
    </xdr:from>
    <xdr:to>
      <xdr:col>11</xdr:col>
      <xdr:colOff>1009650</xdr:colOff>
      <xdr:row>136</xdr:row>
      <xdr:rowOff>209550</xdr:rowOff>
    </xdr:to>
    <xdr:sp macro="" textlink="">
      <xdr:nvSpPr>
        <xdr:cNvPr id="1780327" name="Text Box 39">
          <a:extLst>
            <a:ext uri="{FF2B5EF4-FFF2-40B4-BE49-F238E27FC236}">
              <a16:creationId xmlns:a16="http://schemas.microsoft.com/office/drawing/2014/main" id="{00000000-0008-0000-0500-0000672A1B00}"/>
            </a:ext>
          </a:extLst>
        </xdr:cNvPr>
        <xdr:cNvSpPr txBox="1">
          <a:spLocks noChangeArrowheads="1"/>
        </xdr:cNvSpPr>
      </xdr:nvSpPr>
      <xdr:spPr bwMode="auto">
        <a:xfrm>
          <a:off x="6086475" y="486727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571500</xdr:colOff>
      <xdr:row>128</xdr:row>
      <xdr:rowOff>352425</xdr:rowOff>
    </xdr:from>
    <xdr:to>
      <xdr:col>11</xdr:col>
      <xdr:colOff>647700</xdr:colOff>
      <xdr:row>129</xdr:row>
      <xdr:rowOff>171451</xdr:rowOff>
    </xdr:to>
    <xdr:sp macro="" textlink="">
      <xdr:nvSpPr>
        <xdr:cNvPr id="1780328" name="Text Box 33">
          <a:extLst>
            <a:ext uri="{FF2B5EF4-FFF2-40B4-BE49-F238E27FC236}">
              <a16:creationId xmlns:a16="http://schemas.microsoft.com/office/drawing/2014/main" id="{00000000-0008-0000-0500-0000682A1B00}"/>
            </a:ext>
          </a:extLst>
        </xdr:cNvPr>
        <xdr:cNvSpPr txBox="1">
          <a:spLocks noChangeArrowheads="1"/>
        </xdr:cNvSpPr>
      </xdr:nvSpPr>
      <xdr:spPr bwMode="auto">
        <a:xfrm>
          <a:off x="5724525" y="459009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571500</xdr:colOff>
      <xdr:row>129</xdr:row>
      <xdr:rowOff>9525</xdr:rowOff>
    </xdr:from>
    <xdr:to>
      <xdr:col>11</xdr:col>
      <xdr:colOff>647700</xdr:colOff>
      <xdr:row>129</xdr:row>
      <xdr:rowOff>219075</xdr:rowOff>
    </xdr:to>
    <xdr:sp macro="" textlink="">
      <xdr:nvSpPr>
        <xdr:cNvPr id="1780329" name="Text Box 33">
          <a:extLst>
            <a:ext uri="{FF2B5EF4-FFF2-40B4-BE49-F238E27FC236}">
              <a16:creationId xmlns:a16="http://schemas.microsoft.com/office/drawing/2014/main" id="{00000000-0008-0000-0500-0000692A1B00}"/>
            </a:ext>
          </a:extLst>
        </xdr:cNvPr>
        <xdr:cNvSpPr txBox="1">
          <a:spLocks noChangeArrowheads="1"/>
        </xdr:cNvSpPr>
      </xdr:nvSpPr>
      <xdr:spPr bwMode="auto">
        <a:xfrm>
          <a:off x="5724525" y="459486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571500</xdr:colOff>
      <xdr:row>137</xdr:row>
      <xdr:rowOff>9525</xdr:rowOff>
    </xdr:from>
    <xdr:to>
      <xdr:col>11</xdr:col>
      <xdr:colOff>647700</xdr:colOff>
      <xdr:row>137</xdr:row>
      <xdr:rowOff>219075</xdr:rowOff>
    </xdr:to>
    <xdr:sp macro="" textlink="">
      <xdr:nvSpPr>
        <xdr:cNvPr id="1780330" name="Text Box 33">
          <a:extLst>
            <a:ext uri="{FF2B5EF4-FFF2-40B4-BE49-F238E27FC236}">
              <a16:creationId xmlns:a16="http://schemas.microsoft.com/office/drawing/2014/main" id="{00000000-0008-0000-0500-00006A2A1B00}"/>
            </a:ext>
          </a:extLst>
        </xdr:cNvPr>
        <xdr:cNvSpPr txBox="1">
          <a:spLocks noChangeArrowheads="1"/>
        </xdr:cNvSpPr>
      </xdr:nvSpPr>
      <xdr:spPr bwMode="auto">
        <a:xfrm>
          <a:off x="5724525" y="49072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571500</xdr:colOff>
      <xdr:row>137</xdr:row>
      <xdr:rowOff>9525</xdr:rowOff>
    </xdr:from>
    <xdr:to>
      <xdr:col>11</xdr:col>
      <xdr:colOff>647700</xdr:colOff>
      <xdr:row>137</xdr:row>
      <xdr:rowOff>219075</xdr:rowOff>
    </xdr:to>
    <xdr:sp macro="" textlink="">
      <xdr:nvSpPr>
        <xdr:cNvPr id="1780331" name="Text Box 33">
          <a:extLst>
            <a:ext uri="{FF2B5EF4-FFF2-40B4-BE49-F238E27FC236}">
              <a16:creationId xmlns:a16="http://schemas.microsoft.com/office/drawing/2014/main" id="{00000000-0008-0000-0500-00006B2A1B00}"/>
            </a:ext>
          </a:extLst>
        </xdr:cNvPr>
        <xdr:cNvSpPr txBox="1">
          <a:spLocks noChangeArrowheads="1"/>
        </xdr:cNvSpPr>
      </xdr:nvSpPr>
      <xdr:spPr bwMode="auto">
        <a:xfrm>
          <a:off x="5724525" y="49072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13</xdr:col>
      <xdr:colOff>571500</xdr:colOff>
      <xdr:row>136</xdr:row>
      <xdr:rowOff>0</xdr:rowOff>
    </xdr:from>
    <xdr:to>
      <xdr:col>13</xdr:col>
      <xdr:colOff>647700</xdr:colOff>
      <xdr:row>136</xdr:row>
      <xdr:rowOff>209550</xdr:rowOff>
    </xdr:to>
    <xdr:sp macro="" textlink="">
      <xdr:nvSpPr>
        <xdr:cNvPr id="1780332" name="Text Box 34">
          <a:extLst>
            <a:ext uri="{FF2B5EF4-FFF2-40B4-BE49-F238E27FC236}">
              <a16:creationId xmlns:a16="http://schemas.microsoft.com/office/drawing/2014/main" id="{00000000-0008-0000-0500-00006C2A1B00}"/>
            </a:ext>
          </a:extLst>
        </xdr:cNvPr>
        <xdr:cNvSpPr txBox="1">
          <a:spLocks noChangeArrowheads="1"/>
        </xdr:cNvSpPr>
      </xdr:nvSpPr>
      <xdr:spPr bwMode="auto">
        <a:xfrm>
          <a:off x="7419975" y="486727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13</xdr:col>
      <xdr:colOff>933450</xdr:colOff>
      <xdr:row>136</xdr:row>
      <xdr:rowOff>0</xdr:rowOff>
    </xdr:from>
    <xdr:to>
      <xdr:col>13</xdr:col>
      <xdr:colOff>1009650</xdr:colOff>
      <xdr:row>136</xdr:row>
      <xdr:rowOff>209550</xdr:rowOff>
    </xdr:to>
    <xdr:sp macro="" textlink="">
      <xdr:nvSpPr>
        <xdr:cNvPr id="1780333" name="Text Box 39">
          <a:extLst>
            <a:ext uri="{FF2B5EF4-FFF2-40B4-BE49-F238E27FC236}">
              <a16:creationId xmlns:a16="http://schemas.microsoft.com/office/drawing/2014/main" id="{00000000-0008-0000-0500-00006D2A1B00}"/>
            </a:ext>
          </a:extLst>
        </xdr:cNvPr>
        <xdr:cNvSpPr txBox="1">
          <a:spLocks noChangeArrowheads="1"/>
        </xdr:cNvSpPr>
      </xdr:nvSpPr>
      <xdr:spPr bwMode="auto">
        <a:xfrm>
          <a:off x="7781925" y="486727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13</xdr:col>
      <xdr:colOff>571500</xdr:colOff>
      <xdr:row>128</xdr:row>
      <xdr:rowOff>352425</xdr:rowOff>
    </xdr:from>
    <xdr:to>
      <xdr:col>13</xdr:col>
      <xdr:colOff>647700</xdr:colOff>
      <xdr:row>129</xdr:row>
      <xdr:rowOff>171451</xdr:rowOff>
    </xdr:to>
    <xdr:sp macro="" textlink="">
      <xdr:nvSpPr>
        <xdr:cNvPr id="1780334" name="Text Box 33">
          <a:extLst>
            <a:ext uri="{FF2B5EF4-FFF2-40B4-BE49-F238E27FC236}">
              <a16:creationId xmlns:a16="http://schemas.microsoft.com/office/drawing/2014/main" id="{00000000-0008-0000-0500-00006E2A1B00}"/>
            </a:ext>
          </a:extLst>
        </xdr:cNvPr>
        <xdr:cNvSpPr txBox="1">
          <a:spLocks noChangeArrowheads="1"/>
        </xdr:cNvSpPr>
      </xdr:nvSpPr>
      <xdr:spPr bwMode="auto">
        <a:xfrm>
          <a:off x="7419975" y="459009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13</xdr:col>
      <xdr:colOff>571500</xdr:colOff>
      <xdr:row>129</xdr:row>
      <xdr:rowOff>9525</xdr:rowOff>
    </xdr:from>
    <xdr:to>
      <xdr:col>13</xdr:col>
      <xdr:colOff>647700</xdr:colOff>
      <xdr:row>129</xdr:row>
      <xdr:rowOff>219075</xdr:rowOff>
    </xdr:to>
    <xdr:sp macro="" textlink="">
      <xdr:nvSpPr>
        <xdr:cNvPr id="1780335" name="Text Box 33">
          <a:extLst>
            <a:ext uri="{FF2B5EF4-FFF2-40B4-BE49-F238E27FC236}">
              <a16:creationId xmlns:a16="http://schemas.microsoft.com/office/drawing/2014/main" id="{00000000-0008-0000-0500-00006F2A1B00}"/>
            </a:ext>
          </a:extLst>
        </xdr:cNvPr>
        <xdr:cNvSpPr txBox="1">
          <a:spLocks noChangeArrowheads="1"/>
        </xdr:cNvSpPr>
      </xdr:nvSpPr>
      <xdr:spPr bwMode="auto">
        <a:xfrm>
          <a:off x="7419975" y="459486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13</xdr:col>
      <xdr:colOff>571500</xdr:colOff>
      <xdr:row>137</xdr:row>
      <xdr:rowOff>9525</xdr:rowOff>
    </xdr:from>
    <xdr:to>
      <xdr:col>13</xdr:col>
      <xdr:colOff>647700</xdr:colOff>
      <xdr:row>137</xdr:row>
      <xdr:rowOff>219075</xdr:rowOff>
    </xdr:to>
    <xdr:sp macro="" textlink="">
      <xdr:nvSpPr>
        <xdr:cNvPr id="1780336" name="Text Box 33">
          <a:extLst>
            <a:ext uri="{FF2B5EF4-FFF2-40B4-BE49-F238E27FC236}">
              <a16:creationId xmlns:a16="http://schemas.microsoft.com/office/drawing/2014/main" id="{00000000-0008-0000-0500-0000702A1B00}"/>
            </a:ext>
          </a:extLst>
        </xdr:cNvPr>
        <xdr:cNvSpPr txBox="1">
          <a:spLocks noChangeArrowheads="1"/>
        </xdr:cNvSpPr>
      </xdr:nvSpPr>
      <xdr:spPr bwMode="auto">
        <a:xfrm>
          <a:off x="7419975" y="49072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13</xdr:col>
      <xdr:colOff>571500</xdr:colOff>
      <xdr:row>137</xdr:row>
      <xdr:rowOff>9525</xdr:rowOff>
    </xdr:from>
    <xdr:to>
      <xdr:col>13</xdr:col>
      <xdr:colOff>647700</xdr:colOff>
      <xdr:row>137</xdr:row>
      <xdr:rowOff>219075</xdr:rowOff>
    </xdr:to>
    <xdr:sp macro="" textlink="">
      <xdr:nvSpPr>
        <xdr:cNvPr id="1780337" name="Text Box 33">
          <a:extLst>
            <a:ext uri="{FF2B5EF4-FFF2-40B4-BE49-F238E27FC236}">
              <a16:creationId xmlns:a16="http://schemas.microsoft.com/office/drawing/2014/main" id="{00000000-0008-0000-0500-0000712A1B00}"/>
            </a:ext>
          </a:extLst>
        </xdr:cNvPr>
        <xdr:cNvSpPr txBox="1">
          <a:spLocks noChangeArrowheads="1"/>
        </xdr:cNvSpPr>
      </xdr:nvSpPr>
      <xdr:spPr bwMode="auto">
        <a:xfrm>
          <a:off x="7419975" y="49072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571500</xdr:colOff>
      <xdr:row>136</xdr:row>
      <xdr:rowOff>0</xdr:rowOff>
    </xdr:from>
    <xdr:to>
      <xdr:col>15</xdr:col>
      <xdr:colOff>647700</xdr:colOff>
      <xdr:row>136</xdr:row>
      <xdr:rowOff>209550</xdr:rowOff>
    </xdr:to>
    <xdr:sp macro="" textlink="">
      <xdr:nvSpPr>
        <xdr:cNvPr id="1780338" name="Text Box 34">
          <a:extLst>
            <a:ext uri="{FF2B5EF4-FFF2-40B4-BE49-F238E27FC236}">
              <a16:creationId xmlns:a16="http://schemas.microsoft.com/office/drawing/2014/main" id="{00000000-0008-0000-0500-0000722A1B00}"/>
            </a:ext>
          </a:extLst>
        </xdr:cNvPr>
        <xdr:cNvSpPr txBox="1">
          <a:spLocks noChangeArrowheads="1"/>
        </xdr:cNvSpPr>
      </xdr:nvSpPr>
      <xdr:spPr bwMode="auto">
        <a:xfrm>
          <a:off x="9182100" y="486727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933450</xdr:colOff>
      <xdr:row>136</xdr:row>
      <xdr:rowOff>0</xdr:rowOff>
    </xdr:from>
    <xdr:to>
      <xdr:col>15</xdr:col>
      <xdr:colOff>1009650</xdr:colOff>
      <xdr:row>136</xdr:row>
      <xdr:rowOff>209550</xdr:rowOff>
    </xdr:to>
    <xdr:sp macro="" textlink="">
      <xdr:nvSpPr>
        <xdr:cNvPr id="1780339" name="Text Box 39">
          <a:extLst>
            <a:ext uri="{FF2B5EF4-FFF2-40B4-BE49-F238E27FC236}">
              <a16:creationId xmlns:a16="http://schemas.microsoft.com/office/drawing/2014/main" id="{00000000-0008-0000-0500-0000732A1B00}"/>
            </a:ext>
          </a:extLst>
        </xdr:cNvPr>
        <xdr:cNvSpPr txBox="1">
          <a:spLocks noChangeArrowheads="1"/>
        </xdr:cNvSpPr>
      </xdr:nvSpPr>
      <xdr:spPr bwMode="auto">
        <a:xfrm>
          <a:off x="9544050" y="486727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571500</xdr:colOff>
      <xdr:row>128</xdr:row>
      <xdr:rowOff>352425</xdr:rowOff>
    </xdr:from>
    <xdr:to>
      <xdr:col>15</xdr:col>
      <xdr:colOff>647700</xdr:colOff>
      <xdr:row>129</xdr:row>
      <xdr:rowOff>171451</xdr:rowOff>
    </xdr:to>
    <xdr:sp macro="" textlink="">
      <xdr:nvSpPr>
        <xdr:cNvPr id="1780340" name="Text Box 33">
          <a:extLst>
            <a:ext uri="{FF2B5EF4-FFF2-40B4-BE49-F238E27FC236}">
              <a16:creationId xmlns:a16="http://schemas.microsoft.com/office/drawing/2014/main" id="{00000000-0008-0000-0500-0000742A1B00}"/>
            </a:ext>
          </a:extLst>
        </xdr:cNvPr>
        <xdr:cNvSpPr txBox="1">
          <a:spLocks noChangeArrowheads="1"/>
        </xdr:cNvSpPr>
      </xdr:nvSpPr>
      <xdr:spPr bwMode="auto">
        <a:xfrm>
          <a:off x="9182100" y="459009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571500</xdr:colOff>
      <xdr:row>129</xdr:row>
      <xdr:rowOff>9525</xdr:rowOff>
    </xdr:from>
    <xdr:to>
      <xdr:col>15</xdr:col>
      <xdr:colOff>647700</xdr:colOff>
      <xdr:row>129</xdr:row>
      <xdr:rowOff>219075</xdr:rowOff>
    </xdr:to>
    <xdr:sp macro="" textlink="">
      <xdr:nvSpPr>
        <xdr:cNvPr id="1780341" name="Text Box 33">
          <a:extLst>
            <a:ext uri="{FF2B5EF4-FFF2-40B4-BE49-F238E27FC236}">
              <a16:creationId xmlns:a16="http://schemas.microsoft.com/office/drawing/2014/main" id="{00000000-0008-0000-0500-0000752A1B00}"/>
            </a:ext>
          </a:extLst>
        </xdr:cNvPr>
        <xdr:cNvSpPr txBox="1">
          <a:spLocks noChangeArrowheads="1"/>
        </xdr:cNvSpPr>
      </xdr:nvSpPr>
      <xdr:spPr bwMode="auto">
        <a:xfrm>
          <a:off x="9182100" y="459486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571500</xdr:colOff>
      <xdr:row>137</xdr:row>
      <xdr:rowOff>9525</xdr:rowOff>
    </xdr:from>
    <xdr:to>
      <xdr:col>15</xdr:col>
      <xdr:colOff>647700</xdr:colOff>
      <xdr:row>137</xdr:row>
      <xdr:rowOff>219075</xdr:rowOff>
    </xdr:to>
    <xdr:sp macro="" textlink="">
      <xdr:nvSpPr>
        <xdr:cNvPr id="1780342" name="Text Box 33">
          <a:extLst>
            <a:ext uri="{FF2B5EF4-FFF2-40B4-BE49-F238E27FC236}">
              <a16:creationId xmlns:a16="http://schemas.microsoft.com/office/drawing/2014/main" id="{00000000-0008-0000-0500-0000762A1B00}"/>
            </a:ext>
          </a:extLst>
        </xdr:cNvPr>
        <xdr:cNvSpPr txBox="1">
          <a:spLocks noChangeArrowheads="1"/>
        </xdr:cNvSpPr>
      </xdr:nvSpPr>
      <xdr:spPr bwMode="auto">
        <a:xfrm>
          <a:off x="9182100" y="49072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571500</xdr:colOff>
      <xdr:row>137</xdr:row>
      <xdr:rowOff>9525</xdr:rowOff>
    </xdr:from>
    <xdr:to>
      <xdr:col>15</xdr:col>
      <xdr:colOff>647700</xdr:colOff>
      <xdr:row>137</xdr:row>
      <xdr:rowOff>219075</xdr:rowOff>
    </xdr:to>
    <xdr:sp macro="" textlink="">
      <xdr:nvSpPr>
        <xdr:cNvPr id="1780343" name="Text Box 33">
          <a:extLst>
            <a:ext uri="{FF2B5EF4-FFF2-40B4-BE49-F238E27FC236}">
              <a16:creationId xmlns:a16="http://schemas.microsoft.com/office/drawing/2014/main" id="{00000000-0008-0000-0500-0000772A1B00}"/>
            </a:ext>
          </a:extLst>
        </xdr:cNvPr>
        <xdr:cNvSpPr txBox="1">
          <a:spLocks noChangeArrowheads="1"/>
        </xdr:cNvSpPr>
      </xdr:nvSpPr>
      <xdr:spPr bwMode="auto">
        <a:xfrm>
          <a:off x="9182100" y="49072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7</xdr:col>
      <xdr:colOff>571500</xdr:colOff>
      <xdr:row>136</xdr:row>
      <xdr:rowOff>0</xdr:rowOff>
    </xdr:from>
    <xdr:ext cx="76200" cy="209550"/>
    <xdr:sp macro="" textlink="">
      <xdr:nvSpPr>
        <xdr:cNvPr id="115" name="Text Box 37">
          <a:extLst>
            <a:ext uri="{FF2B5EF4-FFF2-40B4-BE49-F238E27FC236}">
              <a16:creationId xmlns:a16="http://schemas.microsoft.com/office/drawing/2014/main" id="{D2256EFE-1147-4DE7-BB89-D24717C3BD55}"/>
            </a:ext>
          </a:extLst>
        </xdr:cNvPr>
        <xdr:cNvSpPr txBox="1">
          <a:spLocks noChangeArrowheads="1"/>
        </xdr:cNvSpPr>
      </xdr:nvSpPr>
      <xdr:spPr bwMode="auto">
        <a:xfrm>
          <a:off x="3865033" y="49716267"/>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571500</xdr:colOff>
      <xdr:row>137</xdr:row>
      <xdr:rowOff>9525</xdr:rowOff>
    </xdr:from>
    <xdr:ext cx="76200" cy="209550"/>
    <xdr:sp macro="" textlink="">
      <xdr:nvSpPr>
        <xdr:cNvPr id="116" name="Text Box 33">
          <a:extLst>
            <a:ext uri="{FF2B5EF4-FFF2-40B4-BE49-F238E27FC236}">
              <a16:creationId xmlns:a16="http://schemas.microsoft.com/office/drawing/2014/main" id="{57DA35B8-05B1-474C-8069-5B15D2180B25}"/>
            </a:ext>
          </a:extLst>
        </xdr:cNvPr>
        <xdr:cNvSpPr txBox="1">
          <a:spLocks noChangeArrowheads="1"/>
        </xdr:cNvSpPr>
      </xdr:nvSpPr>
      <xdr:spPr bwMode="auto">
        <a:xfrm>
          <a:off x="3865033" y="501237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571500</xdr:colOff>
      <xdr:row>136</xdr:row>
      <xdr:rowOff>0</xdr:rowOff>
    </xdr:from>
    <xdr:ext cx="76200" cy="209550"/>
    <xdr:sp macro="" textlink="">
      <xdr:nvSpPr>
        <xdr:cNvPr id="117" name="Text Box 34">
          <a:extLst>
            <a:ext uri="{FF2B5EF4-FFF2-40B4-BE49-F238E27FC236}">
              <a16:creationId xmlns:a16="http://schemas.microsoft.com/office/drawing/2014/main" id="{6BFE66E4-EAEF-458B-A5CA-03B28EF3C42A}"/>
            </a:ext>
          </a:extLst>
        </xdr:cNvPr>
        <xdr:cNvSpPr txBox="1">
          <a:spLocks noChangeArrowheads="1"/>
        </xdr:cNvSpPr>
      </xdr:nvSpPr>
      <xdr:spPr bwMode="auto">
        <a:xfrm>
          <a:off x="3865033" y="49716267"/>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933450</xdr:colOff>
      <xdr:row>136</xdr:row>
      <xdr:rowOff>0</xdr:rowOff>
    </xdr:from>
    <xdr:ext cx="76200" cy="209550"/>
    <xdr:sp macro="" textlink="">
      <xdr:nvSpPr>
        <xdr:cNvPr id="118" name="Text Box 39">
          <a:extLst>
            <a:ext uri="{FF2B5EF4-FFF2-40B4-BE49-F238E27FC236}">
              <a16:creationId xmlns:a16="http://schemas.microsoft.com/office/drawing/2014/main" id="{EE34FDC0-ED14-424E-BF9F-737777F74E81}"/>
            </a:ext>
          </a:extLst>
        </xdr:cNvPr>
        <xdr:cNvSpPr txBox="1">
          <a:spLocks noChangeArrowheads="1"/>
        </xdr:cNvSpPr>
      </xdr:nvSpPr>
      <xdr:spPr bwMode="auto">
        <a:xfrm>
          <a:off x="4226983" y="49716267"/>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571500</xdr:colOff>
      <xdr:row>137</xdr:row>
      <xdr:rowOff>9525</xdr:rowOff>
    </xdr:from>
    <xdr:ext cx="76200" cy="209550"/>
    <xdr:sp macro="" textlink="">
      <xdr:nvSpPr>
        <xdr:cNvPr id="119" name="Text Box 33">
          <a:extLst>
            <a:ext uri="{FF2B5EF4-FFF2-40B4-BE49-F238E27FC236}">
              <a16:creationId xmlns:a16="http://schemas.microsoft.com/office/drawing/2014/main" id="{DBF3C7B3-B6B1-4C62-A727-896B6DF0FCA2}"/>
            </a:ext>
          </a:extLst>
        </xdr:cNvPr>
        <xdr:cNvSpPr txBox="1">
          <a:spLocks noChangeArrowheads="1"/>
        </xdr:cNvSpPr>
      </xdr:nvSpPr>
      <xdr:spPr bwMode="auto">
        <a:xfrm>
          <a:off x="3865033" y="501237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571500</xdr:colOff>
      <xdr:row>136</xdr:row>
      <xdr:rowOff>0</xdr:rowOff>
    </xdr:from>
    <xdr:ext cx="76200" cy="209550"/>
    <xdr:sp macro="" textlink="">
      <xdr:nvSpPr>
        <xdr:cNvPr id="120" name="Text Box 34">
          <a:extLst>
            <a:ext uri="{FF2B5EF4-FFF2-40B4-BE49-F238E27FC236}">
              <a16:creationId xmlns:a16="http://schemas.microsoft.com/office/drawing/2014/main" id="{27CF12F2-91D1-4DAC-9E28-5C7A24A3D51A}"/>
            </a:ext>
          </a:extLst>
        </xdr:cNvPr>
        <xdr:cNvSpPr txBox="1">
          <a:spLocks noChangeArrowheads="1"/>
        </xdr:cNvSpPr>
      </xdr:nvSpPr>
      <xdr:spPr bwMode="auto">
        <a:xfrm>
          <a:off x="3865033" y="49716267"/>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933450</xdr:colOff>
      <xdr:row>136</xdr:row>
      <xdr:rowOff>0</xdr:rowOff>
    </xdr:from>
    <xdr:ext cx="76200" cy="209550"/>
    <xdr:sp macro="" textlink="">
      <xdr:nvSpPr>
        <xdr:cNvPr id="121" name="Text Box 39">
          <a:extLst>
            <a:ext uri="{FF2B5EF4-FFF2-40B4-BE49-F238E27FC236}">
              <a16:creationId xmlns:a16="http://schemas.microsoft.com/office/drawing/2014/main" id="{0AC1A8FB-079D-4894-B1F1-1DD04BFFDD18}"/>
            </a:ext>
          </a:extLst>
        </xdr:cNvPr>
        <xdr:cNvSpPr txBox="1">
          <a:spLocks noChangeArrowheads="1"/>
        </xdr:cNvSpPr>
      </xdr:nvSpPr>
      <xdr:spPr bwMode="auto">
        <a:xfrm>
          <a:off x="4226983" y="49716267"/>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571500</xdr:colOff>
      <xdr:row>137</xdr:row>
      <xdr:rowOff>9525</xdr:rowOff>
    </xdr:from>
    <xdr:ext cx="76200" cy="209550"/>
    <xdr:sp macro="" textlink="">
      <xdr:nvSpPr>
        <xdr:cNvPr id="122" name="Text Box 33">
          <a:extLst>
            <a:ext uri="{FF2B5EF4-FFF2-40B4-BE49-F238E27FC236}">
              <a16:creationId xmlns:a16="http://schemas.microsoft.com/office/drawing/2014/main" id="{4C90BFE7-C1B5-43CD-A773-91952A6EEA10}"/>
            </a:ext>
          </a:extLst>
        </xdr:cNvPr>
        <xdr:cNvSpPr txBox="1">
          <a:spLocks noChangeArrowheads="1"/>
        </xdr:cNvSpPr>
      </xdr:nvSpPr>
      <xdr:spPr bwMode="auto">
        <a:xfrm>
          <a:off x="3865033" y="501237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571500</xdr:colOff>
      <xdr:row>136</xdr:row>
      <xdr:rowOff>0</xdr:rowOff>
    </xdr:from>
    <xdr:ext cx="76200" cy="209550"/>
    <xdr:sp macro="" textlink="">
      <xdr:nvSpPr>
        <xdr:cNvPr id="123" name="Text Box 34">
          <a:extLst>
            <a:ext uri="{FF2B5EF4-FFF2-40B4-BE49-F238E27FC236}">
              <a16:creationId xmlns:a16="http://schemas.microsoft.com/office/drawing/2014/main" id="{D311C03F-4351-4C3D-9FE9-0F006F9754AA}"/>
            </a:ext>
          </a:extLst>
        </xdr:cNvPr>
        <xdr:cNvSpPr txBox="1">
          <a:spLocks noChangeArrowheads="1"/>
        </xdr:cNvSpPr>
      </xdr:nvSpPr>
      <xdr:spPr bwMode="auto">
        <a:xfrm>
          <a:off x="3865033" y="49716267"/>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933450</xdr:colOff>
      <xdr:row>136</xdr:row>
      <xdr:rowOff>0</xdr:rowOff>
    </xdr:from>
    <xdr:ext cx="76200" cy="209550"/>
    <xdr:sp macro="" textlink="">
      <xdr:nvSpPr>
        <xdr:cNvPr id="124" name="Text Box 39">
          <a:extLst>
            <a:ext uri="{FF2B5EF4-FFF2-40B4-BE49-F238E27FC236}">
              <a16:creationId xmlns:a16="http://schemas.microsoft.com/office/drawing/2014/main" id="{237AF8CF-0632-423C-8605-20636AE20402}"/>
            </a:ext>
          </a:extLst>
        </xdr:cNvPr>
        <xdr:cNvSpPr txBox="1">
          <a:spLocks noChangeArrowheads="1"/>
        </xdr:cNvSpPr>
      </xdr:nvSpPr>
      <xdr:spPr bwMode="auto">
        <a:xfrm>
          <a:off x="4226983" y="49716267"/>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571500</xdr:colOff>
      <xdr:row>137</xdr:row>
      <xdr:rowOff>9525</xdr:rowOff>
    </xdr:from>
    <xdr:ext cx="76200" cy="209550"/>
    <xdr:sp macro="" textlink="">
      <xdr:nvSpPr>
        <xdr:cNvPr id="125" name="Text Box 33">
          <a:extLst>
            <a:ext uri="{FF2B5EF4-FFF2-40B4-BE49-F238E27FC236}">
              <a16:creationId xmlns:a16="http://schemas.microsoft.com/office/drawing/2014/main" id="{D087C4D4-6678-43AD-AD7B-F1C23E36D9FC}"/>
            </a:ext>
          </a:extLst>
        </xdr:cNvPr>
        <xdr:cNvSpPr txBox="1">
          <a:spLocks noChangeArrowheads="1"/>
        </xdr:cNvSpPr>
      </xdr:nvSpPr>
      <xdr:spPr bwMode="auto">
        <a:xfrm>
          <a:off x="3865033" y="501237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571500</xdr:colOff>
      <xdr:row>136</xdr:row>
      <xdr:rowOff>0</xdr:rowOff>
    </xdr:from>
    <xdr:ext cx="76200" cy="209550"/>
    <xdr:sp macro="" textlink="">
      <xdr:nvSpPr>
        <xdr:cNvPr id="126" name="Text Box 34">
          <a:extLst>
            <a:ext uri="{FF2B5EF4-FFF2-40B4-BE49-F238E27FC236}">
              <a16:creationId xmlns:a16="http://schemas.microsoft.com/office/drawing/2014/main" id="{108D13FC-664D-4267-A7F0-0902902A22D4}"/>
            </a:ext>
          </a:extLst>
        </xdr:cNvPr>
        <xdr:cNvSpPr txBox="1">
          <a:spLocks noChangeArrowheads="1"/>
        </xdr:cNvSpPr>
      </xdr:nvSpPr>
      <xdr:spPr bwMode="auto">
        <a:xfrm>
          <a:off x="3865033" y="49716267"/>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933450</xdr:colOff>
      <xdr:row>136</xdr:row>
      <xdr:rowOff>0</xdr:rowOff>
    </xdr:from>
    <xdr:ext cx="76200" cy="209550"/>
    <xdr:sp macro="" textlink="">
      <xdr:nvSpPr>
        <xdr:cNvPr id="127" name="Text Box 39">
          <a:extLst>
            <a:ext uri="{FF2B5EF4-FFF2-40B4-BE49-F238E27FC236}">
              <a16:creationId xmlns:a16="http://schemas.microsoft.com/office/drawing/2014/main" id="{DA5AD06F-A626-4972-81D7-58192F51DB78}"/>
            </a:ext>
          </a:extLst>
        </xdr:cNvPr>
        <xdr:cNvSpPr txBox="1">
          <a:spLocks noChangeArrowheads="1"/>
        </xdr:cNvSpPr>
      </xdr:nvSpPr>
      <xdr:spPr bwMode="auto">
        <a:xfrm>
          <a:off x="4226983" y="49716267"/>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571500</xdr:colOff>
      <xdr:row>137</xdr:row>
      <xdr:rowOff>9525</xdr:rowOff>
    </xdr:from>
    <xdr:ext cx="76200" cy="209550"/>
    <xdr:sp macro="" textlink="">
      <xdr:nvSpPr>
        <xdr:cNvPr id="128" name="Text Box 33">
          <a:extLst>
            <a:ext uri="{FF2B5EF4-FFF2-40B4-BE49-F238E27FC236}">
              <a16:creationId xmlns:a16="http://schemas.microsoft.com/office/drawing/2014/main" id="{A33910E8-1D51-4E11-A46A-D01E77768396}"/>
            </a:ext>
          </a:extLst>
        </xdr:cNvPr>
        <xdr:cNvSpPr txBox="1">
          <a:spLocks noChangeArrowheads="1"/>
        </xdr:cNvSpPr>
      </xdr:nvSpPr>
      <xdr:spPr bwMode="auto">
        <a:xfrm>
          <a:off x="3865033" y="501237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571500</xdr:colOff>
      <xdr:row>136</xdr:row>
      <xdr:rowOff>0</xdr:rowOff>
    </xdr:from>
    <xdr:ext cx="76200" cy="209550"/>
    <xdr:sp macro="" textlink="">
      <xdr:nvSpPr>
        <xdr:cNvPr id="129" name="Text Box 34">
          <a:extLst>
            <a:ext uri="{FF2B5EF4-FFF2-40B4-BE49-F238E27FC236}">
              <a16:creationId xmlns:a16="http://schemas.microsoft.com/office/drawing/2014/main" id="{58A6E549-13E2-4DF5-9F07-845A427F4288}"/>
            </a:ext>
          </a:extLst>
        </xdr:cNvPr>
        <xdr:cNvSpPr txBox="1">
          <a:spLocks noChangeArrowheads="1"/>
        </xdr:cNvSpPr>
      </xdr:nvSpPr>
      <xdr:spPr bwMode="auto">
        <a:xfrm>
          <a:off x="3865033" y="49716267"/>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933450</xdr:colOff>
      <xdr:row>136</xdr:row>
      <xdr:rowOff>0</xdr:rowOff>
    </xdr:from>
    <xdr:ext cx="76200" cy="209550"/>
    <xdr:sp macro="" textlink="">
      <xdr:nvSpPr>
        <xdr:cNvPr id="130" name="Text Box 39">
          <a:extLst>
            <a:ext uri="{FF2B5EF4-FFF2-40B4-BE49-F238E27FC236}">
              <a16:creationId xmlns:a16="http://schemas.microsoft.com/office/drawing/2014/main" id="{69297147-2DD4-449E-AAE6-8A7E0CAEEFE0}"/>
            </a:ext>
          </a:extLst>
        </xdr:cNvPr>
        <xdr:cNvSpPr txBox="1">
          <a:spLocks noChangeArrowheads="1"/>
        </xdr:cNvSpPr>
      </xdr:nvSpPr>
      <xdr:spPr bwMode="auto">
        <a:xfrm>
          <a:off x="4226983" y="49716267"/>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571500</xdr:colOff>
      <xdr:row>137</xdr:row>
      <xdr:rowOff>9525</xdr:rowOff>
    </xdr:from>
    <xdr:ext cx="76200" cy="209550"/>
    <xdr:sp macro="" textlink="">
      <xdr:nvSpPr>
        <xdr:cNvPr id="131" name="Text Box 33">
          <a:extLst>
            <a:ext uri="{FF2B5EF4-FFF2-40B4-BE49-F238E27FC236}">
              <a16:creationId xmlns:a16="http://schemas.microsoft.com/office/drawing/2014/main" id="{1B82CBE0-E024-4C22-9081-BE9C0CC2D097}"/>
            </a:ext>
          </a:extLst>
        </xdr:cNvPr>
        <xdr:cNvSpPr txBox="1">
          <a:spLocks noChangeArrowheads="1"/>
        </xdr:cNvSpPr>
      </xdr:nvSpPr>
      <xdr:spPr bwMode="auto">
        <a:xfrm>
          <a:off x="3865033" y="501237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571500</xdr:colOff>
      <xdr:row>136</xdr:row>
      <xdr:rowOff>0</xdr:rowOff>
    </xdr:from>
    <xdr:ext cx="76200" cy="209550"/>
    <xdr:sp macro="" textlink="">
      <xdr:nvSpPr>
        <xdr:cNvPr id="132" name="Text Box 34">
          <a:extLst>
            <a:ext uri="{FF2B5EF4-FFF2-40B4-BE49-F238E27FC236}">
              <a16:creationId xmlns:a16="http://schemas.microsoft.com/office/drawing/2014/main" id="{F96D9087-A1D5-48E6-BF5F-2DF42ADB0FB7}"/>
            </a:ext>
          </a:extLst>
        </xdr:cNvPr>
        <xdr:cNvSpPr txBox="1">
          <a:spLocks noChangeArrowheads="1"/>
        </xdr:cNvSpPr>
      </xdr:nvSpPr>
      <xdr:spPr bwMode="auto">
        <a:xfrm>
          <a:off x="3865033" y="49716267"/>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933450</xdr:colOff>
      <xdr:row>136</xdr:row>
      <xdr:rowOff>0</xdr:rowOff>
    </xdr:from>
    <xdr:ext cx="76200" cy="209550"/>
    <xdr:sp macro="" textlink="">
      <xdr:nvSpPr>
        <xdr:cNvPr id="133" name="Text Box 39">
          <a:extLst>
            <a:ext uri="{FF2B5EF4-FFF2-40B4-BE49-F238E27FC236}">
              <a16:creationId xmlns:a16="http://schemas.microsoft.com/office/drawing/2014/main" id="{12BB15B1-5934-4539-A775-7C4616E74F3D}"/>
            </a:ext>
          </a:extLst>
        </xdr:cNvPr>
        <xdr:cNvSpPr txBox="1">
          <a:spLocks noChangeArrowheads="1"/>
        </xdr:cNvSpPr>
      </xdr:nvSpPr>
      <xdr:spPr bwMode="auto">
        <a:xfrm>
          <a:off x="4226983" y="49716267"/>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571500</xdr:colOff>
      <xdr:row>129</xdr:row>
      <xdr:rowOff>9525</xdr:rowOff>
    </xdr:from>
    <xdr:ext cx="76200" cy="209550"/>
    <xdr:sp macro="" textlink="">
      <xdr:nvSpPr>
        <xdr:cNvPr id="134" name="Text Box 33">
          <a:extLst>
            <a:ext uri="{FF2B5EF4-FFF2-40B4-BE49-F238E27FC236}">
              <a16:creationId xmlns:a16="http://schemas.microsoft.com/office/drawing/2014/main" id="{1293922E-1182-4938-8701-30EBE50E766D}"/>
            </a:ext>
          </a:extLst>
        </xdr:cNvPr>
        <xdr:cNvSpPr txBox="1">
          <a:spLocks noChangeArrowheads="1"/>
        </xdr:cNvSpPr>
      </xdr:nvSpPr>
      <xdr:spPr bwMode="auto">
        <a:xfrm>
          <a:off x="3865033" y="46940258"/>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571500</xdr:colOff>
      <xdr:row>129</xdr:row>
      <xdr:rowOff>9525</xdr:rowOff>
    </xdr:from>
    <xdr:ext cx="76200" cy="209550"/>
    <xdr:sp macro="" textlink="">
      <xdr:nvSpPr>
        <xdr:cNvPr id="135" name="Text Box 33">
          <a:extLst>
            <a:ext uri="{FF2B5EF4-FFF2-40B4-BE49-F238E27FC236}">
              <a16:creationId xmlns:a16="http://schemas.microsoft.com/office/drawing/2014/main" id="{5F575811-22BE-486B-BBB1-236FC49C6E74}"/>
            </a:ext>
          </a:extLst>
        </xdr:cNvPr>
        <xdr:cNvSpPr txBox="1">
          <a:spLocks noChangeArrowheads="1"/>
        </xdr:cNvSpPr>
      </xdr:nvSpPr>
      <xdr:spPr bwMode="auto">
        <a:xfrm>
          <a:off x="3865033" y="46940258"/>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571500</xdr:colOff>
      <xdr:row>137</xdr:row>
      <xdr:rowOff>9525</xdr:rowOff>
    </xdr:from>
    <xdr:ext cx="76200" cy="209550"/>
    <xdr:sp macro="" textlink="">
      <xdr:nvSpPr>
        <xdr:cNvPr id="136" name="Text Box 33">
          <a:extLst>
            <a:ext uri="{FF2B5EF4-FFF2-40B4-BE49-F238E27FC236}">
              <a16:creationId xmlns:a16="http://schemas.microsoft.com/office/drawing/2014/main" id="{93F9B459-A19A-4657-A23F-A697167D80EB}"/>
            </a:ext>
          </a:extLst>
        </xdr:cNvPr>
        <xdr:cNvSpPr txBox="1">
          <a:spLocks noChangeArrowheads="1"/>
        </xdr:cNvSpPr>
      </xdr:nvSpPr>
      <xdr:spPr bwMode="auto">
        <a:xfrm>
          <a:off x="3865033" y="501237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571500</xdr:colOff>
      <xdr:row>137</xdr:row>
      <xdr:rowOff>9525</xdr:rowOff>
    </xdr:from>
    <xdr:ext cx="76200" cy="209550"/>
    <xdr:sp macro="" textlink="">
      <xdr:nvSpPr>
        <xdr:cNvPr id="137" name="Text Box 33">
          <a:extLst>
            <a:ext uri="{FF2B5EF4-FFF2-40B4-BE49-F238E27FC236}">
              <a16:creationId xmlns:a16="http://schemas.microsoft.com/office/drawing/2014/main" id="{FAB8C08A-CBDB-42C9-A748-75FE9802A56F}"/>
            </a:ext>
          </a:extLst>
        </xdr:cNvPr>
        <xdr:cNvSpPr txBox="1">
          <a:spLocks noChangeArrowheads="1"/>
        </xdr:cNvSpPr>
      </xdr:nvSpPr>
      <xdr:spPr bwMode="auto">
        <a:xfrm>
          <a:off x="3865033" y="501237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571500</xdr:colOff>
      <xdr:row>136</xdr:row>
      <xdr:rowOff>0</xdr:rowOff>
    </xdr:from>
    <xdr:ext cx="76200" cy="209550"/>
    <xdr:sp macro="" textlink="">
      <xdr:nvSpPr>
        <xdr:cNvPr id="138" name="Text Box 37">
          <a:extLst>
            <a:ext uri="{FF2B5EF4-FFF2-40B4-BE49-F238E27FC236}">
              <a16:creationId xmlns:a16="http://schemas.microsoft.com/office/drawing/2014/main" id="{41CF3FDA-83E6-46AB-8CBA-961D0E6F91F4}"/>
            </a:ext>
          </a:extLst>
        </xdr:cNvPr>
        <xdr:cNvSpPr txBox="1">
          <a:spLocks noChangeArrowheads="1"/>
        </xdr:cNvSpPr>
      </xdr:nvSpPr>
      <xdr:spPr bwMode="auto">
        <a:xfrm>
          <a:off x="4140021" y="47504261"/>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571500</xdr:colOff>
      <xdr:row>137</xdr:row>
      <xdr:rowOff>9525</xdr:rowOff>
    </xdr:from>
    <xdr:ext cx="76200" cy="209550"/>
    <xdr:sp macro="" textlink="">
      <xdr:nvSpPr>
        <xdr:cNvPr id="139" name="Text Box 33">
          <a:extLst>
            <a:ext uri="{FF2B5EF4-FFF2-40B4-BE49-F238E27FC236}">
              <a16:creationId xmlns:a16="http://schemas.microsoft.com/office/drawing/2014/main" id="{4C1FA178-13DE-481F-AE56-67EC63394E83}"/>
            </a:ext>
          </a:extLst>
        </xdr:cNvPr>
        <xdr:cNvSpPr txBox="1">
          <a:spLocks noChangeArrowheads="1"/>
        </xdr:cNvSpPr>
      </xdr:nvSpPr>
      <xdr:spPr bwMode="auto">
        <a:xfrm>
          <a:off x="4140021" y="4790283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571500</xdr:colOff>
      <xdr:row>136</xdr:row>
      <xdr:rowOff>0</xdr:rowOff>
    </xdr:from>
    <xdr:ext cx="76200" cy="209550"/>
    <xdr:sp macro="" textlink="">
      <xdr:nvSpPr>
        <xdr:cNvPr id="140" name="Text Box 34">
          <a:extLst>
            <a:ext uri="{FF2B5EF4-FFF2-40B4-BE49-F238E27FC236}">
              <a16:creationId xmlns:a16="http://schemas.microsoft.com/office/drawing/2014/main" id="{00E346B8-5A0E-4024-86F2-40672A353FFE}"/>
            </a:ext>
          </a:extLst>
        </xdr:cNvPr>
        <xdr:cNvSpPr txBox="1">
          <a:spLocks noChangeArrowheads="1"/>
        </xdr:cNvSpPr>
      </xdr:nvSpPr>
      <xdr:spPr bwMode="auto">
        <a:xfrm>
          <a:off x="4140021" y="47504261"/>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933450</xdr:colOff>
      <xdr:row>136</xdr:row>
      <xdr:rowOff>0</xdr:rowOff>
    </xdr:from>
    <xdr:ext cx="76200" cy="209550"/>
    <xdr:sp macro="" textlink="">
      <xdr:nvSpPr>
        <xdr:cNvPr id="141" name="Text Box 39">
          <a:extLst>
            <a:ext uri="{FF2B5EF4-FFF2-40B4-BE49-F238E27FC236}">
              <a16:creationId xmlns:a16="http://schemas.microsoft.com/office/drawing/2014/main" id="{41251D2F-AE15-4010-8F4A-98F07B38A1B8}"/>
            </a:ext>
          </a:extLst>
        </xdr:cNvPr>
        <xdr:cNvSpPr txBox="1">
          <a:spLocks noChangeArrowheads="1"/>
        </xdr:cNvSpPr>
      </xdr:nvSpPr>
      <xdr:spPr bwMode="auto">
        <a:xfrm>
          <a:off x="4501971" y="47504261"/>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571500</xdr:colOff>
      <xdr:row>137</xdr:row>
      <xdr:rowOff>9525</xdr:rowOff>
    </xdr:from>
    <xdr:ext cx="76200" cy="209550"/>
    <xdr:sp macro="" textlink="">
      <xdr:nvSpPr>
        <xdr:cNvPr id="142" name="Text Box 33">
          <a:extLst>
            <a:ext uri="{FF2B5EF4-FFF2-40B4-BE49-F238E27FC236}">
              <a16:creationId xmlns:a16="http://schemas.microsoft.com/office/drawing/2014/main" id="{DAA90DF5-9A17-4F64-8B49-5C384999E0CD}"/>
            </a:ext>
          </a:extLst>
        </xdr:cNvPr>
        <xdr:cNvSpPr txBox="1">
          <a:spLocks noChangeArrowheads="1"/>
        </xdr:cNvSpPr>
      </xdr:nvSpPr>
      <xdr:spPr bwMode="auto">
        <a:xfrm>
          <a:off x="4140021" y="4790283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571500</xdr:colOff>
      <xdr:row>136</xdr:row>
      <xdr:rowOff>0</xdr:rowOff>
    </xdr:from>
    <xdr:ext cx="76200" cy="209550"/>
    <xdr:sp macro="" textlink="">
      <xdr:nvSpPr>
        <xdr:cNvPr id="143" name="Text Box 34">
          <a:extLst>
            <a:ext uri="{FF2B5EF4-FFF2-40B4-BE49-F238E27FC236}">
              <a16:creationId xmlns:a16="http://schemas.microsoft.com/office/drawing/2014/main" id="{3120417C-F5DE-43C5-A2C0-E9524EDE36C3}"/>
            </a:ext>
          </a:extLst>
        </xdr:cNvPr>
        <xdr:cNvSpPr txBox="1">
          <a:spLocks noChangeArrowheads="1"/>
        </xdr:cNvSpPr>
      </xdr:nvSpPr>
      <xdr:spPr bwMode="auto">
        <a:xfrm>
          <a:off x="4140021" y="47504261"/>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933450</xdr:colOff>
      <xdr:row>136</xdr:row>
      <xdr:rowOff>0</xdr:rowOff>
    </xdr:from>
    <xdr:ext cx="76200" cy="209550"/>
    <xdr:sp macro="" textlink="">
      <xdr:nvSpPr>
        <xdr:cNvPr id="144" name="Text Box 39">
          <a:extLst>
            <a:ext uri="{FF2B5EF4-FFF2-40B4-BE49-F238E27FC236}">
              <a16:creationId xmlns:a16="http://schemas.microsoft.com/office/drawing/2014/main" id="{6AD6F145-3324-4051-85C4-238B58A1E25A}"/>
            </a:ext>
          </a:extLst>
        </xdr:cNvPr>
        <xdr:cNvSpPr txBox="1">
          <a:spLocks noChangeArrowheads="1"/>
        </xdr:cNvSpPr>
      </xdr:nvSpPr>
      <xdr:spPr bwMode="auto">
        <a:xfrm>
          <a:off x="4501971" y="47504261"/>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571500</xdr:colOff>
      <xdr:row>137</xdr:row>
      <xdr:rowOff>9525</xdr:rowOff>
    </xdr:from>
    <xdr:ext cx="76200" cy="209550"/>
    <xdr:sp macro="" textlink="">
      <xdr:nvSpPr>
        <xdr:cNvPr id="145" name="Text Box 33">
          <a:extLst>
            <a:ext uri="{FF2B5EF4-FFF2-40B4-BE49-F238E27FC236}">
              <a16:creationId xmlns:a16="http://schemas.microsoft.com/office/drawing/2014/main" id="{5B1BA284-3310-41B1-8C09-C9D69C62ECE3}"/>
            </a:ext>
          </a:extLst>
        </xdr:cNvPr>
        <xdr:cNvSpPr txBox="1">
          <a:spLocks noChangeArrowheads="1"/>
        </xdr:cNvSpPr>
      </xdr:nvSpPr>
      <xdr:spPr bwMode="auto">
        <a:xfrm>
          <a:off x="4140021" y="4790283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571500</xdr:colOff>
      <xdr:row>136</xdr:row>
      <xdr:rowOff>0</xdr:rowOff>
    </xdr:from>
    <xdr:ext cx="76200" cy="209550"/>
    <xdr:sp macro="" textlink="">
      <xdr:nvSpPr>
        <xdr:cNvPr id="146" name="Text Box 34">
          <a:extLst>
            <a:ext uri="{FF2B5EF4-FFF2-40B4-BE49-F238E27FC236}">
              <a16:creationId xmlns:a16="http://schemas.microsoft.com/office/drawing/2014/main" id="{69543590-A11A-4194-BA02-D7454A08F11B}"/>
            </a:ext>
          </a:extLst>
        </xdr:cNvPr>
        <xdr:cNvSpPr txBox="1">
          <a:spLocks noChangeArrowheads="1"/>
        </xdr:cNvSpPr>
      </xdr:nvSpPr>
      <xdr:spPr bwMode="auto">
        <a:xfrm>
          <a:off x="4140021" y="47504261"/>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933450</xdr:colOff>
      <xdr:row>136</xdr:row>
      <xdr:rowOff>0</xdr:rowOff>
    </xdr:from>
    <xdr:ext cx="76200" cy="209550"/>
    <xdr:sp macro="" textlink="">
      <xdr:nvSpPr>
        <xdr:cNvPr id="147" name="Text Box 39">
          <a:extLst>
            <a:ext uri="{FF2B5EF4-FFF2-40B4-BE49-F238E27FC236}">
              <a16:creationId xmlns:a16="http://schemas.microsoft.com/office/drawing/2014/main" id="{191B5F2D-D78A-499F-97A2-BE97A85D7E4B}"/>
            </a:ext>
          </a:extLst>
        </xdr:cNvPr>
        <xdr:cNvSpPr txBox="1">
          <a:spLocks noChangeArrowheads="1"/>
        </xdr:cNvSpPr>
      </xdr:nvSpPr>
      <xdr:spPr bwMode="auto">
        <a:xfrm>
          <a:off x="4501971" y="47504261"/>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571500</xdr:colOff>
      <xdr:row>137</xdr:row>
      <xdr:rowOff>9525</xdr:rowOff>
    </xdr:from>
    <xdr:ext cx="76200" cy="209550"/>
    <xdr:sp macro="" textlink="">
      <xdr:nvSpPr>
        <xdr:cNvPr id="148" name="Text Box 33">
          <a:extLst>
            <a:ext uri="{FF2B5EF4-FFF2-40B4-BE49-F238E27FC236}">
              <a16:creationId xmlns:a16="http://schemas.microsoft.com/office/drawing/2014/main" id="{F0C8B92A-D0F3-4C41-930C-A4DF88F54AC2}"/>
            </a:ext>
          </a:extLst>
        </xdr:cNvPr>
        <xdr:cNvSpPr txBox="1">
          <a:spLocks noChangeArrowheads="1"/>
        </xdr:cNvSpPr>
      </xdr:nvSpPr>
      <xdr:spPr bwMode="auto">
        <a:xfrm>
          <a:off x="4140021" y="4790283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571500</xdr:colOff>
      <xdr:row>136</xdr:row>
      <xdr:rowOff>0</xdr:rowOff>
    </xdr:from>
    <xdr:ext cx="76200" cy="209550"/>
    <xdr:sp macro="" textlink="">
      <xdr:nvSpPr>
        <xdr:cNvPr id="149" name="Text Box 34">
          <a:extLst>
            <a:ext uri="{FF2B5EF4-FFF2-40B4-BE49-F238E27FC236}">
              <a16:creationId xmlns:a16="http://schemas.microsoft.com/office/drawing/2014/main" id="{DE90ECCC-5D2F-468E-9873-A4E5DE16CCB0}"/>
            </a:ext>
          </a:extLst>
        </xdr:cNvPr>
        <xdr:cNvSpPr txBox="1">
          <a:spLocks noChangeArrowheads="1"/>
        </xdr:cNvSpPr>
      </xdr:nvSpPr>
      <xdr:spPr bwMode="auto">
        <a:xfrm>
          <a:off x="4140021" y="47504261"/>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933450</xdr:colOff>
      <xdr:row>136</xdr:row>
      <xdr:rowOff>0</xdr:rowOff>
    </xdr:from>
    <xdr:ext cx="76200" cy="209550"/>
    <xdr:sp macro="" textlink="">
      <xdr:nvSpPr>
        <xdr:cNvPr id="150" name="Text Box 39">
          <a:extLst>
            <a:ext uri="{FF2B5EF4-FFF2-40B4-BE49-F238E27FC236}">
              <a16:creationId xmlns:a16="http://schemas.microsoft.com/office/drawing/2014/main" id="{E2DC4EE2-0044-4FEE-9F32-EE26238D2D78}"/>
            </a:ext>
          </a:extLst>
        </xdr:cNvPr>
        <xdr:cNvSpPr txBox="1">
          <a:spLocks noChangeArrowheads="1"/>
        </xdr:cNvSpPr>
      </xdr:nvSpPr>
      <xdr:spPr bwMode="auto">
        <a:xfrm>
          <a:off x="4501971" y="47504261"/>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571500</xdr:colOff>
      <xdr:row>137</xdr:row>
      <xdr:rowOff>9525</xdr:rowOff>
    </xdr:from>
    <xdr:ext cx="76200" cy="209550"/>
    <xdr:sp macro="" textlink="">
      <xdr:nvSpPr>
        <xdr:cNvPr id="151" name="Text Box 33">
          <a:extLst>
            <a:ext uri="{FF2B5EF4-FFF2-40B4-BE49-F238E27FC236}">
              <a16:creationId xmlns:a16="http://schemas.microsoft.com/office/drawing/2014/main" id="{74D8507C-A5C4-4A9B-AA92-CAA709EC7904}"/>
            </a:ext>
          </a:extLst>
        </xdr:cNvPr>
        <xdr:cNvSpPr txBox="1">
          <a:spLocks noChangeArrowheads="1"/>
        </xdr:cNvSpPr>
      </xdr:nvSpPr>
      <xdr:spPr bwMode="auto">
        <a:xfrm>
          <a:off x="4140021" y="4790283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571500</xdr:colOff>
      <xdr:row>136</xdr:row>
      <xdr:rowOff>0</xdr:rowOff>
    </xdr:from>
    <xdr:ext cx="76200" cy="209550"/>
    <xdr:sp macro="" textlink="">
      <xdr:nvSpPr>
        <xdr:cNvPr id="152" name="Text Box 34">
          <a:extLst>
            <a:ext uri="{FF2B5EF4-FFF2-40B4-BE49-F238E27FC236}">
              <a16:creationId xmlns:a16="http://schemas.microsoft.com/office/drawing/2014/main" id="{7B1FA886-3F54-4D1B-9D97-F30939D8C0F4}"/>
            </a:ext>
          </a:extLst>
        </xdr:cNvPr>
        <xdr:cNvSpPr txBox="1">
          <a:spLocks noChangeArrowheads="1"/>
        </xdr:cNvSpPr>
      </xdr:nvSpPr>
      <xdr:spPr bwMode="auto">
        <a:xfrm>
          <a:off x="4140021" y="47504261"/>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933450</xdr:colOff>
      <xdr:row>136</xdr:row>
      <xdr:rowOff>0</xdr:rowOff>
    </xdr:from>
    <xdr:ext cx="76200" cy="209550"/>
    <xdr:sp macro="" textlink="">
      <xdr:nvSpPr>
        <xdr:cNvPr id="153" name="Text Box 39">
          <a:extLst>
            <a:ext uri="{FF2B5EF4-FFF2-40B4-BE49-F238E27FC236}">
              <a16:creationId xmlns:a16="http://schemas.microsoft.com/office/drawing/2014/main" id="{4AF1BF9D-0640-41DF-8B82-6DCF4C091D24}"/>
            </a:ext>
          </a:extLst>
        </xdr:cNvPr>
        <xdr:cNvSpPr txBox="1">
          <a:spLocks noChangeArrowheads="1"/>
        </xdr:cNvSpPr>
      </xdr:nvSpPr>
      <xdr:spPr bwMode="auto">
        <a:xfrm>
          <a:off x="4501971" y="47504261"/>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571500</xdr:colOff>
      <xdr:row>137</xdr:row>
      <xdr:rowOff>9525</xdr:rowOff>
    </xdr:from>
    <xdr:ext cx="76200" cy="209550"/>
    <xdr:sp macro="" textlink="">
      <xdr:nvSpPr>
        <xdr:cNvPr id="154" name="Text Box 33">
          <a:extLst>
            <a:ext uri="{FF2B5EF4-FFF2-40B4-BE49-F238E27FC236}">
              <a16:creationId xmlns:a16="http://schemas.microsoft.com/office/drawing/2014/main" id="{B0A6CB69-4A43-4168-949A-42A92BC4B47B}"/>
            </a:ext>
          </a:extLst>
        </xdr:cNvPr>
        <xdr:cNvSpPr txBox="1">
          <a:spLocks noChangeArrowheads="1"/>
        </xdr:cNvSpPr>
      </xdr:nvSpPr>
      <xdr:spPr bwMode="auto">
        <a:xfrm>
          <a:off x="4140021" y="4790283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571500</xdr:colOff>
      <xdr:row>136</xdr:row>
      <xdr:rowOff>0</xdr:rowOff>
    </xdr:from>
    <xdr:ext cx="76200" cy="209550"/>
    <xdr:sp macro="" textlink="">
      <xdr:nvSpPr>
        <xdr:cNvPr id="155" name="Text Box 34">
          <a:extLst>
            <a:ext uri="{FF2B5EF4-FFF2-40B4-BE49-F238E27FC236}">
              <a16:creationId xmlns:a16="http://schemas.microsoft.com/office/drawing/2014/main" id="{67AC06EB-F029-4975-80FD-CA6CD76C0B6C}"/>
            </a:ext>
          </a:extLst>
        </xdr:cNvPr>
        <xdr:cNvSpPr txBox="1">
          <a:spLocks noChangeArrowheads="1"/>
        </xdr:cNvSpPr>
      </xdr:nvSpPr>
      <xdr:spPr bwMode="auto">
        <a:xfrm>
          <a:off x="4140021" y="47504261"/>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933450</xdr:colOff>
      <xdr:row>136</xdr:row>
      <xdr:rowOff>0</xdr:rowOff>
    </xdr:from>
    <xdr:ext cx="76200" cy="209550"/>
    <xdr:sp macro="" textlink="">
      <xdr:nvSpPr>
        <xdr:cNvPr id="156" name="Text Box 39">
          <a:extLst>
            <a:ext uri="{FF2B5EF4-FFF2-40B4-BE49-F238E27FC236}">
              <a16:creationId xmlns:a16="http://schemas.microsoft.com/office/drawing/2014/main" id="{F7EF9144-31A0-41ED-AE79-EF21A5404336}"/>
            </a:ext>
          </a:extLst>
        </xdr:cNvPr>
        <xdr:cNvSpPr txBox="1">
          <a:spLocks noChangeArrowheads="1"/>
        </xdr:cNvSpPr>
      </xdr:nvSpPr>
      <xdr:spPr bwMode="auto">
        <a:xfrm>
          <a:off x="4501971" y="47504261"/>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571500</xdr:colOff>
      <xdr:row>129</xdr:row>
      <xdr:rowOff>9525</xdr:rowOff>
    </xdr:from>
    <xdr:ext cx="76200" cy="209550"/>
    <xdr:sp macro="" textlink="">
      <xdr:nvSpPr>
        <xdr:cNvPr id="157" name="Text Box 33">
          <a:extLst>
            <a:ext uri="{FF2B5EF4-FFF2-40B4-BE49-F238E27FC236}">
              <a16:creationId xmlns:a16="http://schemas.microsoft.com/office/drawing/2014/main" id="{56B0D452-A28D-4B1A-A629-4664D459D573}"/>
            </a:ext>
          </a:extLst>
        </xdr:cNvPr>
        <xdr:cNvSpPr txBox="1">
          <a:spLocks noChangeArrowheads="1"/>
        </xdr:cNvSpPr>
      </xdr:nvSpPr>
      <xdr:spPr bwMode="auto">
        <a:xfrm>
          <a:off x="4140021" y="4479044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571500</xdr:colOff>
      <xdr:row>129</xdr:row>
      <xdr:rowOff>9525</xdr:rowOff>
    </xdr:from>
    <xdr:ext cx="76200" cy="209550"/>
    <xdr:sp macro="" textlink="">
      <xdr:nvSpPr>
        <xdr:cNvPr id="158" name="Text Box 33">
          <a:extLst>
            <a:ext uri="{FF2B5EF4-FFF2-40B4-BE49-F238E27FC236}">
              <a16:creationId xmlns:a16="http://schemas.microsoft.com/office/drawing/2014/main" id="{65664D76-DE6F-4BED-9BB4-E539C7394E42}"/>
            </a:ext>
          </a:extLst>
        </xdr:cNvPr>
        <xdr:cNvSpPr txBox="1">
          <a:spLocks noChangeArrowheads="1"/>
        </xdr:cNvSpPr>
      </xdr:nvSpPr>
      <xdr:spPr bwMode="auto">
        <a:xfrm>
          <a:off x="4140021" y="4479044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571500</xdr:colOff>
      <xdr:row>137</xdr:row>
      <xdr:rowOff>9525</xdr:rowOff>
    </xdr:from>
    <xdr:ext cx="76200" cy="209550"/>
    <xdr:sp macro="" textlink="">
      <xdr:nvSpPr>
        <xdr:cNvPr id="159" name="Text Box 33">
          <a:extLst>
            <a:ext uri="{FF2B5EF4-FFF2-40B4-BE49-F238E27FC236}">
              <a16:creationId xmlns:a16="http://schemas.microsoft.com/office/drawing/2014/main" id="{A5B2CCB8-F71F-4A49-A264-4565F1E4F63F}"/>
            </a:ext>
          </a:extLst>
        </xdr:cNvPr>
        <xdr:cNvSpPr txBox="1">
          <a:spLocks noChangeArrowheads="1"/>
        </xdr:cNvSpPr>
      </xdr:nvSpPr>
      <xdr:spPr bwMode="auto">
        <a:xfrm>
          <a:off x="4140021" y="4790283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571500</xdr:colOff>
      <xdr:row>137</xdr:row>
      <xdr:rowOff>9525</xdr:rowOff>
    </xdr:from>
    <xdr:ext cx="76200" cy="209550"/>
    <xdr:sp macro="" textlink="">
      <xdr:nvSpPr>
        <xdr:cNvPr id="160" name="Text Box 33">
          <a:extLst>
            <a:ext uri="{FF2B5EF4-FFF2-40B4-BE49-F238E27FC236}">
              <a16:creationId xmlns:a16="http://schemas.microsoft.com/office/drawing/2014/main" id="{4ACE9255-6919-4878-9CCE-D3CFD2BC3083}"/>
            </a:ext>
          </a:extLst>
        </xdr:cNvPr>
        <xdr:cNvSpPr txBox="1">
          <a:spLocks noChangeArrowheads="1"/>
        </xdr:cNvSpPr>
      </xdr:nvSpPr>
      <xdr:spPr bwMode="auto">
        <a:xfrm>
          <a:off x="4140021" y="4790283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571500</xdr:colOff>
      <xdr:row>137</xdr:row>
      <xdr:rowOff>9525</xdr:rowOff>
    </xdr:from>
    <xdr:ext cx="76200" cy="209550"/>
    <xdr:sp macro="" textlink="">
      <xdr:nvSpPr>
        <xdr:cNvPr id="161" name="Text Box 33">
          <a:extLst>
            <a:ext uri="{FF2B5EF4-FFF2-40B4-BE49-F238E27FC236}">
              <a16:creationId xmlns:a16="http://schemas.microsoft.com/office/drawing/2014/main" id="{F8632170-311C-4EBB-88CA-2CCC8BB8A046}"/>
            </a:ext>
          </a:extLst>
        </xdr:cNvPr>
        <xdr:cNvSpPr txBox="1">
          <a:spLocks noChangeArrowheads="1"/>
        </xdr:cNvSpPr>
      </xdr:nvSpPr>
      <xdr:spPr bwMode="auto">
        <a:xfrm>
          <a:off x="5951113" y="4790283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571500</xdr:colOff>
      <xdr:row>136</xdr:row>
      <xdr:rowOff>0</xdr:rowOff>
    </xdr:from>
    <xdr:ext cx="76200" cy="209550"/>
    <xdr:sp macro="" textlink="">
      <xdr:nvSpPr>
        <xdr:cNvPr id="162" name="Text Box 34">
          <a:extLst>
            <a:ext uri="{FF2B5EF4-FFF2-40B4-BE49-F238E27FC236}">
              <a16:creationId xmlns:a16="http://schemas.microsoft.com/office/drawing/2014/main" id="{1A93F6BC-03B4-41B3-BCBB-EC93F374346C}"/>
            </a:ext>
          </a:extLst>
        </xdr:cNvPr>
        <xdr:cNvSpPr txBox="1">
          <a:spLocks noChangeArrowheads="1"/>
        </xdr:cNvSpPr>
      </xdr:nvSpPr>
      <xdr:spPr bwMode="auto">
        <a:xfrm>
          <a:off x="5951113" y="47504261"/>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933450</xdr:colOff>
      <xdr:row>136</xdr:row>
      <xdr:rowOff>0</xdr:rowOff>
    </xdr:from>
    <xdr:ext cx="76200" cy="209550"/>
    <xdr:sp macro="" textlink="">
      <xdr:nvSpPr>
        <xdr:cNvPr id="163" name="Text Box 39">
          <a:extLst>
            <a:ext uri="{FF2B5EF4-FFF2-40B4-BE49-F238E27FC236}">
              <a16:creationId xmlns:a16="http://schemas.microsoft.com/office/drawing/2014/main" id="{EFB0509D-C8A7-4D77-9CAD-466CB85F0E1B}"/>
            </a:ext>
          </a:extLst>
        </xdr:cNvPr>
        <xdr:cNvSpPr txBox="1">
          <a:spLocks noChangeArrowheads="1"/>
        </xdr:cNvSpPr>
      </xdr:nvSpPr>
      <xdr:spPr bwMode="auto">
        <a:xfrm>
          <a:off x="6313063" y="47504261"/>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571500</xdr:colOff>
      <xdr:row>137</xdr:row>
      <xdr:rowOff>9525</xdr:rowOff>
    </xdr:from>
    <xdr:ext cx="76200" cy="209550"/>
    <xdr:sp macro="" textlink="">
      <xdr:nvSpPr>
        <xdr:cNvPr id="164" name="Text Box 33">
          <a:extLst>
            <a:ext uri="{FF2B5EF4-FFF2-40B4-BE49-F238E27FC236}">
              <a16:creationId xmlns:a16="http://schemas.microsoft.com/office/drawing/2014/main" id="{5588609E-D594-430F-BD90-869364C80FA6}"/>
            </a:ext>
          </a:extLst>
        </xdr:cNvPr>
        <xdr:cNvSpPr txBox="1">
          <a:spLocks noChangeArrowheads="1"/>
        </xdr:cNvSpPr>
      </xdr:nvSpPr>
      <xdr:spPr bwMode="auto">
        <a:xfrm>
          <a:off x="5951113" y="4790283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571500</xdr:colOff>
      <xdr:row>136</xdr:row>
      <xdr:rowOff>0</xdr:rowOff>
    </xdr:from>
    <xdr:ext cx="76200" cy="209550"/>
    <xdr:sp macro="" textlink="">
      <xdr:nvSpPr>
        <xdr:cNvPr id="165" name="Text Box 34">
          <a:extLst>
            <a:ext uri="{FF2B5EF4-FFF2-40B4-BE49-F238E27FC236}">
              <a16:creationId xmlns:a16="http://schemas.microsoft.com/office/drawing/2014/main" id="{40E08F20-73F8-495F-A260-336BD0B1942B}"/>
            </a:ext>
          </a:extLst>
        </xdr:cNvPr>
        <xdr:cNvSpPr txBox="1">
          <a:spLocks noChangeArrowheads="1"/>
        </xdr:cNvSpPr>
      </xdr:nvSpPr>
      <xdr:spPr bwMode="auto">
        <a:xfrm>
          <a:off x="5951113" y="47504261"/>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933450</xdr:colOff>
      <xdr:row>136</xdr:row>
      <xdr:rowOff>0</xdr:rowOff>
    </xdr:from>
    <xdr:ext cx="76200" cy="209550"/>
    <xdr:sp macro="" textlink="">
      <xdr:nvSpPr>
        <xdr:cNvPr id="166" name="Text Box 39">
          <a:extLst>
            <a:ext uri="{FF2B5EF4-FFF2-40B4-BE49-F238E27FC236}">
              <a16:creationId xmlns:a16="http://schemas.microsoft.com/office/drawing/2014/main" id="{46FDE3FF-1E0F-4F97-AC2F-6200AB69AA78}"/>
            </a:ext>
          </a:extLst>
        </xdr:cNvPr>
        <xdr:cNvSpPr txBox="1">
          <a:spLocks noChangeArrowheads="1"/>
        </xdr:cNvSpPr>
      </xdr:nvSpPr>
      <xdr:spPr bwMode="auto">
        <a:xfrm>
          <a:off x="6313063" y="47504261"/>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571500</xdr:colOff>
      <xdr:row>137</xdr:row>
      <xdr:rowOff>9525</xdr:rowOff>
    </xdr:from>
    <xdr:ext cx="76200" cy="209550"/>
    <xdr:sp macro="" textlink="">
      <xdr:nvSpPr>
        <xdr:cNvPr id="167" name="Text Box 33">
          <a:extLst>
            <a:ext uri="{FF2B5EF4-FFF2-40B4-BE49-F238E27FC236}">
              <a16:creationId xmlns:a16="http://schemas.microsoft.com/office/drawing/2014/main" id="{35B8304F-D1BA-4260-92F8-96FC9B8184E4}"/>
            </a:ext>
          </a:extLst>
        </xdr:cNvPr>
        <xdr:cNvSpPr txBox="1">
          <a:spLocks noChangeArrowheads="1"/>
        </xdr:cNvSpPr>
      </xdr:nvSpPr>
      <xdr:spPr bwMode="auto">
        <a:xfrm>
          <a:off x="5951113" y="4790283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571500</xdr:colOff>
      <xdr:row>136</xdr:row>
      <xdr:rowOff>0</xdr:rowOff>
    </xdr:from>
    <xdr:ext cx="76200" cy="209550"/>
    <xdr:sp macro="" textlink="">
      <xdr:nvSpPr>
        <xdr:cNvPr id="168" name="Text Box 34">
          <a:extLst>
            <a:ext uri="{FF2B5EF4-FFF2-40B4-BE49-F238E27FC236}">
              <a16:creationId xmlns:a16="http://schemas.microsoft.com/office/drawing/2014/main" id="{517507EA-8F28-4991-83F5-407A13EAACB9}"/>
            </a:ext>
          </a:extLst>
        </xdr:cNvPr>
        <xdr:cNvSpPr txBox="1">
          <a:spLocks noChangeArrowheads="1"/>
        </xdr:cNvSpPr>
      </xdr:nvSpPr>
      <xdr:spPr bwMode="auto">
        <a:xfrm>
          <a:off x="5951113" y="47504261"/>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933450</xdr:colOff>
      <xdr:row>136</xdr:row>
      <xdr:rowOff>0</xdr:rowOff>
    </xdr:from>
    <xdr:ext cx="76200" cy="209550"/>
    <xdr:sp macro="" textlink="">
      <xdr:nvSpPr>
        <xdr:cNvPr id="169" name="Text Box 39">
          <a:extLst>
            <a:ext uri="{FF2B5EF4-FFF2-40B4-BE49-F238E27FC236}">
              <a16:creationId xmlns:a16="http://schemas.microsoft.com/office/drawing/2014/main" id="{08A4D02C-0020-4736-A0E2-55CD29138F62}"/>
            </a:ext>
          </a:extLst>
        </xdr:cNvPr>
        <xdr:cNvSpPr txBox="1">
          <a:spLocks noChangeArrowheads="1"/>
        </xdr:cNvSpPr>
      </xdr:nvSpPr>
      <xdr:spPr bwMode="auto">
        <a:xfrm>
          <a:off x="6313063" y="47504261"/>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571500</xdr:colOff>
      <xdr:row>129</xdr:row>
      <xdr:rowOff>9525</xdr:rowOff>
    </xdr:from>
    <xdr:ext cx="76200" cy="209550"/>
    <xdr:sp macro="" textlink="">
      <xdr:nvSpPr>
        <xdr:cNvPr id="170" name="Text Box 33">
          <a:extLst>
            <a:ext uri="{FF2B5EF4-FFF2-40B4-BE49-F238E27FC236}">
              <a16:creationId xmlns:a16="http://schemas.microsoft.com/office/drawing/2014/main" id="{34858EE5-A63D-46E5-A3B1-F2492A07632A}"/>
            </a:ext>
          </a:extLst>
        </xdr:cNvPr>
        <xdr:cNvSpPr txBox="1">
          <a:spLocks noChangeArrowheads="1"/>
        </xdr:cNvSpPr>
      </xdr:nvSpPr>
      <xdr:spPr bwMode="auto">
        <a:xfrm>
          <a:off x="5951113" y="4479044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571500</xdr:colOff>
      <xdr:row>129</xdr:row>
      <xdr:rowOff>9525</xdr:rowOff>
    </xdr:from>
    <xdr:ext cx="76200" cy="209550"/>
    <xdr:sp macro="" textlink="">
      <xdr:nvSpPr>
        <xdr:cNvPr id="171" name="Text Box 33">
          <a:extLst>
            <a:ext uri="{FF2B5EF4-FFF2-40B4-BE49-F238E27FC236}">
              <a16:creationId xmlns:a16="http://schemas.microsoft.com/office/drawing/2014/main" id="{B17AA1AB-C4A4-451C-87FB-0D2861766CAB}"/>
            </a:ext>
          </a:extLst>
        </xdr:cNvPr>
        <xdr:cNvSpPr txBox="1">
          <a:spLocks noChangeArrowheads="1"/>
        </xdr:cNvSpPr>
      </xdr:nvSpPr>
      <xdr:spPr bwMode="auto">
        <a:xfrm>
          <a:off x="5951113" y="4479044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571500</xdr:colOff>
      <xdr:row>137</xdr:row>
      <xdr:rowOff>9525</xdr:rowOff>
    </xdr:from>
    <xdr:ext cx="76200" cy="209550"/>
    <xdr:sp macro="" textlink="">
      <xdr:nvSpPr>
        <xdr:cNvPr id="172" name="Text Box 33">
          <a:extLst>
            <a:ext uri="{FF2B5EF4-FFF2-40B4-BE49-F238E27FC236}">
              <a16:creationId xmlns:a16="http://schemas.microsoft.com/office/drawing/2014/main" id="{7D398F6E-80DF-40DF-ABE5-4CA55266810C}"/>
            </a:ext>
          </a:extLst>
        </xdr:cNvPr>
        <xdr:cNvSpPr txBox="1">
          <a:spLocks noChangeArrowheads="1"/>
        </xdr:cNvSpPr>
      </xdr:nvSpPr>
      <xdr:spPr bwMode="auto">
        <a:xfrm>
          <a:off x="5951113" y="4790283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571500</xdr:colOff>
      <xdr:row>137</xdr:row>
      <xdr:rowOff>9525</xdr:rowOff>
    </xdr:from>
    <xdr:ext cx="76200" cy="209550"/>
    <xdr:sp macro="" textlink="">
      <xdr:nvSpPr>
        <xdr:cNvPr id="173" name="Text Box 33">
          <a:extLst>
            <a:ext uri="{FF2B5EF4-FFF2-40B4-BE49-F238E27FC236}">
              <a16:creationId xmlns:a16="http://schemas.microsoft.com/office/drawing/2014/main" id="{D1C42E9A-7BC1-443F-90C7-6A6188C1E1D1}"/>
            </a:ext>
          </a:extLst>
        </xdr:cNvPr>
        <xdr:cNvSpPr txBox="1">
          <a:spLocks noChangeArrowheads="1"/>
        </xdr:cNvSpPr>
      </xdr:nvSpPr>
      <xdr:spPr bwMode="auto">
        <a:xfrm>
          <a:off x="5951113" y="4790283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571500</xdr:colOff>
      <xdr:row>136</xdr:row>
      <xdr:rowOff>0</xdr:rowOff>
    </xdr:from>
    <xdr:ext cx="76200" cy="209550"/>
    <xdr:sp macro="" textlink="">
      <xdr:nvSpPr>
        <xdr:cNvPr id="174" name="Text Box 34">
          <a:extLst>
            <a:ext uri="{FF2B5EF4-FFF2-40B4-BE49-F238E27FC236}">
              <a16:creationId xmlns:a16="http://schemas.microsoft.com/office/drawing/2014/main" id="{6B677EB7-9CE0-48AC-8B9C-412549FD7844}"/>
            </a:ext>
          </a:extLst>
        </xdr:cNvPr>
        <xdr:cNvSpPr txBox="1">
          <a:spLocks noChangeArrowheads="1"/>
        </xdr:cNvSpPr>
      </xdr:nvSpPr>
      <xdr:spPr bwMode="auto">
        <a:xfrm>
          <a:off x="5951113" y="47504261"/>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933450</xdr:colOff>
      <xdr:row>136</xdr:row>
      <xdr:rowOff>0</xdr:rowOff>
    </xdr:from>
    <xdr:ext cx="76200" cy="209550"/>
    <xdr:sp macro="" textlink="">
      <xdr:nvSpPr>
        <xdr:cNvPr id="175" name="Text Box 39">
          <a:extLst>
            <a:ext uri="{FF2B5EF4-FFF2-40B4-BE49-F238E27FC236}">
              <a16:creationId xmlns:a16="http://schemas.microsoft.com/office/drawing/2014/main" id="{72D8B38D-8363-4A76-9DBA-D65BC9767E82}"/>
            </a:ext>
          </a:extLst>
        </xdr:cNvPr>
        <xdr:cNvSpPr txBox="1">
          <a:spLocks noChangeArrowheads="1"/>
        </xdr:cNvSpPr>
      </xdr:nvSpPr>
      <xdr:spPr bwMode="auto">
        <a:xfrm>
          <a:off x="6313063" y="47504261"/>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571500</xdr:colOff>
      <xdr:row>128</xdr:row>
      <xdr:rowOff>352425</xdr:rowOff>
    </xdr:from>
    <xdr:ext cx="76200" cy="208074"/>
    <xdr:sp macro="" textlink="">
      <xdr:nvSpPr>
        <xdr:cNvPr id="176" name="Text Box 33">
          <a:extLst>
            <a:ext uri="{FF2B5EF4-FFF2-40B4-BE49-F238E27FC236}">
              <a16:creationId xmlns:a16="http://schemas.microsoft.com/office/drawing/2014/main" id="{0685074D-F1FE-4CE7-A9AA-81921AC81446}"/>
            </a:ext>
          </a:extLst>
        </xdr:cNvPr>
        <xdr:cNvSpPr txBox="1">
          <a:spLocks noChangeArrowheads="1"/>
        </xdr:cNvSpPr>
      </xdr:nvSpPr>
      <xdr:spPr bwMode="auto">
        <a:xfrm>
          <a:off x="5951113" y="44744291"/>
          <a:ext cx="76200" cy="2080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571500</xdr:colOff>
      <xdr:row>129</xdr:row>
      <xdr:rowOff>9525</xdr:rowOff>
    </xdr:from>
    <xdr:ext cx="76200" cy="209550"/>
    <xdr:sp macro="" textlink="">
      <xdr:nvSpPr>
        <xdr:cNvPr id="177" name="Text Box 33">
          <a:extLst>
            <a:ext uri="{FF2B5EF4-FFF2-40B4-BE49-F238E27FC236}">
              <a16:creationId xmlns:a16="http://schemas.microsoft.com/office/drawing/2014/main" id="{F6D79FAB-5A72-4A79-A8BD-F21E5FF8ED90}"/>
            </a:ext>
          </a:extLst>
        </xdr:cNvPr>
        <xdr:cNvSpPr txBox="1">
          <a:spLocks noChangeArrowheads="1"/>
        </xdr:cNvSpPr>
      </xdr:nvSpPr>
      <xdr:spPr bwMode="auto">
        <a:xfrm>
          <a:off x="5951113" y="4479044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571500</xdr:colOff>
      <xdr:row>137</xdr:row>
      <xdr:rowOff>9525</xdr:rowOff>
    </xdr:from>
    <xdr:ext cx="76200" cy="209550"/>
    <xdr:sp macro="" textlink="">
      <xdr:nvSpPr>
        <xdr:cNvPr id="178" name="Text Box 33">
          <a:extLst>
            <a:ext uri="{FF2B5EF4-FFF2-40B4-BE49-F238E27FC236}">
              <a16:creationId xmlns:a16="http://schemas.microsoft.com/office/drawing/2014/main" id="{A3033039-A50B-4473-A385-93FDDB4D5DAB}"/>
            </a:ext>
          </a:extLst>
        </xdr:cNvPr>
        <xdr:cNvSpPr txBox="1">
          <a:spLocks noChangeArrowheads="1"/>
        </xdr:cNvSpPr>
      </xdr:nvSpPr>
      <xdr:spPr bwMode="auto">
        <a:xfrm>
          <a:off x="5951113" y="4790283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571500</xdr:colOff>
      <xdr:row>137</xdr:row>
      <xdr:rowOff>9525</xdr:rowOff>
    </xdr:from>
    <xdr:ext cx="76200" cy="209550"/>
    <xdr:sp macro="" textlink="">
      <xdr:nvSpPr>
        <xdr:cNvPr id="179" name="Text Box 33">
          <a:extLst>
            <a:ext uri="{FF2B5EF4-FFF2-40B4-BE49-F238E27FC236}">
              <a16:creationId xmlns:a16="http://schemas.microsoft.com/office/drawing/2014/main" id="{168B59DD-3DF7-4D83-9989-B9CD8B91E6FD}"/>
            </a:ext>
          </a:extLst>
        </xdr:cNvPr>
        <xdr:cNvSpPr txBox="1">
          <a:spLocks noChangeArrowheads="1"/>
        </xdr:cNvSpPr>
      </xdr:nvSpPr>
      <xdr:spPr bwMode="auto">
        <a:xfrm>
          <a:off x="5951113" y="4790283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11</xdr:col>
      <xdr:colOff>571500</xdr:colOff>
      <xdr:row>136</xdr:row>
      <xdr:rowOff>0</xdr:rowOff>
    </xdr:from>
    <xdr:ext cx="76200" cy="209550"/>
    <xdr:sp macro="" textlink="">
      <xdr:nvSpPr>
        <xdr:cNvPr id="180" name="Text Box 34">
          <a:extLst>
            <a:ext uri="{FF2B5EF4-FFF2-40B4-BE49-F238E27FC236}">
              <a16:creationId xmlns:a16="http://schemas.microsoft.com/office/drawing/2014/main" id="{D7446702-258D-4F9B-AC5D-FE7EF3140A1B}"/>
            </a:ext>
          </a:extLst>
        </xdr:cNvPr>
        <xdr:cNvSpPr txBox="1">
          <a:spLocks noChangeArrowheads="1"/>
        </xdr:cNvSpPr>
      </xdr:nvSpPr>
      <xdr:spPr bwMode="auto">
        <a:xfrm>
          <a:off x="7762204" y="47504261"/>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11</xdr:col>
      <xdr:colOff>933450</xdr:colOff>
      <xdr:row>136</xdr:row>
      <xdr:rowOff>0</xdr:rowOff>
    </xdr:from>
    <xdr:ext cx="76200" cy="209550"/>
    <xdr:sp macro="" textlink="">
      <xdr:nvSpPr>
        <xdr:cNvPr id="181" name="Text Box 39">
          <a:extLst>
            <a:ext uri="{FF2B5EF4-FFF2-40B4-BE49-F238E27FC236}">
              <a16:creationId xmlns:a16="http://schemas.microsoft.com/office/drawing/2014/main" id="{834723E1-F183-4CB3-9564-EB15255670B0}"/>
            </a:ext>
          </a:extLst>
        </xdr:cNvPr>
        <xdr:cNvSpPr txBox="1">
          <a:spLocks noChangeArrowheads="1"/>
        </xdr:cNvSpPr>
      </xdr:nvSpPr>
      <xdr:spPr bwMode="auto">
        <a:xfrm>
          <a:off x="8124154" y="47504261"/>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11</xdr:col>
      <xdr:colOff>571500</xdr:colOff>
      <xdr:row>128</xdr:row>
      <xdr:rowOff>352425</xdr:rowOff>
    </xdr:from>
    <xdr:ext cx="76200" cy="208074"/>
    <xdr:sp macro="" textlink="">
      <xdr:nvSpPr>
        <xdr:cNvPr id="182" name="Text Box 33">
          <a:extLst>
            <a:ext uri="{FF2B5EF4-FFF2-40B4-BE49-F238E27FC236}">
              <a16:creationId xmlns:a16="http://schemas.microsoft.com/office/drawing/2014/main" id="{EF7EF754-A081-49DF-A46D-B80A6ECF8E99}"/>
            </a:ext>
          </a:extLst>
        </xdr:cNvPr>
        <xdr:cNvSpPr txBox="1">
          <a:spLocks noChangeArrowheads="1"/>
        </xdr:cNvSpPr>
      </xdr:nvSpPr>
      <xdr:spPr bwMode="auto">
        <a:xfrm>
          <a:off x="7762204" y="44744291"/>
          <a:ext cx="76200" cy="2080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11</xdr:col>
      <xdr:colOff>571500</xdr:colOff>
      <xdr:row>129</xdr:row>
      <xdr:rowOff>9525</xdr:rowOff>
    </xdr:from>
    <xdr:ext cx="76200" cy="209550"/>
    <xdr:sp macro="" textlink="">
      <xdr:nvSpPr>
        <xdr:cNvPr id="183" name="Text Box 33">
          <a:extLst>
            <a:ext uri="{FF2B5EF4-FFF2-40B4-BE49-F238E27FC236}">
              <a16:creationId xmlns:a16="http://schemas.microsoft.com/office/drawing/2014/main" id="{C08C18E2-D62F-44F7-B98B-5356502F8FA9}"/>
            </a:ext>
          </a:extLst>
        </xdr:cNvPr>
        <xdr:cNvSpPr txBox="1">
          <a:spLocks noChangeArrowheads="1"/>
        </xdr:cNvSpPr>
      </xdr:nvSpPr>
      <xdr:spPr bwMode="auto">
        <a:xfrm>
          <a:off x="7762204" y="4479044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11</xdr:col>
      <xdr:colOff>571500</xdr:colOff>
      <xdr:row>137</xdr:row>
      <xdr:rowOff>9525</xdr:rowOff>
    </xdr:from>
    <xdr:ext cx="76200" cy="209550"/>
    <xdr:sp macro="" textlink="">
      <xdr:nvSpPr>
        <xdr:cNvPr id="184" name="Text Box 33">
          <a:extLst>
            <a:ext uri="{FF2B5EF4-FFF2-40B4-BE49-F238E27FC236}">
              <a16:creationId xmlns:a16="http://schemas.microsoft.com/office/drawing/2014/main" id="{86CABD49-6822-4AFE-BB61-B9693321E8E5}"/>
            </a:ext>
          </a:extLst>
        </xdr:cNvPr>
        <xdr:cNvSpPr txBox="1">
          <a:spLocks noChangeArrowheads="1"/>
        </xdr:cNvSpPr>
      </xdr:nvSpPr>
      <xdr:spPr bwMode="auto">
        <a:xfrm>
          <a:off x="7762204" y="4790283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11</xdr:col>
      <xdr:colOff>571500</xdr:colOff>
      <xdr:row>137</xdr:row>
      <xdr:rowOff>9525</xdr:rowOff>
    </xdr:from>
    <xdr:ext cx="76200" cy="209550"/>
    <xdr:sp macro="" textlink="">
      <xdr:nvSpPr>
        <xdr:cNvPr id="185" name="Text Box 33">
          <a:extLst>
            <a:ext uri="{FF2B5EF4-FFF2-40B4-BE49-F238E27FC236}">
              <a16:creationId xmlns:a16="http://schemas.microsoft.com/office/drawing/2014/main" id="{3A62ECEB-41F3-48FD-87F7-6C69FEF67FFC}"/>
            </a:ext>
          </a:extLst>
        </xdr:cNvPr>
        <xdr:cNvSpPr txBox="1">
          <a:spLocks noChangeArrowheads="1"/>
        </xdr:cNvSpPr>
      </xdr:nvSpPr>
      <xdr:spPr bwMode="auto">
        <a:xfrm>
          <a:off x="7762204" y="4790283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11</xdr:col>
      <xdr:colOff>571500</xdr:colOff>
      <xdr:row>136</xdr:row>
      <xdr:rowOff>0</xdr:rowOff>
    </xdr:from>
    <xdr:ext cx="76200" cy="209550"/>
    <xdr:sp macro="" textlink="">
      <xdr:nvSpPr>
        <xdr:cNvPr id="186" name="Text Box 34">
          <a:extLst>
            <a:ext uri="{FF2B5EF4-FFF2-40B4-BE49-F238E27FC236}">
              <a16:creationId xmlns:a16="http://schemas.microsoft.com/office/drawing/2014/main" id="{1C99490C-E085-4349-AA6B-C9E74B73D3C5}"/>
            </a:ext>
          </a:extLst>
        </xdr:cNvPr>
        <xdr:cNvSpPr txBox="1">
          <a:spLocks noChangeArrowheads="1"/>
        </xdr:cNvSpPr>
      </xdr:nvSpPr>
      <xdr:spPr bwMode="auto">
        <a:xfrm>
          <a:off x="7762204" y="47504261"/>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11</xdr:col>
      <xdr:colOff>933450</xdr:colOff>
      <xdr:row>136</xdr:row>
      <xdr:rowOff>0</xdr:rowOff>
    </xdr:from>
    <xdr:ext cx="76200" cy="209550"/>
    <xdr:sp macro="" textlink="">
      <xdr:nvSpPr>
        <xdr:cNvPr id="187" name="Text Box 39">
          <a:extLst>
            <a:ext uri="{FF2B5EF4-FFF2-40B4-BE49-F238E27FC236}">
              <a16:creationId xmlns:a16="http://schemas.microsoft.com/office/drawing/2014/main" id="{7B81AB10-466D-4AF2-9F69-F2608BED06C0}"/>
            </a:ext>
          </a:extLst>
        </xdr:cNvPr>
        <xdr:cNvSpPr txBox="1">
          <a:spLocks noChangeArrowheads="1"/>
        </xdr:cNvSpPr>
      </xdr:nvSpPr>
      <xdr:spPr bwMode="auto">
        <a:xfrm>
          <a:off x="8124154" y="47504261"/>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11</xdr:col>
      <xdr:colOff>571500</xdr:colOff>
      <xdr:row>128</xdr:row>
      <xdr:rowOff>352425</xdr:rowOff>
    </xdr:from>
    <xdr:ext cx="76200" cy="208074"/>
    <xdr:sp macro="" textlink="">
      <xdr:nvSpPr>
        <xdr:cNvPr id="188" name="Text Box 33">
          <a:extLst>
            <a:ext uri="{FF2B5EF4-FFF2-40B4-BE49-F238E27FC236}">
              <a16:creationId xmlns:a16="http://schemas.microsoft.com/office/drawing/2014/main" id="{F3696DA7-7D7D-4946-BA1B-E913BDE46398}"/>
            </a:ext>
          </a:extLst>
        </xdr:cNvPr>
        <xdr:cNvSpPr txBox="1">
          <a:spLocks noChangeArrowheads="1"/>
        </xdr:cNvSpPr>
      </xdr:nvSpPr>
      <xdr:spPr bwMode="auto">
        <a:xfrm>
          <a:off x="7762204" y="44744291"/>
          <a:ext cx="76200" cy="2080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11</xdr:col>
      <xdr:colOff>571500</xdr:colOff>
      <xdr:row>129</xdr:row>
      <xdr:rowOff>9525</xdr:rowOff>
    </xdr:from>
    <xdr:ext cx="76200" cy="209550"/>
    <xdr:sp macro="" textlink="">
      <xdr:nvSpPr>
        <xdr:cNvPr id="189" name="Text Box 33">
          <a:extLst>
            <a:ext uri="{FF2B5EF4-FFF2-40B4-BE49-F238E27FC236}">
              <a16:creationId xmlns:a16="http://schemas.microsoft.com/office/drawing/2014/main" id="{30D735DE-9431-4FBF-9F87-580D833BBE69}"/>
            </a:ext>
          </a:extLst>
        </xdr:cNvPr>
        <xdr:cNvSpPr txBox="1">
          <a:spLocks noChangeArrowheads="1"/>
        </xdr:cNvSpPr>
      </xdr:nvSpPr>
      <xdr:spPr bwMode="auto">
        <a:xfrm>
          <a:off x="7762204" y="4479044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11</xdr:col>
      <xdr:colOff>571500</xdr:colOff>
      <xdr:row>137</xdr:row>
      <xdr:rowOff>9525</xdr:rowOff>
    </xdr:from>
    <xdr:ext cx="76200" cy="209550"/>
    <xdr:sp macro="" textlink="">
      <xdr:nvSpPr>
        <xdr:cNvPr id="190" name="Text Box 33">
          <a:extLst>
            <a:ext uri="{FF2B5EF4-FFF2-40B4-BE49-F238E27FC236}">
              <a16:creationId xmlns:a16="http://schemas.microsoft.com/office/drawing/2014/main" id="{77FA8620-1B3B-431E-91F5-B9735B45AD38}"/>
            </a:ext>
          </a:extLst>
        </xdr:cNvPr>
        <xdr:cNvSpPr txBox="1">
          <a:spLocks noChangeArrowheads="1"/>
        </xdr:cNvSpPr>
      </xdr:nvSpPr>
      <xdr:spPr bwMode="auto">
        <a:xfrm>
          <a:off x="7762204" y="4790283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11</xdr:col>
      <xdr:colOff>571500</xdr:colOff>
      <xdr:row>137</xdr:row>
      <xdr:rowOff>9525</xdr:rowOff>
    </xdr:from>
    <xdr:ext cx="76200" cy="209550"/>
    <xdr:sp macro="" textlink="">
      <xdr:nvSpPr>
        <xdr:cNvPr id="191" name="Text Box 33">
          <a:extLst>
            <a:ext uri="{FF2B5EF4-FFF2-40B4-BE49-F238E27FC236}">
              <a16:creationId xmlns:a16="http://schemas.microsoft.com/office/drawing/2014/main" id="{F9F95D62-ACAE-41CA-9EC9-31C5A77CE0A7}"/>
            </a:ext>
          </a:extLst>
        </xdr:cNvPr>
        <xdr:cNvSpPr txBox="1">
          <a:spLocks noChangeArrowheads="1"/>
        </xdr:cNvSpPr>
      </xdr:nvSpPr>
      <xdr:spPr bwMode="auto">
        <a:xfrm>
          <a:off x="7762204" y="4790283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xdr:col>
      <xdr:colOff>571500</xdr:colOff>
      <xdr:row>136</xdr:row>
      <xdr:rowOff>0</xdr:rowOff>
    </xdr:from>
    <xdr:ext cx="76200" cy="209550"/>
    <xdr:sp macro="" textlink="">
      <xdr:nvSpPr>
        <xdr:cNvPr id="192" name="Text Box 34">
          <a:extLst>
            <a:ext uri="{FF2B5EF4-FFF2-40B4-BE49-F238E27FC236}">
              <a16:creationId xmlns:a16="http://schemas.microsoft.com/office/drawing/2014/main" id="{98B375A0-9E81-4BFD-BF16-AD68D762C43B}"/>
            </a:ext>
          </a:extLst>
        </xdr:cNvPr>
        <xdr:cNvSpPr txBox="1">
          <a:spLocks noChangeArrowheads="1"/>
        </xdr:cNvSpPr>
      </xdr:nvSpPr>
      <xdr:spPr bwMode="auto">
        <a:xfrm>
          <a:off x="9640373" y="47504261"/>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xdr:col>
      <xdr:colOff>933450</xdr:colOff>
      <xdr:row>136</xdr:row>
      <xdr:rowOff>0</xdr:rowOff>
    </xdr:from>
    <xdr:ext cx="76200" cy="209550"/>
    <xdr:sp macro="" textlink="">
      <xdr:nvSpPr>
        <xdr:cNvPr id="193" name="Text Box 39">
          <a:extLst>
            <a:ext uri="{FF2B5EF4-FFF2-40B4-BE49-F238E27FC236}">
              <a16:creationId xmlns:a16="http://schemas.microsoft.com/office/drawing/2014/main" id="{3C1735F4-3E3B-40CD-86AC-62D5C2DB67C5}"/>
            </a:ext>
          </a:extLst>
        </xdr:cNvPr>
        <xdr:cNvSpPr txBox="1">
          <a:spLocks noChangeArrowheads="1"/>
        </xdr:cNvSpPr>
      </xdr:nvSpPr>
      <xdr:spPr bwMode="auto">
        <a:xfrm>
          <a:off x="10002323" y="47504261"/>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xdr:col>
      <xdr:colOff>571500</xdr:colOff>
      <xdr:row>128</xdr:row>
      <xdr:rowOff>352425</xdr:rowOff>
    </xdr:from>
    <xdr:ext cx="76200" cy="208074"/>
    <xdr:sp macro="" textlink="">
      <xdr:nvSpPr>
        <xdr:cNvPr id="194" name="Text Box 33">
          <a:extLst>
            <a:ext uri="{FF2B5EF4-FFF2-40B4-BE49-F238E27FC236}">
              <a16:creationId xmlns:a16="http://schemas.microsoft.com/office/drawing/2014/main" id="{7FCC59F5-BC60-4EC6-B49C-4DE28E86DC62}"/>
            </a:ext>
          </a:extLst>
        </xdr:cNvPr>
        <xdr:cNvSpPr txBox="1">
          <a:spLocks noChangeArrowheads="1"/>
        </xdr:cNvSpPr>
      </xdr:nvSpPr>
      <xdr:spPr bwMode="auto">
        <a:xfrm>
          <a:off x="9640373" y="44744291"/>
          <a:ext cx="76200" cy="2080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xdr:col>
      <xdr:colOff>571500</xdr:colOff>
      <xdr:row>129</xdr:row>
      <xdr:rowOff>9525</xdr:rowOff>
    </xdr:from>
    <xdr:ext cx="76200" cy="209550"/>
    <xdr:sp macro="" textlink="">
      <xdr:nvSpPr>
        <xdr:cNvPr id="195" name="Text Box 33">
          <a:extLst>
            <a:ext uri="{FF2B5EF4-FFF2-40B4-BE49-F238E27FC236}">
              <a16:creationId xmlns:a16="http://schemas.microsoft.com/office/drawing/2014/main" id="{5EF4EC12-016B-4BB7-A653-58550FFC1CE9}"/>
            </a:ext>
          </a:extLst>
        </xdr:cNvPr>
        <xdr:cNvSpPr txBox="1">
          <a:spLocks noChangeArrowheads="1"/>
        </xdr:cNvSpPr>
      </xdr:nvSpPr>
      <xdr:spPr bwMode="auto">
        <a:xfrm>
          <a:off x="9640373" y="4479044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xdr:col>
      <xdr:colOff>571500</xdr:colOff>
      <xdr:row>137</xdr:row>
      <xdr:rowOff>9525</xdr:rowOff>
    </xdr:from>
    <xdr:ext cx="76200" cy="209550"/>
    <xdr:sp macro="" textlink="">
      <xdr:nvSpPr>
        <xdr:cNvPr id="196" name="Text Box 33">
          <a:extLst>
            <a:ext uri="{FF2B5EF4-FFF2-40B4-BE49-F238E27FC236}">
              <a16:creationId xmlns:a16="http://schemas.microsoft.com/office/drawing/2014/main" id="{128F3E04-8074-4220-B7F3-E8D9A4B03369}"/>
            </a:ext>
          </a:extLst>
        </xdr:cNvPr>
        <xdr:cNvSpPr txBox="1">
          <a:spLocks noChangeArrowheads="1"/>
        </xdr:cNvSpPr>
      </xdr:nvSpPr>
      <xdr:spPr bwMode="auto">
        <a:xfrm>
          <a:off x="9640373" y="4790283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xdr:col>
      <xdr:colOff>571500</xdr:colOff>
      <xdr:row>137</xdr:row>
      <xdr:rowOff>9525</xdr:rowOff>
    </xdr:from>
    <xdr:ext cx="76200" cy="209550"/>
    <xdr:sp macro="" textlink="">
      <xdr:nvSpPr>
        <xdr:cNvPr id="197" name="Text Box 33">
          <a:extLst>
            <a:ext uri="{FF2B5EF4-FFF2-40B4-BE49-F238E27FC236}">
              <a16:creationId xmlns:a16="http://schemas.microsoft.com/office/drawing/2014/main" id="{454BB93E-1915-4787-BBC3-87AECA846B3D}"/>
            </a:ext>
          </a:extLst>
        </xdr:cNvPr>
        <xdr:cNvSpPr txBox="1">
          <a:spLocks noChangeArrowheads="1"/>
        </xdr:cNvSpPr>
      </xdr:nvSpPr>
      <xdr:spPr bwMode="auto">
        <a:xfrm>
          <a:off x="9640373" y="4790283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xdr:col>
      <xdr:colOff>571500</xdr:colOff>
      <xdr:row>136</xdr:row>
      <xdr:rowOff>0</xdr:rowOff>
    </xdr:from>
    <xdr:ext cx="76200" cy="209550"/>
    <xdr:sp macro="" textlink="">
      <xdr:nvSpPr>
        <xdr:cNvPr id="198" name="Text Box 34">
          <a:extLst>
            <a:ext uri="{FF2B5EF4-FFF2-40B4-BE49-F238E27FC236}">
              <a16:creationId xmlns:a16="http://schemas.microsoft.com/office/drawing/2014/main" id="{A1BA2134-D755-491F-B1A8-E318FB638356}"/>
            </a:ext>
          </a:extLst>
        </xdr:cNvPr>
        <xdr:cNvSpPr txBox="1">
          <a:spLocks noChangeArrowheads="1"/>
        </xdr:cNvSpPr>
      </xdr:nvSpPr>
      <xdr:spPr bwMode="auto">
        <a:xfrm>
          <a:off x="9640373" y="47504261"/>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xdr:col>
      <xdr:colOff>933450</xdr:colOff>
      <xdr:row>136</xdr:row>
      <xdr:rowOff>0</xdr:rowOff>
    </xdr:from>
    <xdr:ext cx="76200" cy="209550"/>
    <xdr:sp macro="" textlink="">
      <xdr:nvSpPr>
        <xdr:cNvPr id="199" name="Text Box 39">
          <a:extLst>
            <a:ext uri="{FF2B5EF4-FFF2-40B4-BE49-F238E27FC236}">
              <a16:creationId xmlns:a16="http://schemas.microsoft.com/office/drawing/2014/main" id="{3613342F-7165-4FEA-9D5E-C8C3EF4AD2A1}"/>
            </a:ext>
          </a:extLst>
        </xdr:cNvPr>
        <xdr:cNvSpPr txBox="1">
          <a:spLocks noChangeArrowheads="1"/>
        </xdr:cNvSpPr>
      </xdr:nvSpPr>
      <xdr:spPr bwMode="auto">
        <a:xfrm>
          <a:off x="10002323" y="47504261"/>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xdr:col>
      <xdr:colOff>571500</xdr:colOff>
      <xdr:row>128</xdr:row>
      <xdr:rowOff>352425</xdr:rowOff>
    </xdr:from>
    <xdr:ext cx="76200" cy="208074"/>
    <xdr:sp macro="" textlink="">
      <xdr:nvSpPr>
        <xdr:cNvPr id="200" name="Text Box 33">
          <a:extLst>
            <a:ext uri="{FF2B5EF4-FFF2-40B4-BE49-F238E27FC236}">
              <a16:creationId xmlns:a16="http://schemas.microsoft.com/office/drawing/2014/main" id="{242C3518-1309-4ABD-9726-F399FC3C9ECF}"/>
            </a:ext>
          </a:extLst>
        </xdr:cNvPr>
        <xdr:cNvSpPr txBox="1">
          <a:spLocks noChangeArrowheads="1"/>
        </xdr:cNvSpPr>
      </xdr:nvSpPr>
      <xdr:spPr bwMode="auto">
        <a:xfrm>
          <a:off x="9640373" y="44744291"/>
          <a:ext cx="76200" cy="2080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xdr:col>
      <xdr:colOff>571500</xdr:colOff>
      <xdr:row>129</xdr:row>
      <xdr:rowOff>9525</xdr:rowOff>
    </xdr:from>
    <xdr:ext cx="76200" cy="209550"/>
    <xdr:sp macro="" textlink="">
      <xdr:nvSpPr>
        <xdr:cNvPr id="201" name="Text Box 33">
          <a:extLst>
            <a:ext uri="{FF2B5EF4-FFF2-40B4-BE49-F238E27FC236}">
              <a16:creationId xmlns:a16="http://schemas.microsoft.com/office/drawing/2014/main" id="{8549DDB2-6002-4DA1-8E5A-FFE89CBA1FE9}"/>
            </a:ext>
          </a:extLst>
        </xdr:cNvPr>
        <xdr:cNvSpPr txBox="1">
          <a:spLocks noChangeArrowheads="1"/>
        </xdr:cNvSpPr>
      </xdr:nvSpPr>
      <xdr:spPr bwMode="auto">
        <a:xfrm>
          <a:off x="9640373" y="4479044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xdr:col>
      <xdr:colOff>571500</xdr:colOff>
      <xdr:row>137</xdr:row>
      <xdr:rowOff>9525</xdr:rowOff>
    </xdr:from>
    <xdr:ext cx="76200" cy="209550"/>
    <xdr:sp macro="" textlink="">
      <xdr:nvSpPr>
        <xdr:cNvPr id="202" name="Text Box 33">
          <a:extLst>
            <a:ext uri="{FF2B5EF4-FFF2-40B4-BE49-F238E27FC236}">
              <a16:creationId xmlns:a16="http://schemas.microsoft.com/office/drawing/2014/main" id="{614081C3-C612-4494-A754-F67B70A1BA2A}"/>
            </a:ext>
          </a:extLst>
        </xdr:cNvPr>
        <xdr:cNvSpPr txBox="1">
          <a:spLocks noChangeArrowheads="1"/>
        </xdr:cNvSpPr>
      </xdr:nvSpPr>
      <xdr:spPr bwMode="auto">
        <a:xfrm>
          <a:off x="9640373" y="4790283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xdr:col>
      <xdr:colOff>571500</xdr:colOff>
      <xdr:row>137</xdr:row>
      <xdr:rowOff>9525</xdr:rowOff>
    </xdr:from>
    <xdr:ext cx="76200" cy="209550"/>
    <xdr:sp macro="" textlink="">
      <xdr:nvSpPr>
        <xdr:cNvPr id="203" name="Text Box 33">
          <a:extLst>
            <a:ext uri="{FF2B5EF4-FFF2-40B4-BE49-F238E27FC236}">
              <a16:creationId xmlns:a16="http://schemas.microsoft.com/office/drawing/2014/main" id="{70F75A9E-1565-4047-89BD-48FE090EAD32}"/>
            </a:ext>
          </a:extLst>
        </xdr:cNvPr>
        <xdr:cNvSpPr txBox="1">
          <a:spLocks noChangeArrowheads="1"/>
        </xdr:cNvSpPr>
      </xdr:nvSpPr>
      <xdr:spPr bwMode="auto">
        <a:xfrm>
          <a:off x="9640373" y="4790283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571500</xdr:colOff>
      <xdr:row>136</xdr:row>
      <xdr:rowOff>0</xdr:rowOff>
    </xdr:from>
    <xdr:ext cx="76200" cy="209550"/>
    <xdr:sp macro="" textlink="">
      <xdr:nvSpPr>
        <xdr:cNvPr id="204" name="Text Box 34">
          <a:extLst>
            <a:ext uri="{FF2B5EF4-FFF2-40B4-BE49-F238E27FC236}">
              <a16:creationId xmlns:a16="http://schemas.microsoft.com/office/drawing/2014/main" id="{5099E336-FAB7-41EA-B43D-01B1895A50DF}"/>
            </a:ext>
          </a:extLst>
        </xdr:cNvPr>
        <xdr:cNvSpPr txBox="1">
          <a:spLocks noChangeArrowheads="1"/>
        </xdr:cNvSpPr>
      </xdr:nvSpPr>
      <xdr:spPr bwMode="auto">
        <a:xfrm>
          <a:off x="11464880" y="47504261"/>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933450</xdr:colOff>
      <xdr:row>136</xdr:row>
      <xdr:rowOff>0</xdr:rowOff>
    </xdr:from>
    <xdr:ext cx="76200" cy="209550"/>
    <xdr:sp macro="" textlink="">
      <xdr:nvSpPr>
        <xdr:cNvPr id="205" name="Text Box 39">
          <a:extLst>
            <a:ext uri="{FF2B5EF4-FFF2-40B4-BE49-F238E27FC236}">
              <a16:creationId xmlns:a16="http://schemas.microsoft.com/office/drawing/2014/main" id="{7D87AE81-E564-4376-86AF-24C615EB3C33}"/>
            </a:ext>
          </a:extLst>
        </xdr:cNvPr>
        <xdr:cNvSpPr txBox="1">
          <a:spLocks noChangeArrowheads="1"/>
        </xdr:cNvSpPr>
      </xdr:nvSpPr>
      <xdr:spPr bwMode="auto">
        <a:xfrm>
          <a:off x="11826830" y="47504261"/>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571500</xdr:colOff>
      <xdr:row>128</xdr:row>
      <xdr:rowOff>352425</xdr:rowOff>
    </xdr:from>
    <xdr:ext cx="76200" cy="208074"/>
    <xdr:sp macro="" textlink="">
      <xdr:nvSpPr>
        <xdr:cNvPr id="206" name="Text Box 33">
          <a:extLst>
            <a:ext uri="{FF2B5EF4-FFF2-40B4-BE49-F238E27FC236}">
              <a16:creationId xmlns:a16="http://schemas.microsoft.com/office/drawing/2014/main" id="{F4178791-8A0E-42C5-A9BA-8EBC2BD28250}"/>
            </a:ext>
          </a:extLst>
        </xdr:cNvPr>
        <xdr:cNvSpPr txBox="1">
          <a:spLocks noChangeArrowheads="1"/>
        </xdr:cNvSpPr>
      </xdr:nvSpPr>
      <xdr:spPr bwMode="auto">
        <a:xfrm>
          <a:off x="11464880" y="44744291"/>
          <a:ext cx="76200" cy="2080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571500</xdr:colOff>
      <xdr:row>128</xdr:row>
      <xdr:rowOff>382058</xdr:rowOff>
    </xdr:from>
    <xdr:ext cx="76200" cy="200666"/>
    <xdr:sp macro="" textlink="">
      <xdr:nvSpPr>
        <xdr:cNvPr id="207" name="Text Box 33">
          <a:extLst>
            <a:ext uri="{FF2B5EF4-FFF2-40B4-BE49-F238E27FC236}">
              <a16:creationId xmlns:a16="http://schemas.microsoft.com/office/drawing/2014/main" id="{9C1114E5-543F-4FC1-A432-CBD175AF6DF3}"/>
            </a:ext>
          </a:extLst>
        </xdr:cNvPr>
        <xdr:cNvSpPr txBox="1">
          <a:spLocks noChangeArrowheads="1"/>
        </xdr:cNvSpPr>
      </xdr:nvSpPr>
      <xdr:spPr bwMode="auto">
        <a:xfrm>
          <a:off x="11464880" y="44773924"/>
          <a:ext cx="76200" cy="2006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571500</xdr:colOff>
      <xdr:row>137</xdr:row>
      <xdr:rowOff>9525</xdr:rowOff>
    </xdr:from>
    <xdr:ext cx="76200" cy="209550"/>
    <xdr:sp macro="" textlink="">
      <xdr:nvSpPr>
        <xdr:cNvPr id="208" name="Text Box 33">
          <a:extLst>
            <a:ext uri="{FF2B5EF4-FFF2-40B4-BE49-F238E27FC236}">
              <a16:creationId xmlns:a16="http://schemas.microsoft.com/office/drawing/2014/main" id="{8017B148-B752-4440-8804-491483B40FFC}"/>
            </a:ext>
          </a:extLst>
        </xdr:cNvPr>
        <xdr:cNvSpPr txBox="1">
          <a:spLocks noChangeArrowheads="1"/>
        </xdr:cNvSpPr>
      </xdr:nvSpPr>
      <xdr:spPr bwMode="auto">
        <a:xfrm>
          <a:off x="11464880" y="4790283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571500</xdr:colOff>
      <xdr:row>137</xdr:row>
      <xdr:rowOff>9525</xdr:rowOff>
    </xdr:from>
    <xdr:ext cx="76200" cy="209550"/>
    <xdr:sp macro="" textlink="">
      <xdr:nvSpPr>
        <xdr:cNvPr id="209" name="Text Box 33">
          <a:extLst>
            <a:ext uri="{FF2B5EF4-FFF2-40B4-BE49-F238E27FC236}">
              <a16:creationId xmlns:a16="http://schemas.microsoft.com/office/drawing/2014/main" id="{784FCEFF-4FB0-4AB2-B862-4470826EDC2A}"/>
            </a:ext>
          </a:extLst>
        </xdr:cNvPr>
        <xdr:cNvSpPr txBox="1">
          <a:spLocks noChangeArrowheads="1"/>
        </xdr:cNvSpPr>
      </xdr:nvSpPr>
      <xdr:spPr bwMode="auto">
        <a:xfrm>
          <a:off x="11464880" y="4790283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11</xdr:col>
      <xdr:colOff>571500</xdr:colOff>
      <xdr:row>136</xdr:row>
      <xdr:rowOff>0</xdr:rowOff>
    </xdr:from>
    <xdr:ext cx="76200" cy="209550"/>
    <xdr:sp macro="" textlink="">
      <xdr:nvSpPr>
        <xdr:cNvPr id="210" name="Text Box 34">
          <a:extLst>
            <a:ext uri="{FF2B5EF4-FFF2-40B4-BE49-F238E27FC236}">
              <a16:creationId xmlns:a16="http://schemas.microsoft.com/office/drawing/2014/main" id="{905CC671-C560-426E-94D3-D5819A2DA076}"/>
            </a:ext>
          </a:extLst>
        </xdr:cNvPr>
        <xdr:cNvSpPr txBox="1">
          <a:spLocks noChangeArrowheads="1"/>
        </xdr:cNvSpPr>
      </xdr:nvSpPr>
      <xdr:spPr bwMode="auto">
        <a:xfrm>
          <a:off x="7157779" y="4771360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571500</xdr:colOff>
      <xdr:row>136</xdr:row>
      <xdr:rowOff>0</xdr:rowOff>
    </xdr:from>
    <xdr:ext cx="76200" cy="209550"/>
    <xdr:sp macro="" textlink="">
      <xdr:nvSpPr>
        <xdr:cNvPr id="211" name="Text Box 37">
          <a:extLst>
            <a:ext uri="{FF2B5EF4-FFF2-40B4-BE49-F238E27FC236}">
              <a16:creationId xmlns:a16="http://schemas.microsoft.com/office/drawing/2014/main" id="{2E3BCA65-08BF-4987-B12E-DED20D34E87C}"/>
            </a:ext>
          </a:extLst>
        </xdr:cNvPr>
        <xdr:cNvSpPr txBox="1">
          <a:spLocks noChangeArrowheads="1"/>
        </xdr:cNvSpPr>
      </xdr:nvSpPr>
      <xdr:spPr bwMode="auto">
        <a:xfrm>
          <a:off x="3849872" y="4771360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11</xdr:col>
      <xdr:colOff>933450</xdr:colOff>
      <xdr:row>136</xdr:row>
      <xdr:rowOff>0</xdr:rowOff>
    </xdr:from>
    <xdr:ext cx="76200" cy="209550"/>
    <xdr:sp macro="" textlink="">
      <xdr:nvSpPr>
        <xdr:cNvPr id="212" name="Text Box 39">
          <a:extLst>
            <a:ext uri="{FF2B5EF4-FFF2-40B4-BE49-F238E27FC236}">
              <a16:creationId xmlns:a16="http://schemas.microsoft.com/office/drawing/2014/main" id="{1528AE4D-5E50-403E-A81B-E3AC1EBE25BF}"/>
            </a:ext>
          </a:extLst>
        </xdr:cNvPr>
        <xdr:cNvSpPr txBox="1">
          <a:spLocks noChangeArrowheads="1"/>
        </xdr:cNvSpPr>
      </xdr:nvSpPr>
      <xdr:spPr bwMode="auto">
        <a:xfrm>
          <a:off x="7519729" y="4771360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571500</xdr:colOff>
      <xdr:row>137</xdr:row>
      <xdr:rowOff>9525</xdr:rowOff>
    </xdr:from>
    <xdr:ext cx="76200" cy="209550"/>
    <xdr:sp macro="" textlink="">
      <xdr:nvSpPr>
        <xdr:cNvPr id="213" name="Text Box 33">
          <a:extLst>
            <a:ext uri="{FF2B5EF4-FFF2-40B4-BE49-F238E27FC236}">
              <a16:creationId xmlns:a16="http://schemas.microsoft.com/office/drawing/2014/main" id="{FD2DCBE5-1AFF-4AD5-B703-8CA25D6EF4EB}"/>
            </a:ext>
          </a:extLst>
        </xdr:cNvPr>
        <xdr:cNvSpPr txBox="1">
          <a:spLocks noChangeArrowheads="1"/>
        </xdr:cNvSpPr>
      </xdr:nvSpPr>
      <xdr:spPr bwMode="auto">
        <a:xfrm>
          <a:off x="5503826" y="48121851"/>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571500</xdr:colOff>
      <xdr:row>136</xdr:row>
      <xdr:rowOff>0</xdr:rowOff>
    </xdr:from>
    <xdr:ext cx="76200" cy="209550"/>
    <xdr:sp macro="" textlink="">
      <xdr:nvSpPr>
        <xdr:cNvPr id="214" name="Text Box 34">
          <a:extLst>
            <a:ext uri="{FF2B5EF4-FFF2-40B4-BE49-F238E27FC236}">
              <a16:creationId xmlns:a16="http://schemas.microsoft.com/office/drawing/2014/main" id="{E88075D9-2675-49B8-A6F0-7656D9DC74F1}"/>
            </a:ext>
          </a:extLst>
        </xdr:cNvPr>
        <xdr:cNvSpPr txBox="1">
          <a:spLocks noChangeArrowheads="1"/>
        </xdr:cNvSpPr>
      </xdr:nvSpPr>
      <xdr:spPr bwMode="auto">
        <a:xfrm>
          <a:off x="5503826" y="4771360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933450</xdr:colOff>
      <xdr:row>136</xdr:row>
      <xdr:rowOff>0</xdr:rowOff>
    </xdr:from>
    <xdr:ext cx="76200" cy="209550"/>
    <xdr:sp macro="" textlink="">
      <xdr:nvSpPr>
        <xdr:cNvPr id="215" name="Text Box 39">
          <a:extLst>
            <a:ext uri="{FF2B5EF4-FFF2-40B4-BE49-F238E27FC236}">
              <a16:creationId xmlns:a16="http://schemas.microsoft.com/office/drawing/2014/main" id="{EFCE4750-347F-4E48-8AE4-C73477DEF54E}"/>
            </a:ext>
          </a:extLst>
        </xdr:cNvPr>
        <xdr:cNvSpPr txBox="1">
          <a:spLocks noChangeArrowheads="1"/>
        </xdr:cNvSpPr>
      </xdr:nvSpPr>
      <xdr:spPr bwMode="auto">
        <a:xfrm>
          <a:off x="5865776" y="4771360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571500</xdr:colOff>
      <xdr:row>137</xdr:row>
      <xdr:rowOff>9525</xdr:rowOff>
    </xdr:from>
    <xdr:ext cx="76200" cy="209550"/>
    <xdr:sp macro="" textlink="">
      <xdr:nvSpPr>
        <xdr:cNvPr id="216" name="Text Box 33">
          <a:extLst>
            <a:ext uri="{FF2B5EF4-FFF2-40B4-BE49-F238E27FC236}">
              <a16:creationId xmlns:a16="http://schemas.microsoft.com/office/drawing/2014/main" id="{8DCF3AC5-3DDD-44B0-AD54-013B7054580A}"/>
            </a:ext>
          </a:extLst>
        </xdr:cNvPr>
        <xdr:cNvSpPr txBox="1">
          <a:spLocks noChangeArrowheads="1"/>
        </xdr:cNvSpPr>
      </xdr:nvSpPr>
      <xdr:spPr bwMode="auto">
        <a:xfrm>
          <a:off x="3849872" y="48121851"/>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571500</xdr:colOff>
      <xdr:row>136</xdr:row>
      <xdr:rowOff>0</xdr:rowOff>
    </xdr:from>
    <xdr:ext cx="76200" cy="209550"/>
    <xdr:sp macro="" textlink="">
      <xdr:nvSpPr>
        <xdr:cNvPr id="217" name="Text Box 34">
          <a:extLst>
            <a:ext uri="{FF2B5EF4-FFF2-40B4-BE49-F238E27FC236}">
              <a16:creationId xmlns:a16="http://schemas.microsoft.com/office/drawing/2014/main" id="{D4F52EF2-455D-4CC0-96AE-F2564C82766E}"/>
            </a:ext>
          </a:extLst>
        </xdr:cNvPr>
        <xdr:cNvSpPr txBox="1">
          <a:spLocks noChangeArrowheads="1"/>
        </xdr:cNvSpPr>
      </xdr:nvSpPr>
      <xdr:spPr bwMode="auto">
        <a:xfrm>
          <a:off x="3849872" y="4771360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933450</xdr:colOff>
      <xdr:row>136</xdr:row>
      <xdr:rowOff>0</xdr:rowOff>
    </xdr:from>
    <xdr:ext cx="76200" cy="209550"/>
    <xdr:sp macro="" textlink="">
      <xdr:nvSpPr>
        <xdr:cNvPr id="218" name="Text Box 39">
          <a:extLst>
            <a:ext uri="{FF2B5EF4-FFF2-40B4-BE49-F238E27FC236}">
              <a16:creationId xmlns:a16="http://schemas.microsoft.com/office/drawing/2014/main" id="{FE639526-D49F-4195-857B-8A2DCE0D88B7}"/>
            </a:ext>
          </a:extLst>
        </xdr:cNvPr>
        <xdr:cNvSpPr txBox="1">
          <a:spLocks noChangeArrowheads="1"/>
        </xdr:cNvSpPr>
      </xdr:nvSpPr>
      <xdr:spPr bwMode="auto">
        <a:xfrm>
          <a:off x="4211822" y="4771360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571500</xdr:colOff>
      <xdr:row>137</xdr:row>
      <xdr:rowOff>9525</xdr:rowOff>
    </xdr:from>
    <xdr:ext cx="76200" cy="209550"/>
    <xdr:sp macro="" textlink="">
      <xdr:nvSpPr>
        <xdr:cNvPr id="219" name="Text Box 33">
          <a:extLst>
            <a:ext uri="{FF2B5EF4-FFF2-40B4-BE49-F238E27FC236}">
              <a16:creationId xmlns:a16="http://schemas.microsoft.com/office/drawing/2014/main" id="{6C9F587D-E64A-42F0-81CC-3D48B3B64516}"/>
            </a:ext>
          </a:extLst>
        </xdr:cNvPr>
        <xdr:cNvSpPr txBox="1">
          <a:spLocks noChangeArrowheads="1"/>
        </xdr:cNvSpPr>
      </xdr:nvSpPr>
      <xdr:spPr bwMode="auto">
        <a:xfrm>
          <a:off x="5503826" y="48121851"/>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571500</xdr:colOff>
      <xdr:row>136</xdr:row>
      <xdr:rowOff>0</xdr:rowOff>
    </xdr:from>
    <xdr:ext cx="76200" cy="209550"/>
    <xdr:sp macro="" textlink="">
      <xdr:nvSpPr>
        <xdr:cNvPr id="220" name="Text Box 34">
          <a:extLst>
            <a:ext uri="{FF2B5EF4-FFF2-40B4-BE49-F238E27FC236}">
              <a16:creationId xmlns:a16="http://schemas.microsoft.com/office/drawing/2014/main" id="{10545ADB-A2D2-498B-A24F-61C68F47A3F6}"/>
            </a:ext>
          </a:extLst>
        </xdr:cNvPr>
        <xdr:cNvSpPr txBox="1">
          <a:spLocks noChangeArrowheads="1"/>
        </xdr:cNvSpPr>
      </xdr:nvSpPr>
      <xdr:spPr bwMode="auto">
        <a:xfrm>
          <a:off x="5503826" y="4771360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933450</xdr:colOff>
      <xdr:row>136</xdr:row>
      <xdr:rowOff>0</xdr:rowOff>
    </xdr:from>
    <xdr:ext cx="76200" cy="209550"/>
    <xdr:sp macro="" textlink="">
      <xdr:nvSpPr>
        <xdr:cNvPr id="221" name="Text Box 39">
          <a:extLst>
            <a:ext uri="{FF2B5EF4-FFF2-40B4-BE49-F238E27FC236}">
              <a16:creationId xmlns:a16="http://schemas.microsoft.com/office/drawing/2014/main" id="{43484EE6-F945-45C3-9599-C5E88E0FF4A9}"/>
            </a:ext>
          </a:extLst>
        </xdr:cNvPr>
        <xdr:cNvSpPr txBox="1">
          <a:spLocks noChangeArrowheads="1"/>
        </xdr:cNvSpPr>
      </xdr:nvSpPr>
      <xdr:spPr bwMode="auto">
        <a:xfrm>
          <a:off x="5865776" y="4771360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11</xdr:col>
      <xdr:colOff>571500</xdr:colOff>
      <xdr:row>128</xdr:row>
      <xdr:rowOff>352425</xdr:rowOff>
    </xdr:from>
    <xdr:ext cx="76200" cy="217746"/>
    <xdr:sp macro="" textlink="">
      <xdr:nvSpPr>
        <xdr:cNvPr id="222" name="Text Box 33">
          <a:extLst>
            <a:ext uri="{FF2B5EF4-FFF2-40B4-BE49-F238E27FC236}">
              <a16:creationId xmlns:a16="http://schemas.microsoft.com/office/drawing/2014/main" id="{470AB208-53F1-41D4-A0D9-E8B09CF6166F}"/>
            </a:ext>
          </a:extLst>
        </xdr:cNvPr>
        <xdr:cNvSpPr txBox="1">
          <a:spLocks noChangeArrowheads="1"/>
        </xdr:cNvSpPr>
      </xdr:nvSpPr>
      <xdr:spPr bwMode="auto">
        <a:xfrm>
          <a:off x="7157779" y="44876262"/>
          <a:ext cx="76200" cy="2177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11</xdr:col>
      <xdr:colOff>571500</xdr:colOff>
      <xdr:row>129</xdr:row>
      <xdr:rowOff>9525</xdr:rowOff>
    </xdr:from>
    <xdr:ext cx="76200" cy="209550"/>
    <xdr:sp macro="" textlink="">
      <xdr:nvSpPr>
        <xdr:cNvPr id="223" name="Text Box 33">
          <a:extLst>
            <a:ext uri="{FF2B5EF4-FFF2-40B4-BE49-F238E27FC236}">
              <a16:creationId xmlns:a16="http://schemas.microsoft.com/office/drawing/2014/main" id="{EC67E0FB-17EE-4A4F-8027-360A1A09C111}"/>
            </a:ext>
          </a:extLst>
        </xdr:cNvPr>
        <xdr:cNvSpPr txBox="1">
          <a:spLocks noChangeArrowheads="1"/>
        </xdr:cNvSpPr>
      </xdr:nvSpPr>
      <xdr:spPr bwMode="auto">
        <a:xfrm>
          <a:off x="7157779" y="44932083"/>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11</xdr:col>
      <xdr:colOff>571500</xdr:colOff>
      <xdr:row>137</xdr:row>
      <xdr:rowOff>9525</xdr:rowOff>
    </xdr:from>
    <xdr:ext cx="76200" cy="209550"/>
    <xdr:sp macro="" textlink="">
      <xdr:nvSpPr>
        <xdr:cNvPr id="224" name="Text Box 33">
          <a:extLst>
            <a:ext uri="{FF2B5EF4-FFF2-40B4-BE49-F238E27FC236}">
              <a16:creationId xmlns:a16="http://schemas.microsoft.com/office/drawing/2014/main" id="{54C56CC4-BFEF-4F88-9272-830EF6CB4B23}"/>
            </a:ext>
          </a:extLst>
        </xdr:cNvPr>
        <xdr:cNvSpPr txBox="1">
          <a:spLocks noChangeArrowheads="1"/>
        </xdr:cNvSpPr>
      </xdr:nvSpPr>
      <xdr:spPr bwMode="auto">
        <a:xfrm>
          <a:off x="7157779" y="48121851"/>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11</xdr:col>
      <xdr:colOff>571500</xdr:colOff>
      <xdr:row>137</xdr:row>
      <xdr:rowOff>9525</xdr:rowOff>
    </xdr:from>
    <xdr:ext cx="76200" cy="209550"/>
    <xdr:sp macro="" textlink="">
      <xdr:nvSpPr>
        <xdr:cNvPr id="225" name="Text Box 33">
          <a:extLst>
            <a:ext uri="{FF2B5EF4-FFF2-40B4-BE49-F238E27FC236}">
              <a16:creationId xmlns:a16="http://schemas.microsoft.com/office/drawing/2014/main" id="{38557EEB-F5AB-4642-AD5D-435B64E3B83A}"/>
            </a:ext>
          </a:extLst>
        </xdr:cNvPr>
        <xdr:cNvSpPr txBox="1">
          <a:spLocks noChangeArrowheads="1"/>
        </xdr:cNvSpPr>
      </xdr:nvSpPr>
      <xdr:spPr bwMode="auto">
        <a:xfrm>
          <a:off x="7157779" y="48121851"/>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571500</xdr:colOff>
      <xdr:row>137</xdr:row>
      <xdr:rowOff>9525</xdr:rowOff>
    </xdr:from>
    <xdr:ext cx="76200" cy="209550"/>
    <xdr:sp macro="" textlink="">
      <xdr:nvSpPr>
        <xdr:cNvPr id="226" name="Text Box 33">
          <a:extLst>
            <a:ext uri="{FF2B5EF4-FFF2-40B4-BE49-F238E27FC236}">
              <a16:creationId xmlns:a16="http://schemas.microsoft.com/office/drawing/2014/main" id="{B0C3F00F-901E-422A-B1B0-8B06D7AA14C9}"/>
            </a:ext>
          </a:extLst>
        </xdr:cNvPr>
        <xdr:cNvSpPr txBox="1">
          <a:spLocks noChangeArrowheads="1"/>
        </xdr:cNvSpPr>
      </xdr:nvSpPr>
      <xdr:spPr bwMode="auto">
        <a:xfrm>
          <a:off x="3849872" y="48121851"/>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571500</xdr:colOff>
      <xdr:row>136</xdr:row>
      <xdr:rowOff>0</xdr:rowOff>
    </xdr:from>
    <xdr:ext cx="76200" cy="209550"/>
    <xdr:sp macro="" textlink="">
      <xdr:nvSpPr>
        <xdr:cNvPr id="227" name="Text Box 34">
          <a:extLst>
            <a:ext uri="{FF2B5EF4-FFF2-40B4-BE49-F238E27FC236}">
              <a16:creationId xmlns:a16="http://schemas.microsoft.com/office/drawing/2014/main" id="{42AE4803-BB66-4B1E-9621-C84C803555C0}"/>
            </a:ext>
          </a:extLst>
        </xdr:cNvPr>
        <xdr:cNvSpPr txBox="1">
          <a:spLocks noChangeArrowheads="1"/>
        </xdr:cNvSpPr>
      </xdr:nvSpPr>
      <xdr:spPr bwMode="auto">
        <a:xfrm>
          <a:off x="3849872" y="4771360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933450</xdr:colOff>
      <xdr:row>136</xdr:row>
      <xdr:rowOff>0</xdr:rowOff>
    </xdr:from>
    <xdr:ext cx="76200" cy="209550"/>
    <xdr:sp macro="" textlink="">
      <xdr:nvSpPr>
        <xdr:cNvPr id="228" name="Text Box 39">
          <a:extLst>
            <a:ext uri="{FF2B5EF4-FFF2-40B4-BE49-F238E27FC236}">
              <a16:creationId xmlns:a16="http://schemas.microsoft.com/office/drawing/2014/main" id="{5A497AC1-EDF0-45FE-87A6-4BF8D165F284}"/>
            </a:ext>
          </a:extLst>
        </xdr:cNvPr>
        <xdr:cNvSpPr txBox="1">
          <a:spLocks noChangeArrowheads="1"/>
        </xdr:cNvSpPr>
      </xdr:nvSpPr>
      <xdr:spPr bwMode="auto">
        <a:xfrm>
          <a:off x="4211822" y="4771360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571500</xdr:colOff>
      <xdr:row>137</xdr:row>
      <xdr:rowOff>9525</xdr:rowOff>
    </xdr:from>
    <xdr:ext cx="76200" cy="209550"/>
    <xdr:sp macro="" textlink="">
      <xdr:nvSpPr>
        <xdr:cNvPr id="229" name="Text Box 33">
          <a:extLst>
            <a:ext uri="{FF2B5EF4-FFF2-40B4-BE49-F238E27FC236}">
              <a16:creationId xmlns:a16="http://schemas.microsoft.com/office/drawing/2014/main" id="{03D845BE-E566-42ED-9D64-A12F86B7C722}"/>
            </a:ext>
          </a:extLst>
        </xdr:cNvPr>
        <xdr:cNvSpPr txBox="1">
          <a:spLocks noChangeArrowheads="1"/>
        </xdr:cNvSpPr>
      </xdr:nvSpPr>
      <xdr:spPr bwMode="auto">
        <a:xfrm>
          <a:off x="3849872" y="48121851"/>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571500</xdr:colOff>
      <xdr:row>136</xdr:row>
      <xdr:rowOff>0</xdr:rowOff>
    </xdr:from>
    <xdr:ext cx="76200" cy="209550"/>
    <xdr:sp macro="" textlink="">
      <xdr:nvSpPr>
        <xdr:cNvPr id="230" name="Text Box 34">
          <a:extLst>
            <a:ext uri="{FF2B5EF4-FFF2-40B4-BE49-F238E27FC236}">
              <a16:creationId xmlns:a16="http://schemas.microsoft.com/office/drawing/2014/main" id="{FD431B71-E599-43C7-B829-0B51E12F1A62}"/>
            </a:ext>
          </a:extLst>
        </xdr:cNvPr>
        <xdr:cNvSpPr txBox="1">
          <a:spLocks noChangeArrowheads="1"/>
        </xdr:cNvSpPr>
      </xdr:nvSpPr>
      <xdr:spPr bwMode="auto">
        <a:xfrm>
          <a:off x="3849872" y="4771360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933450</xdr:colOff>
      <xdr:row>136</xdr:row>
      <xdr:rowOff>0</xdr:rowOff>
    </xdr:from>
    <xdr:ext cx="76200" cy="209550"/>
    <xdr:sp macro="" textlink="">
      <xdr:nvSpPr>
        <xdr:cNvPr id="231" name="Text Box 39">
          <a:extLst>
            <a:ext uri="{FF2B5EF4-FFF2-40B4-BE49-F238E27FC236}">
              <a16:creationId xmlns:a16="http://schemas.microsoft.com/office/drawing/2014/main" id="{604CDFD5-7509-42E6-84AC-701F7110218C}"/>
            </a:ext>
          </a:extLst>
        </xdr:cNvPr>
        <xdr:cNvSpPr txBox="1">
          <a:spLocks noChangeArrowheads="1"/>
        </xdr:cNvSpPr>
      </xdr:nvSpPr>
      <xdr:spPr bwMode="auto">
        <a:xfrm>
          <a:off x="4211822" y="4771360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571500</xdr:colOff>
      <xdr:row>137</xdr:row>
      <xdr:rowOff>9525</xdr:rowOff>
    </xdr:from>
    <xdr:ext cx="76200" cy="209550"/>
    <xdr:sp macro="" textlink="">
      <xdr:nvSpPr>
        <xdr:cNvPr id="232" name="Text Box 33">
          <a:extLst>
            <a:ext uri="{FF2B5EF4-FFF2-40B4-BE49-F238E27FC236}">
              <a16:creationId xmlns:a16="http://schemas.microsoft.com/office/drawing/2014/main" id="{F7F21E82-3D3B-49D5-8B08-02FB7ACCFDCA}"/>
            </a:ext>
          </a:extLst>
        </xdr:cNvPr>
        <xdr:cNvSpPr txBox="1">
          <a:spLocks noChangeArrowheads="1"/>
        </xdr:cNvSpPr>
      </xdr:nvSpPr>
      <xdr:spPr bwMode="auto">
        <a:xfrm>
          <a:off x="5503826" y="48121851"/>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571500</xdr:colOff>
      <xdr:row>136</xdr:row>
      <xdr:rowOff>0</xdr:rowOff>
    </xdr:from>
    <xdr:ext cx="76200" cy="209550"/>
    <xdr:sp macro="" textlink="">
      <xdr:nvSpPr>
        <xdr:cNvPr id="233" name="Text Box 34">
          <a:extLst>
            <a:ext uri="{FF2B5EF4-FFF2-40B4-BE49-F238E27FC236}">
              <a16:creationId xmlns:a16="http://schemas.microsoft.com/office/drawing/2014/main" id="{5EE3A68C-00C7-45E9-83EA-BD3B9AE3095A}"/>
            </a:ext>
          </a:extLst>
        </xdr:cNvPr>
        <xdr:cNvSpPr txBox="1">
          <a:spLocks noChangeArrowheads="1"/>
        </xdr:cNvSpPr>
      </xdr:nvSpPr>
      <xdr:spPr bwMode="auto">
        <a:xfrm>
          <a:off x="5503826" y="4771360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933450</xdr:colOff>
      <xdr:row>136</xdr:row>
      <xdr:rowOff>0</xdr:rowOff>
    </xdr:from>
    <xdr:ext cx="76200" cy="209550"/>
    <xdr:sp macro="" textlink="">
      <xdr:nvSpPr>
        <xdr:cNvPr id="234" name="Text Box 39">
          <a:extLst>
            <a:ext uri="{FF2B5EF4-FFF2-40B4-BE49-F238E27FC236}">
              <a16:creationId xmlns:a16="http://schemas.microsoft.com/office/drawing/2014/main" id="{4FF63C82-F924-470E-AC4E-65AA66C23104}"/>
            </a:ext>
          </a:extLst>
        </xdr:cNvPr>
        <xdr:cNvSpPr txBox="1">
          <a:spLocks noChangeArrowheads="1"/>
        </xdr:cNvSpPr>
      </xdr:nvSpPr>
      <xdr:spPr bwMode="auto">
        <a:xfrm>
          <a:off x="5865776" y="4771360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571500</xdr:colOff>
      <xdr:row>129</xdr:row>
      <xdr:rowOff>9525</xdr:rowOff>
    </xdr:from>
    <xdr:ext cx="76200" cy="209550"/>
    <xdr:sp macro="" textlink="">
      <xdr:nvSpPr>
        <xdr:cNvPr id="235" name="Text Box 33">
          <a:extLst>
            <a:ext uri="{FF2B5EF4-FFF2-40B4-BE49-F238E27FC236}">
              <a16:creationId xmlns:a16="http://schemas.microsoft.com/office/drawing/2014/main" id="{79C54A7B-740C-4C31-9A5D-848C34AFAC63}"/>
            </a:ext>
          </a:extLst>
        </xdr:cNvPr>
        <xdr:cNvSpPr txBox="1">
          <a:spLocks noChangeArrowheads="1"/>
        </xdr:cNvSpPr>
      </xdr:nvSpPr>
      <xdr:spPr bwMode="auto">
        <a:xfrm>
          <a:off x="5503826" y="44932083"/>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571500</xdr:colOff>
      <xdr:row>129</xdr:row>
      <xdr:rowOff>9525</xdr:rowOff>
    </xdr:from>
    <xdr:ext cx="76200" cy="209550"/>
    <xdr:sp macro="" textlink="">
      <xdr:nvSpPr>
        <xdr:cNvPr id="236" name="Text Box 33">
          <a:extLst>
            <a:ext uri="{FF2B5EF4-FFF2-40B4-BE49-F238E27FC236}">
              <a16:creationId xmlns:a16="http://schemas.microsoft.com/office/drawing/2014/main" id="{BA397AE5-4365-47F3-BA9B-8766683BBB83}"/>
            </a:ext>
          </a:extLst>
        </xdr:cNvPr>
        <xdr:cNvSpPr txBox="1">
          <a:spLocks noChangeArrowheads="1"/>
        </xdr:cNvSpPr>
      </xdr:nvSpPr>
      <xdr:spPr bwMode="auto">
        <a:xfrm>
          <a:off x="5503826" y="44932083"/>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571500</xdr:colOff>
      <xdr:row>137</xdr:row>
      <xdr:rowOff>9525</xdr:rowOff>
    </xdr:from>
    <xdr:ext cx="76200" cy="209550"/>
    <xdr:sp macro="" textlink="">
      <xdr:nvSpPr>
        <xdr:cNvPr id="237" name="Text Box 33">
          <a:extLst>
            <a:ext uri="{FF2B5EF4-FFF2-40B4-BE49-F238E27FC236}">
              <a16:creationId xmlns:a16="http://schemas.microsoft.com/office/drawing/2014/main" id="{C1EF1002-C2E5-4A08-AE8C-0EA3F92F09C6}"/>
            </a:ext>
          </a:extLst>
        </xdr:cNvPr>
        <xdr:cNvSpPr txBox="1">
          <a:spLocks noChangeArrowheads="1"/>
        </xdr:cNvSpPr>
      </xdr:nvSpPr>
      <xdr:spPr bwMode="auto">
        <a:xfrm>
          <a:off x="5503826" y="48121851"/>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571500</xdr:colOff>
      <xdr:row>137</xdr:row>
      <xdr:rowOff>9525</xdr:rowOff>
    </xdr:from>
    <xdr:ext cx="76200" cy="209550"/>
    <xdr:sp macro="" textlink="">
      <xdr:nvSpPr>
        <xdr:cNvPr id="238" name="Text Box 33">
          <a:extLst>
            <a:ext uri="{FF2B5EF4-FFF2-40B4-BE49-F238E27FC236}">
              <a16:creationId xmlns:a16="http://schemas.microsoft.com/office/drawing/2014/main" id="{F6BEFB3D-B874-40F9-99B8-6CE0BC374520}"/>
            </a:ext>
          </a:extLst>
        </xdr:cNvPr>
        <xdr:cNvSpPr txBox="1">
          <a:spLocks noChangeArrowheads="1"/>
        </xdr:cNvSpPr>
      </xdr:nvSpPr>
      <xdr:spPr bwMode="auto">
        <a:xfrm>
          <a:off x="5503826" y="48121851"/>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xdr:col>
      <xdr:colOff>571500</xdr:colOff>
      <xdr:row>136</xdr:row>
      <xdr:rowOff>0</xdr:rowOff>
    </xdr:from>
    <xdr:ext cx="76200" cy="209550"/>
    <xdr:sp macro="" textlink="">
      <xdr:nvSpPr>
        <xdr:cNvPr id="239" name="Text Box 34">
          <a:extLst>
            <a:ext uri="{FF2B5EF4-FFF2-40B4-BE49-F238E27FC236}">
              <a16:creationId xmlns:a16="http://schemas.microsoft.com/office/drawing/2014/main" id="{51A98DAF-B252-4DC1-93B7-6963358583AB}"/>
            </a:ext>
          </a:extLst>
        </xdr:cNvPr>
        <xdr:cNvSpPr txBox="1">
          <a:spLocks noChangeArrowheads="1"/>
        </xdr:cNvSpPr>
      </xdr:nvSpPr>
      <xdr:spPr bwMode="auto">
        <a:xfrm>
          <a:off x="8870802" y="4771360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xdr:col>
      <xdr:colOff>933450</xdr:colOff>
      <xdr:row>136</xdr:row>
      <xdr:rowOff>0</xdr:rowOff>
    </xdr:from>
    <xdr:ext cx="76200" cy="209550"/>
    <xdr:sp macro="" textlink="">
      <xdr:nvSpPr>
        <xdr:cNvPr id="240" name="Text Box 39">
          <a:extLst>
            <a:ext uri="{FF2B5EF4-FFF2-40B4-BE49-F238E27FC236}">
              <a16:creationId xmlns:a16="http://schemas.microsoft.com/office/drawing/2014/main" id="{DA44624B-F86B-42A8-A3A2-B42C367ED529}"/>
            </a:ext>
          </a:extLst>
        </xdr:cNvPr>
        <xdr:cNvSpPr txBox="1">
          <a:spLocks noChangeArrowheads="1"/>
        </xdr:cNvSpPr>
      </xdr:nvSpPr>
      <xdr:spPr bwMode="auto">
        <a:xfrm>
          <a:off x="9232752" y="4771360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xdr:col>
      <xdr:colOff>571500</xdr:colOff>
      <xdr:row>128</xdr:row>
      <xdr:rowOff>352425</xdr:rowOff>
    </xdr:from>
    <xdr:ext cx="76200" cy="217746"/>
    <xdr:sp macro="" textlink="">
      <xdr:nvSpPr>
        <xdr:cNvPr id="241" name="Text Box 33">
          <a:extLst>
            <a:ext uri="{FF2B5EF4-FFF2-40B4-BE49-F238E27FC236}">
              <a16:creationId xmlns:a16="http://schemas.microsoft.com/office/drawing/2014/main" id="{2649A760-8A56-41DF-BBDC-40BFE8BD6451}"/>
            </a:ext>
          </a:extLst>
        </xdr:cNvPr>
        <xdr:cNvSpPr txBox="1">
          <a:spLocks noChangeArrowheads="1"/>
        </xdr:cNvSpPr>
      </xdr:nvSpPr>
      <xdr:spPr bwMode="auto">
        <a:xfrm>
          <a:off x="8870802" y="44876262"/>
          <a:ext cx="76200" cy="2177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xdr:col>
      <xdr:colOff>571500</xdr:colOff>
      <xdr:row>129</xdr:row>
      <xdr:rowOff>9525</xdr:rowOff>
    </xdr:from>
    <xdr:ext cx="76200" cy="209550"/>
    <xdr:sp macro="" textlink="">
      <xdr:nvSpPr>
        <xdr:cNvPr id="242" name="Text Box 33">
          <a:extLst>
            <a:ext uri="{FF2B5EF4-FFF2-40B4-BE49-F238E27FC236}">
              <a16:creationId xmlns:a16="http://schemas.microsoft.com/office/drawing/2014/main" id="{800899F8-DEA7-4443-8509-D6E037BAB232}"/>
            </a:ext>
          </a:extLst>
        </xdr:cNvPr>
        <xdr:cNvSpPr txBox="1">
          <a:spLocks noChangeArrowheads="1"/>
        </xdr:cNvSpPr>
      </xdr:nvSpPr>
      <xdr:spPr bwMode="auto">
        <a:xfrm>
          <a:off x="8870802" y="44932083"/>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xdr:col>
      <xdr:colOff>571500</xdr:colOff>
      <xdr:row>137</xdr:row>
      <xdr:rowOff>9525</xdr:rowOff>
    </xdr:from>
    <xdr:ext cx="76200" cy="209550"/>
    <xdr:sp macro="" textlink="">
      <xdr:nvSpPr>
        <xdr:cNvPr id="243" name="Text Box 33">
          <a:extLst>
            <a:ext uri="{FF2B5EF4-FFF2-40B4-BE49-F238E27FC236}">
              <a16:creationId xmlns:a16="http://schemas.microsoft.com/office/drawing/2014/main" id="{C58A73B3-FC02-4685-819D-8EA9F07728C4}"/>
            </a:ext>
          </a:extLst>
        </xdr:cNvPr>
        <xdr:cNvSpPr txBox="1">
          <a:spLocks noChangeArrowheads="1"/>
        </xdr:cNvSpPr>
      </xdr:nvSpPr>
      <xdr:spPr bwMode="auto">
        <a:xfrm>
          <a:off x="8870802" y="48121851"/>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xdr:col>
      <xdr:colOff>571500</xdr:colOff>
      <xdr:row>137</xdr:row>
      <xdr:rowOff>9525</xdr:rowOff>
    </xdr:from>
    <xdr:ext cx="76200" cy="209550"/>
    <xdr:sp macro="" textlink="">
      <xdr:nvSpPr>
        <xdr:cNvPr id="244" name="Text Box 33">
          <a:extLst>
            <a:ext uri="{FF2B5EF4-FFF2-40B4-BE49-F238E27FC236}">
              <a16:creationId xmlns:a16="http://schemas.microsoft.com/office/drawing/2014/main" id="{1AFF231B-5C27-4ABE-9021-937F91FD1A2D}"/>
            </a:ext>
          </a:extLst>
        </xdr:cNvPr>
        <xdr:cNvSpPr txBox="1">
          <a:spLocks noChangeArrowheads="1"/>
        </xdr:cNvSpPr>
      </xdr:nvSpPr>
      <xdr:spPr bwMode="auto">
        <a:xfrm>
          <a:off x="8870802" y="48121851"/>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571500</xdr:colOff>
      <xdr:row>136</xdr:row>
      <xdr:rowOff>0</xdr:rowOff>
    </xdr:from>
    <xdr:ext cx="76200" cy="209550"/>
    <xdr:sp macro="" textlink="">
      <xdr:nvSpPr>
        <xdr:cNvPr id="245" name="Text Box 34">
          <a:extLst>
            <a:ext uri="{FF2B5EF4-FFF2-40B4-BE49-F238E27FC236}">
              <a16:creationId xmlns:a16="http://schemas.microsoft.com/office/drawing/2014/main" id="{E8826035-CBEB-4ACA-863D-130F2A1B2417}"/>
            </a:ext>
          </a:extLst>
        </xdr:cNvPr>
        <xdr:cNvSpPr txBox="1">
          <a:spLocks noChangeArrowheads="1"/>
        </xdr:cNvSpPr>
      </xdr:nvSpPr>
      <xdr:spPr bwMode="auto">
        <a:xfrm>
          <a:off x="10539523" y="4771360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933450</xdr:colOff>
      <xdr:row>136</xdr:row>
      <xdr:rowOff>0</xdr:rowOff>
    </xdr:from>
    <xdr:ext cx="76200" cy="209550"/>
    <xdr:sp macro="" textlink="">
      <xdr:nvSpPr>
        <xdr:cNvPr id="246" name="Text Box 39">
          <a:extLst>
            <a:ext uri="{FF2B5EF4-FFF2-40B4-BE49-F238E27FC236}">
              <a16:creationId xmlns:a16="http://schemas.microsoft.com/office/drawing/2014/main" id="{4658F387-BA3F-4E79-AC7E-607CF9F0DC94}"/>
            </a:ext>
          </a:extLst>
        </xdr:cNvPr>
        <xdr:cNvSpPr txBox="1">
          <a:spLocks noChangeArrowheads="1"/>
        </xdr:cNvSpPr>
      </xdr:nvSpPr>
      <xdr:spPr bwMode="auto">
        <a:xfrm>
          <a:off x="10901473" y="4771360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571500</xdr:colOff>
      <xdr:row>128</xdr:row>
      <xdr:rowOff>352425</xdr:rowOff>
    </xdr:from>
    <xdr:ext cx="76200" cy="217746"/>
    <xdr:sp macro="" textlink="">
      <xdr:nvSpPr>
        <xdr:cNvPr id="247" name="Text Box 33">
          <a:extLst>
            <a:ext uri="{FF2B5EF4-FFF2-40B4-BE49-F238E27FC236}">
              <a16:creationId xmlns:a16="http://schemas.microsoft.com/office/drawing/2014/main" id="{4A376BA8-A3E4-4DB6-B541-82057D3B862E}"/>
            </a:ext>
          </a:extLst>
        </xdr:cNvPr>
        <xdr:cNvSpPr txBox="1">
          <a:spLocks noChangeArrowheads="1"/>
        </xdr:cNvSpPr>
      </xdr:nvSpPr>
      <xdr:spPr bwMode="auto">
        <a:xfrm>
          <a:off x="10539523" y="44876262"/>
          <a:ext cx="76200" cy="2177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571500</xdr:colOff>
      <xdr:row>128</xdr:row>
      <xdr:rowOff>382058</xdr:rowOff>
    </xdr:from>
    <xdr:ext cx="76200" cy="210338"/>
    <xdr:sp macro="" textlink="">
      <xdr:nvSpPr>
        <xdr:cNvPr id="248" name="Text Box 33">
          <a:extLst>
            <a:ext uri="{FF2B5EF4-FFF2-40B4-BE49-F238E27FC236}">
              <a16:creationId xmlns:a16="http://schemas.microsoft.com/office/drawing/2014/main" id="{BCD30375-9C3C-4A3D-A651-D7055D1F8C87}"/>
            </a:ext>
          </a:extLst>
        </xdr:cNvPr>
        <xdr:cNvSpPr txBox="1">
          <a:spLocks noChangeArrowheads="1"/>
        </xdr:cNvSpPr>
      </xdr:nvSpPr>
      <xdr:spPr bwMode="auto">
        <a:xfrm>
          <a:off x="10539523" y="44905895"/>
          <a:ext cx="76200" cy="2103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571500</xdr:colOff>
      <xdr:row>137</xdr:row>
      <xdr:rowOff>9525</xdr:rowOff>
    </xdr:from>
    <xdr:ext cx="76200" cy="209550"/>
    <xdr:sp macro="" textlink="">
      <xdr:nvSpPr>
        <xdr:cNvPr id="249" name="Text Box 33">
          <a:extLst>
            <a:ext uri="{FF2B5EF4-FFF2-40B4-BE49-F238E27FC236}">
              <a16:creationId xmlns:a16="http://schemas.microsoft.com/office/drawing/2014/main" id="{18BC2B03-B77B-4F95-94EF-6743BFF0D4D1}"/>
            </a:ext>
          </a:extLst>
        </xdr:cNvPr>
        <xdr:cNvSpPr txBox="1">
          <a:spLocks noChangeArrowheads="1"/>
        </xdr:cNvSpPr>
      </xdr:nvSpPr>
      <xdr:spPr bwMode="auto">
        <a:xfrm>
          <a:off x="10539523" y="48121851"/>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571500</xdr:colOff>
      <xdr:row>137</xdr:row>
      <xdr:rowOff>9525</xdr:rowOff>
    </xdr:from>
    <xdr:ext cx="76200" cy="209550"/>
    <xdr:sp macro="" textlink="">
      <xdr:nvSpPr>
        <xdr:cNvPr id="250" name="Text Box 33">
          <a:extLst>
            <a:ext uri="{FF2B5EF4-FFF2-40B4-BE49-F238E27FC236}">
              <a16:creationId xmlns:a16="http://schemas.microsoft.com/office/drawing/2014/main" id="{9809C51E-DC7F-4D94-9E6F-FB33E55BA182}"/>
            </a:ext>
          </a:extLst>
        </xdr:cNvPr>
        <xdr:cNvSpPr txBox="1">
          <a:spLocks noChangeArrowheads="1"/>
        </xdr:cNvSpPr>
      </xdr:nvSpPr>
      <xdr:spPr bwMode="auto">
        <a:xfrm>
          <a:off x="10539523" y="48121851"/>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571500</xdr:colOff>
      <xdr:row>137</xdr:row>
      <xdr:rowOff>9525</xdr:rowOff>
    </xdr:from>
    <xdr:ext cx="76200" cy="209550"/>
    <xdr:sp macro="" textlink="">
      <xdr:nvSpPr>
        <xdr:cNvPr id="251" name="Text Box 33">
          <a:extLst>
            <a:ext uri="{FF2B5EF4-FFF2-40B4-BE49-F238E27FC236}">
              <a16:creationId xmlns:a16="http://schemas.microsoft.com/office/drawing/2014/main" id="{D6A10255-C977-4DE4-8A78-FBECFF61AC6C}"/>
            </a:ext>
          </a:extLst>
        </xdr:cNvPr>
        <xdr:cNvSpPr txBox="1">
          <a:spLocks noChangeArrowheads="1"/>
        </xdr:cNvSpPr>
      </xdr:nvSpPr>
      <xdr:spPr bwMode="auto">
        <a:xfrm>
          <a:off x="3849872" y="48121851"/>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571500</xdr:colOff>
      <xdr:row>136</xdr:row>
      <xdr:rowOff>0</xdr:rowOff>
    </xdr:from>
    <xdr:ext cx="76200" cy="209550"/>
    <xdr:sp macro="" textlink="">
      <xdr:nvSpPr>
        <xdr:cNvPr id="252" name="Text Box 34">
          <a:extLst>
            <a:ext uri="{FF2B5EF4-FFF2-40B4-BE49-F238E27FC236}">
              <a16:creationId xmlns:a16="http://schemas.microsoft.com/office/drawing/2014/main" id="{62E34C3A-D652-4FB5-9CE0-6E24B7DC6E65}"/>
            </a:ext>
          </a:extLst>
        </xdr:cNvPr>
        <xdr:cNvSpPr txBox="1">
          <a:spLocks noChangeArrowheads="1"/>
        </xdr:cNvSpPr>
      </xdr:nvSpPr>
      <xdr:spPr bwMode="auto">
        <a:xfrm>
          <a:off x="3849872" y="4771360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933450</xdr:colOff>
      <xdr:row>136</xdr:row>
      <xdr:rowOff>0</xdr:rowOff>
    </xdr:from>
    <xdr:ext cx="76200" cy="209550"/>
    <xdr:sp macro="" textlink="">
      <xdr:nvSpPr>
        <xdr:cNvPr id="253" name="Text Box 39">
          <a:extLst>
            <a:ext uri="{FF2B5EF4-FFF2-40B4-BE49-F238E27FC236}">
              <a16:creationId xmlns:a16="http://schemas.microsoft.com/office/drawing/2014/main" id="{A26C96FB-C0B0-4276-A7FC-824C92E2AD02}"/>
            </a:ext>
          </a:extLst>
        </xdr:cNvPr>
        <xdr:cNvSpPr txBox="1">
          <a:spLocks noChangeArrowheads="1"/>
        </xdr:cNvSpPr>
      </xdr:nvSpPr>
      <xdr:spPr bwMode="auto">
        <a:xfrm>
          <a:off x="4211822" y="4771360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571500</xdr:colOff>
      <xdr:row>137</xdr:row>
      <xdr:rowOff>9525</xdr:rowOff>
    </xdr:from>
    <xdr:ext cx="76200" cy="209550"/>
    <xdr:sp macro="" textlink="">
      <xdr:nvSpPr>
        <xdr:cNvPr id="254" name="Text Box 33">
          <a:extLst>
            <a:ext uri="{FF2B5EF4-FFF2-40B4-BE49-F238E27FC236}">
              <a16:creationId xmlns:a16="http://schemas.microsoft.com/office/drawing/2014/main" id="{0729B9D2-DCA1-4301-A120-5B3DEE609258}"/>
            </a:ext>
          </a:extLst>
        </xdr:cNvPr>
        <xdr:cNvSpPr txBox="1">
          <a:spLocks noChangeArrowheads="1"/>
        </xdr:cNvSpPr>
      </xdr:nvSpPr>
      <xdr:spPr bwMode="auto">
        <a:xfrm>
          <a:off x="3849872" y="48121851"/>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571500</xdr:colOff>
      <xdr:row>136</xdr:row>
      <xdr:rowOff>0</xdr:rowOff>
    </xdr:from>
    <xdr:ext cx="76200" cy="209550"/>
    <xdr:sp macro="" textlink="">
      <xdr:nvSpPr>
        <xdr:cNvPr id="255" name="Text Box 34">
          <a:extLst>
            <a:ext uri="{FF2B5EF4-FFF2-40B4-BE49-F238E27FC236}">
              <a16:creationId xmlns:a16="http://schemas.microsoft.com/office/drawing/2014/main" id="{1D3F3694-BD3B-4527-BC6C-6CCCF52E12B0}"/>
            </a:ext>
          </a:extLst>
        </xdr:cNvPr>
        <xdr:cNvSpPr txBox="1">
          <a:spLocks noChangeArrowheads="1"/>
        </xdr:cNvSpPr>
      </xdr:nvSpPr>
      <xdr:spPr bwMode="auto">
        <a:xfrm>
          <a:off x="3849872" y="4771360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933450</xdr:colOff>
      <xdr:row>136</xdr:row>
      <xdr:rowOff>0</xdr:rowOff>
    </xdr:from>
    <xdr:ext cx="76200" cy="209550"/>
    <xdr:sp macro="" textlink="">
      <xdr:nvSpPr>
        <xdr:cNvPr id="256" name="Text Box 39">
          <a:extLst>
            <a:ext uri="{FF2B5EF4-FFF2-40B4-BE49-F238E27FC236}">
              <a16:creationId xmlns:a16="http://schemas.microsoft.com/office/drawing/2014/main" id="{6FB0AEC8-A5F1-4348-8258-270D48F89C5C}"/>
            </a:ext>
          </a:extLst>
        </xdr:cNvPr>
        <xdr:cNvSpPr txBox="1">
          <a:spLocks noChangeArrowheads="1"/>
        </xdr:cNvSpPr>
      </xdr:nvSpPr>
      <xdr:spPr bwMode="auto">
        <a:xfrm>
          <a:off x="4211822" y="4771360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571500</xdr:colOff>
      <xdr:row>137</xdr:row>
      <xdr:rowOff>9525</xdr:rowOff>
    </xdr:from>
    <xdr:ext cx="76200" cy="209550"/>
    <xdr:sp macro="" textlink="">
      <xdr:nvSpPr>
        <xdr:cNvPr id="257" name="Text Box 33">
          <a:extLst>
            <a:ext uri="{FF2B5EF4-FFF2-40B4-BE49-F238E27FC236}">
              <a16:creationId xmlns:a16="http://schemas.microsoft.com/office/drawing/2014/main" id="{C063F0FC-2E4A-42DF-8537-1E0D5C4EDD62}"/>
            </a:ext>
          </a:extLst>
        </xdr:cNvPr>
        <xdr:cNvSpPr txBox="1">
          <a:spLocks noChangeArrowheads="1"/>
        </xdr:cNvSpPr>
      </xdr:nvSpPr>
      <xdr:spPr bwMode="auto">
        <a:xfrm>
          <a:off x="3849872" y="48121851"/>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571500</xdr:colOff>
      <xdr:row>136</xdr:row>
      <xdr:rowOff>0</xdr:rowOff>
    </xdr:from>
    <xdr:ext cx="76200" cy="209550"/>
    <xdr:sp macro="" textlink="">
      <xdr:nvSpPr>
        <xdr:cNvPr id="258" name="Text Box 34">
          <a:extLst>
            <a:ext uri="{FF2B5EF4-FFF2-40B4-BE49-F238E27FC236}">
              <a16:creationId xmlns:a16="http://schemas.microsoft.com/office/drawing/2014/main" id="{74825FF8-E6EC-4B7C-B2C9-942EE94FF963}"/>
            </a:ext>
          </a:extLst>
        </xdr:cNvPr>
        <xdr:cNvSpPr txBox="1">
          <a:spLocks noChangeArrowheads="1"/>
        </xdr:cNvSpPr>
      </xdr:nvSpPr>
      <xdr:spPr bwMode="auto">
        <a:xfrm>
          <a:off x="3849872" y="4771360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933450</xdr:colOff>
      <xdr:row>136</xdr:row>
      <xdr:rowOff>0</xdr:rowOff>
    </xdr:from>
    <xdr:ext cx="76200" cy="209550"/>
    <xdr:sp macro="" textlink="">
      <xdr:nvSpPr>
        <xdr:cNvPr id="259" name="Text Box 39">
          <a:extLst>
            <a:ext uri="{FF2B5EF4-FFF2-40B4-BE49-F238E27FC236}">
              <a16:creationId xmlns:a16="http://schemas.microsoft.com/office/drawing/2014/main" id="{A7D48A7E-BDA9-41B5-8BB1-2FF2286ECE3A}"/>
            </a:ext>
          </a:extLst>
        </xdr:cNvPr>
        <xdr:cNvSpPr txBox="1">
          <a:spLocks noChangeArrowheads="1"/>
        </xdr:cNvSpPr>
      </xdr:nvSpPr>
      <xdr:spPr bwMode="auto">
        <a:xfrm>
          <a:off x="4211822" y="4771360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571500</xdr:colOff>
      <xdr:row>129</xdr:row>
      <xdr:rowOff>9525</xdr:rowOff>
    </xdr:from>
    <xdr:ext cx="76200" cy="209550"/>
    <xdr:sp macro="" textlink="">
      <xdr:nvSpPr>
        <xdr:cNvPr id="260" name="Text Box 33">
          <a:extLst>
            <a:ext uri="{FF2B5EF4-FFF2-40B4-BE49-F238E27FC236}">
              <a16:creationId xmlns:a16="http://schemas.microsoft.com/office/drawing/2014/main" id="{2FFE79E9-8A0E-4784-B351-0E3F986600E5}"/>
            </a:ext>
          </a:extLst>
        </xdr:cNvPr>
        <xdr:cNvSpPr txBox="1">
          <a:spLocks noChangeArrowheads="1"/>
        </xdr:cNvSpPr>
      </xdr:nvSpPr>
      <xdr:spPr bwMode="auto">
        <a:xfrm>
          <a:off x="3849872" y="44932083"/>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571500</xdr:colOff>
      <xdr:row>129</xdr:row>
      <xdr:rowOff>9525</xdr:rowOff>
    </xdr:from>
    <xdr:ext cx="76200" cy="209550"/>
    <xdr:sp macro="" textlink="">
      <xdr:nvSpPr>
        <xdr:cNvPr id="261" name="Text Box 33">
          <a:extLst>
            <a:ext uri="{FF2B5EF4-FFF2-40B4-BE49-F238E27FC236}">
              <a16:creationId xmlns:a16="http://schemas.microsoft.com/office/drawing/2014/main" id="{6F1B1088-61DF-4DE0-88F9-B47FEF1B6D49}"/>
            </a:ext>
          </a:extLst>
        </xdr:cNvPr>
        <xdr:cNvSpPr txBox="1">
          <a:spLocks noChangeArrowheads="1"/>
        </xdr:cNvSpPr>
      </xdr:nvSpPr>
      <xdr:spPr bwMode="auto">
        <a:xfrm>
          <a:off x="3849872" y="44932083"/>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571500</xdr:colOff>
      <xdr:row>137</xdr:row>
      <xdr:rowOff>9525</xdr:rowOff>
    </xdr:from>
    <xdr:ext cx="76200" cy="209550"/>
    <xdr:sp macro="" textlink="">
      <xdr:nvSpPr>
        <xdr:cNvPr id="262" name="Text Box 33">
          <a:extLst>
            <a:ext uri="{FF2B5EF4-FFF2-40B4-BE49-F238E27FC236}">
              <a16:creationId xmlns:a16="http://schemas.microsoft.com/office/drawing/2014/main" id="{EE02F8F5-5374-4638-87A9-3CE6301259E2}"/>
            </a:ext>
          </a:extLst>
        </xdr:cNvPr>
        <xdr:cNvSpPr txBox="1">
          <a:spLocks noChangeArrowheads="1"/>
        </xdr:cNvSpPr>
      </xdr:nvSpPr>
      <xdr:spPr bwMode="auto">
        <a:xfrm>
          <a:off x="3849872" y="48121851"/>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571500</xdr:colOff>
      <xdr:row>137</xdr:row>
      <xdr:rowOff>9525</xdr:rowOff>
    </xdr:from>
    <xdr:ext cx="76200" cy="209550"/>
    <xdr:sp macro="" textlink="">
      <xdr:nvSpPr>
        <xdr:cNvPr id="263" name="Text Box 33">
          <a:extLst>
            <a:ext uri="{FF2B5EF4-FFF2-40B4-BE49-F238E27FC236}">
              <a16:creationId xmlns:a16="http://schemas.microsoft.com/office/drawing/2014/main" id="{84ADDE2B-8EC5-4CD7-BB84-658985524CBC}"/>
            </a:ext>
          </a:extLst>
        </xdr:cNvPr>
        <xdr:cNvSpPr txBox="1">
          <a:spLocks noChangeArrowheads="1"/>
        </xdr:cNvSpPr>
      </xdr:nvSpPr>
      <xdr:spPr bwMode="auto">
        <a:xfrm>
          <a:off x="3849872" y="48121851"/>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571500</xdr:colOff>
      <xdr:row>136</xdr:row>
      <xdr:rowOff>0</xdr:rowOff>
    </xdr:from>
    <xdr:ext cx="76200" cy="209550"/>
    <xdr:sp macro="" textlink="">
      <xdr:nvSpPr>
        <xdr:cNvPr id="264" name="Text Box 34">
          <a:extLst>
            <a:ext uri="{FF2B5EF4-FFF2-40B4-BE49-F238E27FC236}">
              <a16:creationId xmlns:a16="http://schemas.microsoft.com/office/drawing/2014/main" id="{6FDF9565-D2ED-4480-9708-A055D1E2BD3F}"/>
            </a:ext>
          </a:extLst>
        </xdr:cNvPr>
        <xdr:cNvSpPr txBox="1">
          <a:spLocks noChangeArrowheads="1"/>
        </xdr:cNvSpPr>
      </xdr:nvSpPr>
      <xdr:spPr bwMode="auto">
        <a:xfrm>
          <a:off x="5503826" y="4771360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933450</xdr:colOff>
      <xdr:row>136</xdr:row>
      <xdr:rowOff>0</xdr:rowOff>
    </xdr:from>
    <xdr:ext cx="76200" cy="209550"/>
    <xdr:sp macro="" textlink="">
      <xdr:nvSpPr>
        <xdr:cNvPr id="265" name="Text Box 39">
          <a:extLst>
            <a:ext uri="{FF2B5EF4-FFF2-40B4-BE49-F238E27FC236}">
              <a16:creationId xmlns:a16="http://schemas.microsoft.com/office/drawing/2014/main" id="{BADEAE6A-46F9-40D9-BE13-BBB3EF35028B}"/>
            </a:ext>
          </a:extLst>
        </xdr:cNvPr>
        <xdr:cNvSpPr txBox="1">
          <a:spLocks noChangeArrowheads="1"/>
        </xdr:cNvSpPr>
      </xdr:nvSpPr>
      <xdr:spPr bwMode="auto">
        <a:xfrm>
          <a:off x="5865776" y="4771360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571500</xdr:colOff>
      <xdr:row>128</xdr:row>
      <xdr:rowOff>352425</xdr:rowOff>
    </xdr:from>
    <xdr:ext cx="76200" cy="217746"/>
    <xdr:sp macro="" textlink="">
      <xdr:nvSpPr>
        <xdr:cNvPr id="266" name="Text Box 33">
          <a:extLst>
            <a:ext uri="{FF2B5EF4-FFF2-40B4-BE49-F238E27FC236}">
              <a16:creationId xmlns:a16="http://schemas.microsoft.com/office/drawing/2014/main" id="{C1A1E50E-0C29-419E-8760-7E7414B42AA2}"/>
            </a:ext>
          </a:extLst>
        </xdr:cNvPr>
        <xdr:cNvSpPr txBox="1">
          <a:spLocks noChangeArrowheads="1"/>
        </xdr:cNvSpPr>
      </xdr:nvSpPr>
      <xdr:spPr bwMode="auto">
        <a:xfrm>
          <a:off x="5503826" y="44876262"/>
          <a:ext cx="76200" cy="2177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571500</xdr:colOff>
      <xdr:row>129</xdr:row>
      <xdr:rowOff>9525</xdr:rowOff>
    </xdr:from>
    <xdr:ext cx="76200" cy="209550"/>
    <xdr:sp macro="" textlink="">
      <xdr:nvSpPr>
        <xdr:cNvPr id="267" name="Text Box 33">
          <a:extLst>
            <a:ext uri="{FF2B5EF4-FFF2-40B4-BE49-F238E27FC236}">
              <a16:creationId xmlns:a16="http://schemas.microsoft.com/office/drawing/2014/main" id="{06DD2085-3811-47F0-AD39-EA7ABD5A7080}"/>
            </a:ext>
          </a:extLst>
        </xdr:cNvPr>
        <xdr:cNvSpPr txBox="1">
          <a:spLocks noChangeArrowheads="1"/>
        </xdr:cNvSpPr>
      </xdr:nvSpPr>
      <xdr:spPr bwMode="auto">
        <a:xfrm>
          <a:off x="5503826" y="44932083"/>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571500</xdr:colOff>
      <xdr:row>137</xdr:row>
      <xdr:rowOff>9525</xdr:rowOff>
    </xdr:from>
    <xdr:ext cx="76200" cy="209550"/>
    <xdr:sp macro="" textlink="">
      <xdr:nvSpPr>
        <xdr:cNvPr id="268" name="Text Box 33">
          <a:extLst>
            <a:ext uri="{FF2B5EF4-FFF2-40B4-BE49-F238E27FC236}">
              <a16:creationId xmlns:a16="http://schemas.microsoft.com/office/drawing/2014/main" id="{41C0B24A-0C54-4930-9FCF-5B31D07F7744}"/>
            </a:ext>
          </a:extLst>
        </xdr:cNvPr>
        <xdr:cNvSpPr txBox="1">
          <a:spLocks noChangeArrowheads="1"/>
        </xdr:cNvSpPr>
      </xdr:nvSpPr>
      <xdr:spPr bwMode="auto">
        <a:xfrm>
          <a:off x="5503826" y="48121851"/>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571500</xdr:colOff>
      <xdr:row>137</xdr:row>
      <xdr:rowOff>9525</xdr:rowOff>
    </xdr:from>
    <xdr:ext cx="76200" cy="209550"/>
    <xdr:sp macro="" textlink="">
      <xdr:nvSpPr>
        <xdr:cNvPr id="269" name="Text Box 33">
          <a:extLst>
            <a:ext uri="{FF2B5EF4-FFF2-40B4-BE49-F238E27FC236}">
              <a16:creationId xmlns:a16="http://schemas.microsoft.com/office/drawing/2014/main" id="{A3423E3D-161C-44C2-B2C9-440B130D0BB9}"/>
            </a:ext>
          </a:extLst>
        </xdr:cNvPr>
        <xdr:cNvSpPr txBox="1">
          <a:spLocks noChangeArrowheads="1"/>
        </xdr:cNvSpPr>
      </xdr:nvSpPr>
      <xdr:spPr bwMode="auto">
        <a:xfrm>
          <a:off x="5503826" y="48121851"/>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11</xdr:col>
      <xdr:colOff>571500</xdr:colOff>
      <xdr:row>136</xdr:row>
      <xdr:rowOff>0</xdr:rowOff>
    </xdr:from>
    <xdr:ext cx="76200" cy="209550"/>
    <xdr:sp macro="" textlink="">
      <xdr:nvSpPr>
        <xdr:cNvPr id="270" name="Text Box 34">
          <a:extLst>
            <a:ext uri="{FF2B5EF4-FFF2-40B4-BE49-F238E27FC236}">
              <a16:creationId xmlns:a16="http://schemas.microsoft.com/office/drawing/2014/main" id="{2A261C9D-6934-4E24-AAC5-63E87CCA336D}"/>
            </a:ext>
          </a:extLst>
        </xdr:cNvPr>
        <xdr:cNvSpPr txBox="1">
          <a:spLocks noChangeArrowheads="1"/>
        </xdr:cNvSpPr>
      </xdr:nvSpPr>
      <xdr:spPr bwMode="auto">
        <a:xfrm>
          <a:off x="7157779" y="4771360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11</xdr:col>
      <xdr:colOff>933450</xdr:colOff>
      <xdr:row>136</xdr:row>
      <xdr:rowOff>0</xdr:rowOff>
    </xdr:from>
    <xdr:ext cx="76200" cy="209550"/>
    <xdr:sp macro="" textlink="">
      <xdr:nvSpPr>
        <xdr:cNvPr id="271" name="Text Box 39">
          <a:extLst>
            <a:ext uri="{FF2B5EF4-FFF2-40B4-BE49-F238E27FC236}">
              <a16:creationId xmlns:a16="http://schemas.microsoft.com/office/drawing/2014/main" id="{12E7D819-EA0A-4DBC-8BED-D4D0012D7575}"/>
            </a:ext>
          </a:extLst>
        </xdr:cNvPr>
        <xdr:cNvSpPr txBox="1">
          <a:spLocks noChangeArrowheads="1"/>
        </xdr:cNvSpPr>
      </xdr:nvSpPr>
      <xdr:spPr bwMode="auto">
        <a:xfrm>
          <a:off x="7519729" y="4771360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11</xdr:col>
      <xdr:colOff>571500</xdr:colOff>
      <xdr:row>128</xdr:row>
      <xdr:rowOff>352425</xdr:rowOff>
    </xdr:from>
    <xdr:ext cx="76200" cy="217746"/>
    <xdr:sp macro="" textlink="">
      <xdr:nvSpPr>
        <xdr:cNvPr id="272" name="Text Box 33">
          <a:extLst>
            <a:ext uri="{FF2B5EF4-FFF2-40B4-BE49-F238E27FC236}">
              <a16:creationId xmlns:a16="http://schemas.microsoft.com/office/drawing/2014/main" id="{702A210F-8307-4FA3-82DD-85DFD690CBCB}"/>
            </a:ext>
          </a:extLst>
        </xdr:cNvPr>
        <xdr:cNvSpPr txBox="1">
          <a:spLocks noChangeArrowheads="1"/>
        </xdr:cNvSpPr>
      </xdr:nvSpPr>
      <xdr:spPr bwMode="auto">
        <a:xfrm>
          <a:off x="7157779" y="44876262"/>
          <a:ext cx="76200" cy="2177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11</xdr:col>
      <xdr:colOff>571500</xdr:colOff>
      <xdr:row>129</xdr:row>
      <xdr:rowOff>9525</xdr:rowOff>
    </xdr:from>
    <xdr:ext cx="76200" cy="209550"/>
    <xdr:sp macro="" textlink="">
      <xdr:nvSpPr>
        <xdr:cNvPr id="273" name="Text Box 33">
          <a:extLst>
            <a:ext uri="{FF2B5EF4-FFF2-40B4-BE49-F238E27FC236}">
              <a16:creationId xmlns:a16="http://schemas.microsoft.com/office/drawing/2014/main" id="{BDDAC501-40E5-461B-A520-A49E3927A0CC}"/>
            </a:ext>
          </a:extLst>
        </xdr:cNvPr>
        <xdr:cNvSpPr txBox="1">
          <a:spLocks noChangeArrowheads="1"/>
        </xdr:cNvSpPr>
      </xdr:nvSpPr>
      <xdr:spPr bwMode="auto">
        <a:xfrm>
          <a:off x="7157779" y="44932083"/>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11</xdr:col>
      <xdr:colOff>571500</xdr:colOff>
      <xdr:row>137</xdr:row>
      <xdr:rowOff>9525</xdr:rowOff>
    </xdr:from>
    <xdr:ext cx="76200" cy="209550"/>
    <xdr:sp macro="" textlink="">
      <xdr:nvSpPr>
        <xdr:cNvPr id="274" name="Text Box 33">
          <a:extLst>
            <a:ext uri="{FF2B5EF4-FFF2-40B4-BE49-F238E27FC236}">
              <a16:creationId xmlns:a16="http://schemas.microsoft.com/office/drawing/2014/main" id="{C43702BB-E941-483B-8655-9F1FC015285B}"/>
            </a:ext>
          </a:extLst>
        </xdr:cNvPr>
        <xdr:cNvSpPr txBox="1">
          <a:spLocks noChangeArrowheads="1"/>
        </xdr:cNvSpPr>
      </xdr:nvSpPr>
      <xdr:spPr bwMode="auto">
        <a:xfrm>
          <a:off x="7157779" y="48121851"/>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11</xdr:col>
      <xdr:colOff>571500</xdr:colOff>
      <xdr:row>137</xdr:row>
      <xdr:rowOff>9525</xdr:rowOff>
    </xdr:from>
    <xdr:ext cx="76200" cy="209550"/>
    <xdr:sp macro="" textlink="">
      <xdr:nvSpPr>
        <xdr:cNvPr id="275" name="Text Box 33">
          <a:extLst>
            <a:ext uri="{FF2B5EF4-FFF2-40B4-BE49-F238E27FC236}">
              <a16:creationId xmlns:a16="http://schemas.microsoft.com/office/drawing/2014/main" id="{4B109682-4759-4A15-87F5-4E427CC56CE9}"/>
            </a:ext>
          </a:extLst>
        </xdr:cNvPr>
        <xdr:cNvSpPr txBox="1">
          <a:spLocks noChangeArrowheads="1"/>
        </xdr:cNvSpPr>
      </xdr:nvSpPr>
      <xdr:spPr bwMode="auto">
        <a:xfrm>
          <a:off x="7157779" y="48121851"/>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xdr:col>
      <xdr:colOff>571500</xdr:colOff>
      <xdr:row>136</xdr:row>
      <xdr:rowOff>0</xdr:rowOff>
    </xdr:from>
    <xdr:ext cx="76200" cy="209550"/>
    <xdr:sp macro="" textlink="">
      <xdr:nvSpPr>
        <xdr:cNvPr id="276" name="Text Box 34">
          <a:extLst>
            <a:ext uri="{FF2B5EF4-FFF2-40B4-BE49-F238E27FC236}">
              <a16:creationId xmlns:a16="http://schemas.microsoft.com/office/drawing/2014/main" id="{FC4E8D9A-A4B8-4AA6-91FF-2996351908CE}"/>
            </a:ext>
          </a:extLst>
        </xdr:cNvPr>
        <xdr:cNvSpPr txBox="1">
          <a:spLocks noChangeArrowheads="1"/>
        </xdr:cNvSpPr>
      </xdr:nvSpPr>
      <xdr:spPr bwMode="auto">
        <a:xfrm>
          <a:off x="8870802" y="4771360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xdr:col>
      <xdr:colOff>933450</xdr:colOff>
      <xdr:row>136</xdr:row>
      <xdr:rowOff>0</xdr:rowOff>
    </xdr:from>
    <xdr:ext cx="76200" cy="209550"/>
    <xdr:sp macro="" textlink="">
      <xdr:nvSpPr>
        <xdr:cNvPr id="277" name="Text Box 39">
          <a:extLst>
            <a:ext uri="{FF2B5EF4-FFF2-40B4-BE49-F238E27FC236}">
              <a16:creationId xmlns:a16="http://schemas.microsoft.com/office/drawing/2014/main" id="{B93130B8-0A7F-4B74-9497-2EEBA00CB236}"/>
            </a:ext>
          </a:extLst>
        </xdr:cNvPr>
        <xdr:cNvSpPr txBox="1">
          <a:spLocks noChangeArrowheads="1"/>
        </xdr:cNvSpPr>
      </xdr:nvSpPr>
      <xdr:spPr bwMode="auto">
        <a:xfrm>
          <a:off x="9232752" y="4771360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xdr:col>
      <xdr:colOff>571500</xdr:colOff>
      <xdr:row>128</xdr:row>
      <xdr:rowOff>352425</xdr:rowOff>
    </xdr:from>
    <xdr:ext cx="76200" cy="217746"/>
    <xdr:sp macro="" textlink="">
      <xdr:nvSpPr>
        <xdr:cNvPr id="278" name="Text Box 33">
          <a:extLst>
            <a:ext uri="{FF2B5EF4-FFF2-40B4-BE49-F238E27FC236}">
              <a16:creationId xmlns:a16="http://schemas.microsoft.com/office/drawing/2014/main" id="{5AEE4B61-FBC3-41F9-B6C0-5382809E5CE0}"/>
            </a:ext>
          </a:extLst>
        </xdr:cNvPr>
        <xdr:cNvSpPr txBox="1">
          <a:spLocks noChangeArrowheads="1"/>
        </xdr:cNvSpPr>
      </xdr:nvSpPr>
      <xdr:spPr bwMode="auto">
        <a:xfrm>
          <a:off x="8870802" y="44876262"/>
          <a:ext cx="76200" cy="2177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xdr:col>
      <xdr:colOff>571500</xdr:colOff>
      <xdr:row>129</xdr:row>
      <xdr:rowOff>9525</xdr:rowOff>
    </xdr:from>
    <xdr:ext cx="76200" cy="209550"/>
    <xdr:sp macro="" textlink="">
      <xdr:nvSpPr>
        <xdr:cNvPr id="279" name="Text Box 33">
          <a:extLst>
            <a:ext uri="{FF2B5EF4-FFF2-40B4-BE49-F238E27FC236}">
              <a16:creationId xmlns:a16="http://schemas.microsoft.com/office/drawing/2014/main" id="{7B8EBD20-5004-4E62-A2D9-EA7458930921}"/>
            </a:ext>
          </a:extLst>
        </xdr:cNvPr>
        <xdr:cNvSpPr txBox="1">
          <a:spLocks noChangeArrowheads="1"/>
        </xdr:cNvSpPr>
      </xdr:nvSpPr>
      <xdr:spPr bwMode="auto">
        <a:xfrm>
          <a:off x="8870802" y="44932083"/>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xdr:col>
      <xdr:colOff>571500</xdr:colOff>
      <xdr:row>137</xdr:row>
      <xdr:rowOff>9525</xdr:rowOff>
    </xdr:from>
    <xdr:ext cx="76200" cy="209550"/>
    <xdr:sp macro="" textlink="">
      <xdr:nvSpPr>
        <xdr:cNvPr id="280" name="Text Box 33">
          <a:extLst>
            <a:ext uri="{FF2B5EF4-FFF2-40B4-BE49-F238E27FC236}">
              <a16:creationId xmlns:a16="http://schemas.microsoft.com/office/drawing/2014/main" id="{96F98172-9C70-4B8F-ADBE-FC83A54AAF70}"/>
            </a:ext>
          </a:extLst>
        </xdr:cNvPr>
        <xdr:cNvSpPr txBox="1">
          <a:spLocks noChangeArrowheads="1"/>
        </xdr:cNvSpPr>
      </xdr:nvSpPr>
      <xdr:spPr bwMode="auto">
        <a:xfrm>
          <a:off x="8870802" y="48121851"/>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xdr:col>
      <xdr:colOff>571500</xdr:colOff>
      <xdr:row>137</xdr:row>
      <xdr:rowOff>9525</xdr:rowOff>
    </xdr:from>
    <xdr:ext cx="76200" cy="209550"/>
    <xdr:sp macro="" textlink="">
      <xdr:nvSpPr>
        <xdr:cNvPr id="281" name="Text Box 33">
          <a:extLst>
            <a:ext uri="{FF2B5EF4-FFF2-40B4-BE49-F238E27FC236}">
              <a16:creationId xmlns:a16="http://schemas.microsoft.com/office/drawing/2014/main" id="{F03E2F21-B1A3-4C71-8BE3-E56B99216636}"/>
            </a:ext>
          </a:extLst>
        </xdr:cNvPr>
        <xdr:cNvSpPr txBox="1">
          <a:spLocks noChangeArrowheads="1"/>
        </xdr:cNvSpPr>
      </xdr:nvSpPr>
      <xdr:spPr bwMode="auto">
        <a:xfrm>
          <a:off x="8870802" y="48121851"/>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571500</xdr:colOff>
      <xdr:row>137</xdr:row>
      <xdr:rowOff>9525</xdr:rowOff>
    </xdr:from>
    <xdr:ext cx="76200" cy="209550"/>
    <xdr:sp macro="" textlink="">
      <xdr:nvSpPr>
        <xdr:cNvPr id="282" name="Text Box 33">
          <a:extLst>
            <a:ext uri="{FF2B5EF4-FFF2-40B4-BE49-F238E27FC236}">
              <a16:creationId xmlns:a16="http://schemas.microsoft.com/office/drawing/2014/main" id="{B352F344-2F29-4281-9899-B3A5074DB320}"/>
            </a:ext>
          </a:extLst>
        </xdr:cNvPr>
        <xdr:cNvSpPr txBox="1">
          <a:spLocks noChangeArrowheads="1"/>
        </xdr:cNvSpPr>
      </xdr:nvSpPr>
      <xdr:spPr bwMode="auto">
        <a:xfrm>
          <a:off x="3849872" y="48121851"/>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571500</xdr:colOff>
      <xdr:row>136</xdr:row>
      <xdr:rowOff>0</xdr:rowOff>
    </xdr:from>
    <xdr:ext cx="76200" cy="209550"/>
    <xdr:sp macro="" textlink="">
      <xdr:nvSpPr>
        <xdr:cNvPr id="283" name="Text Box 34">
          <a:extLst>
            <a:ext uri="{FF2B5EF4-FFF2-40B4-BE49-F238E27FC236}">
              <a16:creationId xmlns:a16="http://schemas.microsoft.com/office/drawing/2014/main" id="{E81CDA4A-A97A-470D-A50E-334FAFC3F1E2}"/>
            </a:ext>
          </a:extLst>
        </xdr:cNvPr>
        <xdr:cNvSpPr txBox="1">
          <a:spLocks noChangeArrowheads="1"/>
        </xdr:cNvSpPr>
      </xdr:nvSpPr>
      <xdr:spPr bwMode="auto">
        <a:xfrm>
          <a:off x="3849872" y="4771360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933450</xdr:colOff>
      <xdr:row>136</xdr:row>
      <xdr:rowOff>0</xdr:rowOff>
    </xdr:from>
    <xdr:ext cx="76200" cy="209550"/>
    <xdr:sp macro="" textlink="">
      <xdr:nvSpPr>
        <xdr:cNvPr id="284" name="Text Box 39">
          <a:extLst>
            <a:ext uri="{FF2B5EF4-FFF2-40B4-BE49-F238E27FC236}">
              <a16:creationId xmlns:a16="http://schemas.microsoft.com/office/drawing/2014/main" id="{F8778004-64E8-4A5F-8FA5-808BAA8D31FC}"/>
            </a:ext>
          </a:extLst>
        </xdr:cNvPr>
        <xdr:cNvSpPr txBox="1">
          <a:spLocks noChangeArrowheads="1"/>
        </xdr:cNvSpPr>
      </xdr:nvSpPr>
      <xdr:spPr bwMode="auto">
        <a:xfrm>
          <a:off x="4211822" y="4771360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571500</xdr:colOff>
      <xdr:row>137</xdr:row>
      <xdr:rowOff>9525</xdr:rowOff>
    </xdr:from>
    <xdr:ext cx="76200" cy="209550"/>
    <xdr:sp macro="" textlink="">
      <xdr:nvSpPr>
        <xdr:cNvPr id="285" name="Text Box 33">
          <a:extLst>
            <a:ext uri="{FF2B5EF4-FFF2-40B4-BE49-F238E27FC236}">
              <a16:creationId xmlns:a16="http://schemas.microsoft.com/office/drawing/2014/main" id="{9855A9C6-0C7D-4BF5-88C2-7447E53CBD27}"/>
            </a:ext>
          </a:extLst>
        </xdr:cNvPr>
        <xdr:cNvSpPr txBox="1">
          <a:spLocks noChangeArrowheads="1"/>
        </xdr:cNvSpPr>
      </xdr:nvSpPr>
      <xdr:spPr bwMode="auto">
        <a:xfrm>
          <a:off x="3849872" y="48121851"/>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571500</xdr:colOff>
      <xdr:row>136</xdr:row>
      <xdr:rowOff>0</xdr:rowOff>
    </xdr:from>
    <xdr:ext cx="76200" cy="209550"/>
    <xdr:sp macro="" textlink="">
      <xdr:nvSpPr>
        <xdr:cNvPr id="286" name="Text Box 34">
          <a:extLst>
            <a:ext uri="{FF2B5EF4-FFF2-40B4-BE49-F238E27FC236}">
              <a16:creationId xmlns:a16="http://schemas.microsoft.com/office/drawing/2014/main" id="{430ED5E6-B1D8-44EF-ACF9-F3BE40203E46}"/>
            </a:ext>
          </a:extLst>
        </xdr:cNvPr>
        <xdr:cNvSpPr txBox="1">
          <a:spLocks noChangeArrowheads="1"/>
        </xdr:cNvSpPr>
      </xdr:nvSpPr>
      <xdr:spPr bwMode="auto">
        <a:xfrm>
          <a:off x="3849872" y="4771360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933450</xdr:colOff>
      <xdr:row>136</xdr:row>
      <xdr:rowOff>0</xdr:rowOff>
    </xdr:from>
    <xdr:ext cx="76200" cy="209550"/>
    <xdr:sp macro="" textlink="">
      <xdr:nvSpPr>
        <xdr:cNvPr id="287" name="Text Box 39">
          <a:extLst>
            <a:ext uri="{FF2B5EF4-FFF2-40B4-BE49-F238E27FC236}">
              <a16:creationId xmlns:a16="http://schemas.microsoft.com/office/drawing/2014/main" id="{E2B62FCD-A175-4899-9D2E-EE0D4B772371}"/>
            </a:ext>
          </a:extLst>
        </xdr:cNvPr>
        <xdr:cNvSpPr txBox="1">
          <a:spLocks noChangeArrowheads="1"/>
        </xdr:cNvSpPr>
      </xdr:nvSpPr>
      <xdr:spPr bwMode="auto">
        <a:xfrm>
          <a:off x="4211822" y="4771360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571500</xdr:colOff>
      <xdr:row>137</xdr:row>
      <xdr:rowOff>9525</xdr:rowOff>
    </xdr:from>
    <xdr:ext cx="76200" cy="209550"/>
    <xdr:sp macro="" textlink="">
      <xdr:nvSpPr>
        <xdr:cNvPr id="288" name="Text Box 33">
          <a:extLst>
            <a:ext uri="{FF2B5EF4-FFF2-40B4-BE49-F238E27FC236}">
              <a16:creationId xmlns:a16="http://schemas.microsoft.com/office/drawing/2014/main" id="{0678722D-A808-409A-93E7-574F96E619A6}"/>
            </a:ext>
          </a:extLst>
        </xdr:cNvPr>
        <xdr:cNvSpPr txBox="1">
          <a:spLocks noChangeArrowheads="1"/>
        </xdr:cNvSpPr>
      </xdr:nvSpPr>
      <xdr:spPr bwMode="auto">
        <a:xfrm>
          <a:off x="3849872" y="48121851"/>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571500</xdr:colOff>
      <xdr:row>136</xdr:row>
      <xdr:rowOff>0</xdr:rowOff>
    </xdr:from>
    <xdr:ext cx="76200" cy="209550"/>
    <xdr:sp macro="" textlink="">
      <xdr:nvSpPr>
        <xdr:cNvPr id="289" name="Text Box 34">
          <a:extLst>
            <a:ext uri="{FF2B5EF4-FFF2-40B4-BE49-F238E27FC236}">
              <a16:creationId xmlns:a16="http://schemas.microsoft.com/office/drawing/2014/main" id="{241AD9DC-CF27-4858-8D03-3048F2AEA2E1}"/>
            </a:ext>
          </a:extLst>
        </xdr:cNvPr>
        <xdr:cNvSpPr txBox="1">
          <a:spLocks noChangeArrowheads="1"/>
        </xdr:cNvSpPr>
      </xdr:nvSpPr>
      <xdr:spPr bwMode="auto">
        <a:xfrm>
          <a:off x="3849872" y="4771360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933450</xdr:colOff>
      <xdr:row>136</xdr:row>
      <xdr:rowOff>0</xdr:rowOff>
    </xdr:from>
    <xdr:ext cx="76200" cy="209550"/>
    <xdr:sp macro="" textlink="">
      <xdr:nvSpPr>
        <xdr:cNvPr id="290" name="Text Box 39">
          <a:extLst>
            <a:ext uri="{FF2B5EF4-FFF2-40B4-BE49-F238E27FC236}">
              <a16:creationId xmlns:a16="http://schemas.microsoft.com/office/drawing/2014/main" id="{546F95A9-7CB9-4738-85AA-148B43D61096}"/>
            </a:ext>
          </a:extLst>
        </xdr:cNvPr>
        <xdr:cNvSpPr txBox="1">
          <a:spLocks noChangeArrowheads="1"/>
        </xdr:cNvSpPr>
      </xdr:nvSpPr>
      <xdr:spPr bwMode="auto">
        <a:xfrm>
          <a:off x="4211822" y="4771360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571500</xdr:colOff>
      <xdr:row>129</xdr:row>
      <xdr:rowOff>9525</xdr:rowOff>
    </xdr:from>
    <xdr:ext cx="76200" cy="209550"/>
    <xdr:sp macro="" textlink="">
      <xdr:nvSpPr>
        <xdr:cNvPr id="291" name="Text Box 33">
          <a:extLst>
            <a:ext uri="{FF2B5EF4-FFF2-40B4-BE49-F238E27FC236}">
              <a16:creationId xmlns:a16="http://schemas.microsoft.com/office/drawing/2014/main" id="{E8966C0F-50F4-4639-9459-B743238B3681}"/>
            </a:ext>
          </a:extLst>
        </xdr:cNvPr>
        <xdr:cNvSpPr txBox="1">
          <a:spLocks noChangeArrowheads="1"/>
        </xdr:cNvSpPr>
      </xdr:nvSpPr>
      <xdr:spPr bwMode="auto">
        <a:xfrm>
          <a:off x="3849872" y="44932083"/>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571500</xdr:colOff>
      <xdr:row>129</xdr:row>
      <xdr:rowOff>9525</xdr:rowOff>
    </xdr:from>
    <xdr:ext cx="76200" cy="209550"/>
    <xdr:sp macro="" textlink="">
      <xdr:nvSpPr>
        <xdr:cNvPr id="292" name="Text Box 33">
          <a:extLst>
            <a:ext uri="{FF2B5EF4-FFF2-40B4-BE49-F238E27FC236}">
              <a16:creationId xmlns:a16="http://schemas.microsoft.com/office/drawing/2014/main" id="{A84A2208-FA44-48E2-B6DE-92D5349122A1}"/>
            </a:ext>
          </a:extLst>
        </xdr:cNvPr>
        <xdr:cNvSpPr txBox="1">
          <a:spLocks noChangeArrowheads="1"/>
        </xdr:cNvSpPr>
      </xdr:nvSpPr>
      <xdr:spPr bwMode="auto">
        <a:xfrm>
          <a:off x="3849872" y="44932083"/>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571500</xdr:colOff>
      <xdr:row>137</xdr:row>
      <xdr:rowOff>9525</xdr:rowOff>
    </xdr:from>
    <xdr:ext cx="76200" cy="209550"/>
    <xdr:sp macro="" textlink="">
      <xdr:nvSpPr>
        <xdr:cNvPr id="293" name="Text Box 33">
          <a:extLst>
            <a:ext uri="{FF2B5EF4-FFF2-40B4-BE49-F238E27FC236}">
              <a16:creationId xmlns:a16="http://schemas.microsoft.com/office/drawing/2014/main" id="{60F7E8DF-4E02-4A0C-A6AE-055AECEB0C31}"/>
            </a:ext>
          </a:extLst>
        </xdr:cNvPr>
        <xdr:cNvSpPr txBox="1">
          <a:spLocks noChangeArrowheads="1"/>
        </xdr:cNvSpPr>
      </xdr:nvSpPr>
      <xdr:spPr bwMode="auto">
        <a:xfrm>
          <a:off x="3849872" y="48121851"/>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571500</xdr:colOff>
      <xdr:row>137</xdr:row>
      <xdr:rowOff>9525</xdr:rowOff>
    </xdr:from>
    <xdr:ext cx="76200" cy="209550"/>
    <xdr:sp macro="" textlink="">
      <xdr:nvSpPr>
        <xdr:cNvPr id="294" name="Text Box 33">
          <a:extLst>
            <a:ext uri="{FF2B5EF4-FFF2-40B4-BE49-F238E27FC236}">
              <a16:creationId xmlns:a16="http://schemas.microsoft.com/office/drawing/2014/main" id="{FC137180-A463-44E8-BDC1-EB978B1953C5}"/>
            </a:ext>
          </a:extLst>
        </xdr:cNvPr>
        <xdr:cNvSpPr txBox="1">
          <a:spLocks noChangeArrowheads="1"/>
        </xdr:cNvSpPr>
      </xdr:nvSpPr>
      <xdr:spPr bwMode="auto">
        <a:xfrm>
          <a:off x="3849872" y="48121851"/>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571500</xdr:colOff>
      <xdr:row>136</xdr:row>
      <xdr:rowOff>0</xdr:rowOff>
    </xdr:from>
    <xdr:ext cx="76200" cy="209550"/>
    <xdr:sp macro="" textlink="">
      <xdr:nvSpPr>
        <xdr:cNvPr id="295" name="Text Box 34">
          <a:extLst>
            <a:ext uri="{FF2B5EF4-FFF2-40B4-BE49-F238E27FC236}">
              <a16:creationId xmlns:a16="http://schemas.microsoft.com/office/drawing/2014/main" id="{0BEC18C0-6708-4422-94B2-0F35E0058913}"/>
            </a:ext>
          </a:extLst>
        </xdr:cNvPr>
        <xdr:cNvSpPr txBox="1">
          <a:spLocks noChangeArrowheads="1"/>
        </xdr:cNvSpPr>
      </xdr:nvSpPr>
      <xdr:spPr bwMode="auto">
        <a:xfrm>
          <a:off x="3849872" y="4771360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933450</xdr:colOff>
      <xdr:row>136</xdr:row>
      <xdr:rowOff>0</xdr:rowOff>
    </xdr:from>
    <xdr:ext cx="76200" cy="209550"/>
    <xdr:sp macro="" textlink="">
      <xdr:nvSpPr>
        <xdr:cNvPr id="296" name="Text Box 39">
          <a:extLst>
            <a:ext uri="{FF2B5EF4-FFF2-40B4-BE49-F238E27FC236}">
              <a16:creationId xmlns:a16="http://schemas.microsoft.com/office/drawing/2014/main" id="{A6236242-8F9D-49F2-820A-5255DC653A12}"/>
            </a:ext>
          </a:extLst>
        </xdr:cNvPr>
        <xdr:cNvSpPr txBox="1">
          <a:spLocks noChangeArrowheads="1"/>
        </xdr:cNvSpPr>
      </xdr:nvSpPr>
      <xdr:spPr bwMode="auto">
        <a:xfrm>
          <a:off x="4211822" y="4771360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571500</xdr:colOff>
      <xdr:row>128</xdr:row>
      <xdr:rowOff>352425</xdr:rowOff>
    </xdr:from>
    <xdr:ext cx="76200" cy="208074"/>
    <xdr:sp macro="" textlink="">
      <xdr:nvSpPr>
        <xdr:cNvPr id="297" name="Text Box 33">
          <a:extLst>
            <a:ext uri="{FF2B5EF4-FFF2-40B4-BE49-F238E27FC236}">
              <a16:creationId xmlns:a16="http://schemas.microsoft.com/office/drawing/2014/main" id="{1AD9E668-508D-4115-8914-D6518D793001}"/>
            </a:ext>
          </a:extLst>
        </xdr:cNvPr>
        <xdr:cNvSpPr txBox="1">
          <a:spLocks noChangeArrowheads="1"/>
        </xdr:cNvSpPr>
      </xdr:nvSpPr>
      <xdr:spPr bwMode="auto">
        <a:xfrm>
          <a:off x="3849872" y="44876262"/>
          <a:ext cx="76200" cy="2080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571500</xdr:colOff>
      <xdr:row>129</xdr:row>
      <xdr:rowOff>9525</xdr:rowOff>
    </xdr:from>
    <xdr:ext cx="76200" cy="209550"/>
    <xdr:sp macro="" textlink="">
      <xdr:nvSpPr>
        <xdr:cNvPr id="298" name="Text Box 33">
          <a:extLst>
            <a:ext uri="{FF2B5EF4-FFF2-40B4-BE49-F238E27FC236}">
              <a16:creationId xmlns:a16="http://schemas.microsoft.com/office/drawing/2014/main" id="{8C9A1B41-1ED4-42F0-9FFD-32DE1F81580A}"/>
            </a:ext>
          </a:extLst>
        </xdr:cNvPr>
        <xdr:cNvSpPr txBox="1">
          <a:spLocks noChangeArrowheads="1"/>
        </xdr:cNvSpPr>
      </xdr:nvSpPr>
      <xdr:spPr bwMode="auto">
        <a:xfrm>
          <a:off x="3849872" y="44932083"/>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571500</xdr:colOff>
      <xdr:row>137</xdr:row>
      <xdr:rowOff>9525</xdr:rowOff>
    </xdr:from>
    <xdr:ext cx="76200" cy="209550"/>
    <xdr:sp macro="" textlink="">
      <xdr:nvSpPr>
        <xdr:cNvPr id="299" name="Text Box 33">
          <a:extLst>
            <a:ext uri="{FF2B5EF4-FFF2-40B4-BE49-F238E27FC236}">
              <a16:creationId xmlns:a16="http://schemas.microsoft.com/office/drawing/2014/main" id="{6055587E-D2B4-481D-93E3-D46952AC1FBA}"/>
            </a:ext>
          </a:extLst>
        </xdr:cNvPr>
        <xdr:cNvSpPr txBox="1">
          <a:spLocks noChangeArrowheads="1"/>
        </xdr:cNvSpPr>
      </xdr:nvSpPr>
      <xdr:spPr bwMode="auto">
        <a:xfrm>
          <a:off x="3849872" y="48121851"/>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571500</xdr:colOff>
      <xdr:row>137</xdr:row>
      <xdr:rowOff>9525</xdr:rowOff>
    </xdr:from>
    <xdr:ext cx="76200" cy="209550"/>
    <xdr:sp macro="" textlink="">
      <xdr:nvSpPr>
        <xdr:cNvPr id="300" name="Text Box 33">
          <a:extLst>
            <a:ext uri="{FF2B5EF4-FFF2-40B4-BE49-F238E27FC236}">
              <a16:creationId xmlns:a16="http://schemas.microsoft.com/office/drawing/2014/main" id="{C4B0D703-929F-4FE0-97A7-EE9DC33AB0CE}"/>
            </a:ext>
          </a:extLst>
        </xdr:cNvPr>
        <xdr:cNvSpPr txBox="1">
          <a:spLocks noChangeArrowheads="1"/>
        </xdr:cNvSpPr>
      </xdr:nvSpPr>
      <xdr:spPr bwMode="auto">
        <a:xfrm>
          <a:off x="3849872" y="48121851"/>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571500</xdr:colOff>
      <xdr:row>136</xdr:row>
      <xdr:rowOff>0</xdr:rowOff>
    </xdr:from>
    <xdr:ext cx="76200" cy="209550"/>
    <xdr:sp macro="" textlink="">
      <xdr:nvSpPr>
        <xdr:cNvPr id="301" name="Text Box 34">
          <a:extLst>
            <a:ext uri="{FF2B5EF4-FFF2-40B4-BE49-F238E27FC236}">
              <a16:creationId xmlns:a16="http://schemas.microsoft.com/office/drawing/2014/main" id="{2493C4D5-15C1-43B6-9E6E-2909FDFDF4AD}"/>
            </a:ext>
          </a:extLst>
        </xdr:cNvPr>
        <xdr:cNvSpPr txBox="1">
          <a:spLocks noChangeArrowheads="1"/>
        </xdr:cNvSpPr>
      </xdr:nvSpPr>
      <xdr:spPr bwMode="auto">
        <a:xfrm>
          <a:off x="5503826" y="4771360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933450</xdr:colOff>
      <xdr:row>136</xdr:row>
      <xdr:rowOff>0</xdr:rowOff>
    </xdr:from>
    <xdr:ext cx="76200" cy="209550"/>
    <xdr:sp macro="" textlink="">
      <xdr:nvSpPr>
        <xdr:cNvPr id="302" name="Text Box 39">
          <a:extLst>
            <a:ext uri="{FF2B5EF4-FFF2-40B4-BE49-F238E27FC236}">
              <a16:creationId xmlns:a16="http://schemas.microsoft.com/office/drawing/2014/main" id="{4598DA53-D1ED-4AB3-B01F-292867E1F7FD}"/>
            </a:ext>
          </a:extLst>
        </xdr:cNvPr>
        <xdr:cNvSpPr txBox="1">
          <a:spLocks noChangeArrowheads="1"/>
        </xdr:cNvSpPr>
      </xdr:nvSpPr>
      <xdr:spPr bwMode="auto">
        <a:xfrm>
          <a:off x="5865776" y="4771360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571500</xdr:colOff>
      <xdr:row>128</xdr:row>
      <xdr:rowOff>352425</xdr:rowOff>
    </xdr:from>
    <xdr:ext cx="76200" cy="208074"/>
    <xdr:sp macro="" textlink="">
      <xdr:nvSpPr>
        <xdr:cNvPr id="303" name="Text Box 33">
          <a:extLst>
            <a:ext uri="{FF2B5EF4-FFF2-40B4-BE49-F238E27FC236}">
              <a16:creationId xmlns:a16="http://schemas.microsoft.com/office/drawing/2014/main" id="{DDC2F052-91E3-4D90-83D6-0B699200C4C2}"/>
            </a:ext>
          </a:extLst>
        </xdr:cNvPr>
        <xdr:cNvSpPr txBox="1">
          <a:spLocks noChangeArrowheads="1"/>
        </xdr:cNvSpPr>
      </xdr:nvSpPr>
      <xdr:spPr bwMode="auto">
        <a:xfrm>
          <a:off x="5503826" y="44876262"/>
          <a:ext cx="76200" cy="2080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571500</xdr:colOff>
      <xdr:row>129</xdr:row>
      <xdr:rowOff>9525</xdr:rowOff>
    </xdr:from>
    <xdr:ext cx="76200" cy="209550"/>
    <xdr:sp macro="" textlink="">
      <xdr:nvSpPr>
        <xdr:cNvPr id="304" name="Text Box 33">
          <a:extLst>
            <a:ext uri="{FF2B5EF4-FFF2-40B4-BE49-F238E27FC236}">
              <a16:creationId xmlns:a16="http://schemas.microsoft.com/office/drawing/2014/main" id="{98299EFF-5C28-4CD2-97C1-558A02AC5752}"/>
            </a:ext>
          </a:extLst>
        </xdr:cNvPr>
        <xdr:cNvSpPr txBox="1">
          <a:spLocks noChangeArrowheads="1"/>
        </xdr:cNvSpPr>
      </xdr:nvSpPr>
      <xdr:spPr bwMode="auto">
        <a:xfrm>
          <a:off x="5503826" y="44932083"/>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571500</xdr:colOff>
      <xdr:row>137</xdr:row>
      <xdr:rowOff>9525</xdr:rowOff>
    </xdr:from>
    <xdr:ext cx="76200" cy="209550"/>
    <xdr:sp macro="" textlink="">
      <xdr:nvSpPr>
        <xdr:cNvPr id="305" name="Text Box 33">
          <a:extLst>
            <a:ext uri="{FF2B5EF4-FFF2-40B4-BE49-F238E27FC236}">
              <a16:creationId xmlns:a16="http://schemas.microsoft.com/office/drawing/2014/main" id="{103A64A4-6EC5-4AE2-B6FD-E07B202BE770}"/>
            </a:ext>
          </a:extLst>
        </xdr:cNvPr>
        <xdr:cNvSpPr txBox="1">
          <a:spLocks noChangeArrowheads="1"/>
        </xdr:cNvSpPr>
      </xdr:nvSpPr>
      <xdr:spPr bwMode="auto">
        <a:xfrm>
          <a:off x="5503826" y="48121851"/>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571500</xdr:colOff>
      <xdr:row>137</xdr:row>
      <xdr:rowOff>9525</xdr:rowOff>
    </xdr:from>
    <xdr:ext cx="76200" cy="209550"/>
    <xdr:sp macro="" textlink="">
      <xdr:nvSpPr>
        <xdr:cNvPr id="306" name="Text Box 33">
          <a:extLst>
            <a:ext uri="{FF2B5EF4-FFF2-40B4-BE49-F238E27FC236}">
              <a16:creationId xmlns:a16="http://schemas.microsoft.com/office/drawing/2014/main" id="{FC74FE5D-2661-4A9B-AA8C-A0C3B822B548}"/>
            </a:ext>
          </a:extLst>
        </xdr:cNvPr>
        <xdr:cNvSpPr txBox="1">
          <a:spLocks noChangeArrowheads="1"/>
        </xdr:cNvSpPr>
      </xdr:nvSpPr>
      <xdr:spPr bwMode="auto">
        <a:xfrm>
          <a:off x="5503826" y="48121851"/>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571500</xdr:colOff>
      <xdr:row>136</xdr:row>
      <xdr:rowOff>0</xdr:rowOff>
    </xdr:from>
    <xdr:ext cx="76200" cy="209550"/>
    <xdr:sp macro="" textlink="">
      <xdr:nvSpPr>
        <xdr:cNvPr id="307" name="Text Box 34">
          <a:extLst>
            <a:ext uri="{FF2B5EF4-FFF2-40B4-BE49-F238E27FC236}">
              <a16:creationId xmlns:a16="http://schemas.microsoft.com/office/drawing/2014/main" id="{029841CB-41E0-4714-A349-B2F8B235E9E4}"/>
            </a:ext>
          </a:extLst>
        </xdr:cNvPr>
        <xdr:cNvSpPr txBox="1">
          <a:spLocks noChangeArrowheads="1"/>
        </xdr:cNvSpPr>
      </xdr:nvSpPr>
      <xdr:spPr bwMode="auto">
        <a:xfrm>
          <a:off x="5503826" y="4771360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933450</xdr:colOff>
      <xdr:row>136</xdr:row>
      <xdr:rowOff>0</xdr:rowOff>
    </xdr:from>
    <xdr:ext cx="76200" cy="209550"/>
    <xdr:sp macro="" textlink="">
      <xdr:nvSpPr>
        <xdr:cNvPr id="308" name="Text Box 39">
          <a:extLst>
            <a:ext uri="{FF2B5EF4-FFF2-40B4-BE49-F238E27FC236}">
              <a16:creationId xmlns:a16="http://schemas.microsoft.com/office/drawing/2014/main" id="{4F7C46E9-AA17-4BE8-9E61-8DC1B2AD4EB0}"/>
            </a:ext>
          </a:extLst>
        </xdr:cNvPr>
        <xdr:cNvSpPr txBox="1">
          <a:spLocks noChangeArrowheads="1"/>
        </xdr:cNvSpPr>
      </xdr:nvSpPr>
      <xdr:spPr bwMode="auto">
        <a:xfrm>
          <a:off x="5865776" y="4771360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571500</xdr:colOff>
      <xdr:row>128</xdr:row>
      <xdr:rowOff>352425</xdr:rowOff>
    </xdr:from>
    <xdr:ext cx="76200" cy="208074"/>
    <xdr:sp macro="" textlink="">
      <xdr:nvSpPr>
        <xdr:cNvPr id="309" name="Text Box 33">
          <a:extLst>
            <a:ext uri="{FF2B5EF4-FFF2-40B4-BE49-F238E27FC236}">
              <a16:creationId xmlns:a16="http://schemas.microsoft.com/office/drawing/2014/main" id="{D5698EDB-6974-4208-8D49-A33969CD1BA5}"/>
            </a:ext>
          </a:extLst>
        </xdr:cNvPr>
        <xdr:cNvSpPr txBox="1">
          <a:spLocks noChangeArrowheads="1"/>
        </xdr:cNvSpPr>
      </xdr:nvSpPr>
      <xdr:spPr bwMode="auto">
        <a:xfrm>
          <a:off x="5503826" y="44876262"/>
          <a:ext cx="76200" cy="2080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571500</xdr:colOff>
      <xdr:row>129</xdr:row>
      <xdr:rowOff>9525</xdr:rowOff>
    </xdr:from>
    <xdr:ext cx="76200" cy="209550"/>
    <xdr:sp macro="" textlink="">
      <xdr:nvSpPr>
        <xdr:cNvPr id="310" name="Text Box 33">
          <a:extLst>
            <a:ext uri="{FF2B5EF4-FFF2-40B4-BE49-F238E27FC236}">
              <a16:creationId xmlns:a16="http://schemas.microsoft.com/office/drawing/2014/main" id="{2F348C3A-0D53-40FD-909C-F42511C1AEF9}"/>
            </a:ext>
          </a:extLst>
        </xdr:cNvPr>
        <xdr:cNvSpPr txBox="1">
          <a:spLocks noChangeArrowheads="1"/>
        </xdr:cNvSpPr>
      </xdr:nvSpPr>
      <xdr:spPr bwMode="auto">
        <a:xfrm>
          <a:off x="5503826" y="44932083"/>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571500</xdr:colOff>
      <xdr:row>137</xdr:row>
      <xdr:rowOff>9525</xdr:rowOff>
    </xdr:from>
    <xdr:ext cx="76200" cy="209550"/>
    <xdr:sp macro="" textlink="">
      <xdr:nvSpPr>
        <xdr:cNvPr id="311" name="Text Box 33">
          <a:extLst>
            <a:ext uri="{FF2B5EF4-FFF2-40B4-BE49-F238E27FC236}">
              <a16:creationId xmlns:a16="http://schemas.microsoft.com/office/drawing/2014/main" id="{5F422447-BFD3-47C4-86E7-850FF14D96A6}"/>
            </a:ext>
          </a:extLst>
        </xdr:cNvPr>
        <xdr:cNvSpPr txBox="1">
          <a:spLocks noChangeArrowheads="1"/>
        </xdr:cNvSpPr>
      </xdr:nvSpPr>
      <xdr:spPr bwMode="auto">
        <a:xfrm>
          <a:off x="5503826" y="48121851"/>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571500</xdr:colOff>
      <xdr:row>137</xdr:row>
      <xdr:rowOff>9525</xdr:rowOff>
    </xdr:from>
    <xdr:ext cx="76200" cy="209550"/>
    <xdr:sp macro="" textlink="">
      <xdr:nvSpPr>
        <xdr:cNvPr id="312" name="Text Box 33">
          <a:extLst>
            <a:ext uri="{FF2B5EF4-FFF2-40B4-BE49-F238E27FC236}">
              <a16:creationId xmlns:a16="http://schemas.microsoft.com/office/drawing/2014/main" id="{36C1082A-FDD1-4A41-9202-1DD0CE8BD67D}"/>
            </a:ext>
          </a:extLst>
        </xdr:cNvPr>
        <xdr:cNvSpPr txBox="1">
          <a:spLocks noChangeArrowheads="1"/>
        </xdr:cNvSpPr>
      </xdr:nvSpPr>
      <xdr:spPr bwMode="auto">
        <a:xfrm>
          <a:off x="5503826" y="48121851"/>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11</xdr:col>
      <xdr:colOff>571500</xdr:colOff>
      <xdr:row>136</xdr:row>
      <xdr:rowOff>0</xdr:rowOff>
    </xdr:from>
    <xdr:ext cx="76200" cy="209550"/>
    <xdr:sp macro="" textlink="">
      <xdr:nvSpPr>
        <xdr:cNvPr id="313" name="Text Box 34">
          <a:extLst>
            <a:ext uri="{FF2B5EF4-FFF2-40B4-BE49-F238E27FC236}">
              <a16:creationId xmlns:a16="http://schemas.microsoft.com/office/drawing/2014/main" id="{09B836E8-FAE9-454C-9C32-B5313ED64399}"/>
            </a:ext>
          </a:extLst>
        </xdr:cNvPr>
        <xdr:cNvSpPr txBox="1">
          <a:spLocks noChangeArrowheads="1"/>
        </xdr:cNvSpPr>
      </xdr:nvSpPr>
      <xdr:spPr bwMode="auto">
        <a:xfrm>
          <a:off x="7157779" y="4771360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11</xdr:col>
      <xdr:colOff>933450</xdr:colOff>
      <xdr:row>136</xdr:row>
      <xdr:rowOff>0</xdr:rowOff>
    </xdr:from>
    <xdr:ext cx="76200" cy="209550"/>
    <xdr:sp macro="" textlink="">
      <xdr:nvSpPr>
        <xdr:cNvPr id="314" name="Text Box 39">
          <a:extLst>
            <a:ext uri="{FF2B5EF4-FFF2-40B4-BE49-F238E27FC236}">
              <a16:creationId xmlns:a16="http://schemas.microsoft.com/office/drawing/2014/main" id="{060DAC0F-CA7E-4F04-B182-E45DC2900748}"/>
            </a:ext>
          </a:extLst>
        </xdr:cNvPr>
        <xdr:cNvSpPr txBox="1">
          <a:spLocks noChangeArrowheads="1"/>
        </xdr:cNvSpPr>
      </xdr:nvSpPr>
      <xdr:spPr bwMode="auto">
        <a:xfrm>
          <a:off x="7519729" y="4771360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11</xdr:col>
      <xdr:colOff>571500</xdr:colOff>
      <xdr:row>128</xdr:row>
      <xdr:rowOff>352425</xdr:rowOff>
    </xdr:from>
    <xdr:ext cx="76200" cy="208074"/>
    <xdr:sp macro="" textlink="">
      <xdr:nvSpPr>
        <xdr:cNvPr id="315" name="Text Box 33">
          <a:extLst>
            <a:ext uri="{FF2B5EF4-FFF2-40B4-BE49-F238E27FC236}">
              <a16:creationId xmlns:a16="http://schemas.microsoft.com/office/drawing/2014/main" id="{CEAA544E-1389-4B09-8DC9-404147AAEA5E}"/>
            </a:ext>
          </a:extLst>
        </xdr:cNvPr>
        <xdr:cNvSpPr txBox="1">
          <a:spLocks noChangeArrowheads="1"/>
        </xdr:cNvSpPr>
      </xdr:nvSpPr>
      <xdr:spPr bwMode="auto">
        <a:xfrm>
          <a:off x="7157779" y="44876262"/>
          <a:ext cx="76200" cy="2080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11</xdr:col>
      <xdr:colOff>571500</xdr:colOff>
      <xdr:row>129</xdr:row>
      <xdr:rowOff>9525</xdr:rowOff>
    </xdr:from>
    <xdr:ext cx="76200" cy="209550"/>
    <xdr:sp macro="" textlink="">
      <xdr:nvSpPr>
        <xdr:cNvPr id="316" name="Text Box 33">
          <a:extLst>
            <a:ext uri="{FF2B5EF4-FFF2-40B4-BE49-F238E27FC236}">
              <a16:creationId xmlns:a16="http://schemas.microsoft.com/office/drawing/2014/main" id="{2459A536-D56F-484E-AC8B-79172035107D}"/>
            </a:ext>
          </a:extLst>
        </xdr:cNvPr>
        <xdr:cNvSpPr txBox="1">
          <a:spLocks noChangeArrowheads="1"/>
        </xdr:cNvSpPr>
      </xdr:nvSpPr>
      <xdr:spPr bwMode="auto">
        <a:xfrm>
          <a:off x="7157779" y="44932083"/>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11</xdr:col>
      <xdr:colOff>571500</xdr:colOff>
      <xdr:row>137</xdr:row>
      <xdr:rowOff>9525</xdr:rowOff>
    </xdr:from>
    <xdr:ext cx="76200" cy="209550"/>
    <xdr:sp macro="" textlink="">
      <xdr:nvSpPr>
        <xdr:cNvPr id="317" name="Text Box 33">
          <a:extLst>
            <a:ext uri="{FF2B5EF4-FFF2-40B4-BE49-F238E27FC236}">
              <a16:creationId xmlns:a16="http://schemas.microsoft.com/office/drawing/2014/main" id="{E68A7B2D-946A-48ED-A5CD-59DA832C267C}"/>
            </a:ext>
          </a:extLst>
        </xdr:cNvPr>
        <xdr:cNvSpPr txBox="1">
          <a:spLocks noChangeArrowheads="1"/>
        </xdr:cNvSpPr>
      </xdr:nvSpPr>
      <xdr:spPr bwMode="auto">
        <a:xfrm>
          <a:off x="7157779" y="48121851"/>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11</xdr:col>
      <xdr:colOff>571500</xdr:colOff>
      <xdr:row>137</xdr:row>
      <xdr:rowOff>9525</xdr:rowOff>
    </xdr:from>
    <xdr:ext cx="76200" cy="209550"/>
    <xdr:sp macro="" textlink="">
      <xdr:nvSpPr>
        <xdr:cNvPr id="318" name="Text Box 33">
          <a:extLst>
            <a:ext uri="{FF2B5EF4-FFF2-40B4-BE49-F238E27FC236}">
              <a16:creationId xmlns:a16="http://schemas.microsoft.com/office/drawing/2014/main" id="{A4670A16-7833-47A3-B20E-2DEEA24FE38E}"/>
            </a:ext>
          </a:extLst>
        </xdr:cNvPr>
        <xdr:cNvSpPr txBox="1">
          <a:spLocks noChangeArrowheads="1"/>
        </xdr:cNvSpPr>
      </xdr:nvSpPr>
      <xdr:spPr bwMode="auto">
        <a:xfrm>
          <a:off x="7157779" y="48121851"/>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11</xdr:col>
      <xdr:colOff>571500</xdr:colOff>
      <xdr:row>136</xdr:row>
      <xdr:rowOff>0</xdr:rowOff>
    </xdr:from>
    <xdr:ext cx="76200" cy="209550"/>
    <xdr:sp macro="" textlink="">
      <xdr:nvSpPr>
        <xdr:cNvPr id="319" name="Text Box 34">
          <a:extLst>
            <a:ext uri="{FF2B5EF4-FFF2-40B4-BE49-F238E27FC236}">
              <a16:creationId xmlns:a16="http://schemas.microsoft.com/office/drawing/2014/main" id="{ECE8696E-C0CF-4DF1-8D32-2BC114D58364}"/>
            </a:ext>
          </a:extLst>
        </xdr:cNvPr>
        <xdr:cNvSpPr txBox="1">
          <a:spLocks noChangeArrowheads="1"/>
        </xdr:cNvSpPr>
      </xdr:nvSpPr>
      <xdr:spPr bwMode="auto">
        <a:xfrm>
          <a:off x="7157779" y="4771360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11</xdr:col>
      <xdr:colOff>933450</xdr:colOff>
      <xdr:row>136</xdr:row>
      <xdr:rowOff>0</xdr:rowOff>
    </xdr:from>
    <xdr:ext cx="76200" cy="209550"/>
    <xdr:sp macro="" textlink="">
      <xdr:nvSpPr>
        <xdr:cNvPr id="320" name="Text Box 39">
          <a:extLst>
            <a:ext uri="{FF2B5EF4-FFF2-40B4-BE49-F238E27FC236}">
              <a16:creationId xmlns:a16="http://schemas.microsoft.com/office/drawing/2014/main" id="{1AD451F9-BD66-4E3E-9757-4FD183F49576}"/>
            </a:ext>
          </a:extLst>
        </xdr:cNvPr>
        <xdr:cNvSpPr txBox="1">
          <a:spLocks noChangeArrowheads="1"/>
        </xdr:cNvSpPr>
      </xdr:nvSpPr>
      <xdr:spPr bwMode="auto">
        <a:xfrm>
          <a:off x="7519729" y="4771360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11</xdr:col>
      <xdr:colOff>571500</xdr:colOff>
      <xdr:row>128</xdr:row>
      <xdr:rowOff>352425</xdr:rowOff>
    </xdr:from>
    <xdr:ext cx="76200" cy="208074"/>
    <xdr:sp macro="" textlink="">
      <xdr:nvSpPr>
        <xdr:cNvPr id="321" name="Text Box 33">
          <a:extLst>
            <a:ext uri="{FF2B5EF4-FFF2-40B4-BE49-F238E27FC236}">
              <a16:creationId xmlns:a16="http://schemas.microsoft.com/office/drawing/2014/main" id="{5A34FF1E-C7EB-4D50-8A1A-6165B7002C22}"/>
            </a:ext>
          </a:extLst>
        </xdr:cNvPr>
        <xdr:cNvSpPr txBox="1">
          <a:spLocks noChangeArrowheads="1"/>
        </xdr:cNvSpPr>
      </xdr:nvSpPr>
      <xdr:spPr bwMode="auto">
        <a:xfrm>
          <a:off x="7157779" y="44876262"/>
          <a:ext cx="76200" cy="2080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11</xdr:col>
      <xdr:colOff>571500</xdr:colOff>
      <xdr:row>129</xdr:row>
      <xdr:rowOff>9525</xdr:rowOff>
    </xdr:from>
    <xdr:ext cx="76200" cy="209550"/>
    <xdr:sp macro="" textlink="">
      <xdr:nvSpPr>
        <xdr:cNvPr id="322" name="Text Box 33">
          <a:extLst>
            <a:ext uri="{FF2B5EF4-FFF2-40B4-BE49-F238E27FC236}">
              <a16:creationId xmlns:a16="http://schemas.microsoft.com/office/drawing/2014/main" id="{32E2B94D-7034-46A6-B036-4C00E180DBCB}"/>
            </a:ext>
          </a:extLst>
        </xdr:cNvPr>
        <xdr:cNvSpPr txBox="1">
          <a:spLocks noChangeArrowheads="1"/>
        </xdr:cNvSpPr>
      </xdr:nvSpPr>
      <xdr:spPr bwMode="auto">
        <a:xfrm>
          <a:off x="7157779" y="44932083"/>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11</xdr:col>
      <xdr:colOff>571500</xdr:colOff>
      <xdr:row>137</xdr:row>
      <xdr:rowOff>9525</xdr:rowOff>
    </xdr:from>
    <xdr:ext cx="76200" cy="209550"/>
    <xdr:sp macro="" textlink="">
      <xdr:nvSpPr>
        <xdr:cNvPr id="323" name="Text Box 33">
          <a:extLst>
            <a:ext uri="{FF2B5EF4-FFF2-40B4-BE49-F238E27FC236}">
              <a16:creationId xmlns:a16="http://schemas.microsoft.com/office/drawing/2014/main" id="{011B50DA-8AF4-4B0E-B584-5EA9FAD4CDB6}"/>
            </a:ext>
          </a:extLst>
        </xdr:cNvPr>
        <xdr:cNvSpPr txBox="1">
          <a:spLocks noChangeArrowheads="1"/>
        </xdr:cNvSpPr>
      </xdr:nvSpPr>
      <xdr:spPr bwMode="auto">
        <a:xfrm>
          <a:off x="7157779" y="48121851"/>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11</xdr:col>
      <xdr:colOff>571500</xdr:colOff>
      <xdr:row>137</xdr:row>
      <xdr:rowOff>9525</xdr:rowOff>
    </xdr:from>
    <xdr:ext cx="76200" cy="209550"/>
    <xdr:sp macro="" textlink="">
      <xdr:nvSpPr>
        <xdr:cNvPr id="324" name="Text Box 33">
          <a:extLst>
            <a:ext uri="{FF2B5EF4-FFF2-40B4-BE49-F238E27FC236}">
              <a16:creationId xmlns:a16="http://schemas.microsoft.com/office/drawing/2014/main" id="{87EF1402-D20A-4BE2-B175-614625EB6DD8}"/>
            </a:ext>
          </a:extLst>
        </xdr:cNvPr>
        <xdr:cNvSpPr txBox="1">
          <a:spLocks noChangeArrowheads="1"/>
        </xdr:cNvSpPr>
      </xdr:nvSpPr>
      <xdr:spPr bwMode="auto">
        <a:xfrm>
          <a:off x="7157779" y="48121851"/>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xdr:col>
      <xdr:colOff>571500</xdr:colOff>
      <xdr:row>136</xdr:row>
      <xdr:rowOff>0</xdr:rowOff>
    </xdr:from>
    <xdr:ext cx="76200" cy="209550"/>
    <xdr:sp macro="" textlink="">
      <xdr:nvSpPr>
        <xdr:cNvPr id="325" name="Text Box 34">
          <a:extLst>
            <a:ext uri="{FF2B5EF4-FFF2-40B4-BE49-F238E27FC236}">
              <a16:creationId xmlns:a16="http://schemas.microsoft.com/office/drawing/2014/main" id="{D1A8A12A-F8C5-4288-A14C-89A90AA757AD}"/>
            </a:ext>
          </a:extLst>
        </xdr:cNvPr>
        <xdr:cNvSpPr txBox="1">
          <a:spLocks noChangeArrowheads="1"/>
        </xdr:cNvSpPr>
      </xdr:nvSpPr>
      <xdr:spPr bwMode="auto">
        <a:xfrm>
          <a:off x="8870802" y="4771360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xdr:col>
      <xdr:colOff>933450</xdr:colOff>
      <xdr:row>136</xdr:row>
      <xdr:rowOff>0</xdr:rowOff>
    </xdr:from>
    <xdr:ext cx="76200" cy="209550"/>
    <xdr:sp macro="" textlink="">
      <xdr:nvSpPr>
        <xdr:cNvPr id="326" name="Text Box 39">
          <a:extLst>
            <a:ext uri="{FF2B5EF4-FFF2-40B4-BE49-F238E27FC236}">
              <a16:creationId xmlns:a16="http://schemas.microsoft.com/office/drawing/2014/main" id="{00543F0F-ACB0-45FD-8DED-0E09D11FD049}"/>
            </a:ext>
          </a:extLst>
        </xdr:cNvPr>
        <xdr:cNvSpPr txBox="1">
          <a:spLocks noChangeArrowheads="1"/>
        </xdr:cNvSpPr>
      </xdr:nvSpPr>
      <xdr:spPr bwMode="auto">
        <a:xfrm>
          <a:off x="9232752" y="4771360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xdr:col>
      <xdr:colOff>571500</xdr:colOff>
      <xdr:row>128</xdr:row>
      <xdr:rowOff>352425</xdr:rowOff>
    </xdr:from>
    <xdr:ext cx="76200" cy="208074"/>
    <xdr:sp macro="" textlink="">
      <xdr:nvSpPr>
        <xdr:cNvPr id="327" name="Text Box 33">
          <a:extLst>
            <a:ext uri="{FF2B5EF4-FFF2-40B4-BE49-F238E27FC236}">
              <a16:creationId xmlns:a16="http://schemas.microsoft.com/office/drawing/2014/main" id="{421388A8-F5D0-4CD7-B3B6-2F2D0504249F}"/>
            </a:ext>
          </a:extLst>
        </xdr:cNvPr>
        <xdr:cNvSpPr txBox="1">
          <a:spLocks noChangeArrowheads="1"/>
        </xdr:cNvSpPr>
      </xdr:nvSpPr>
      <xdr:spPr bwMode="auto">
        <a:xfrm>
          <a:off x="8870802" y="44876262"/>
          <a:ext cx="76200" cy="2080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xdr:col>
      <xdr:colOff>571500</xdr:colOff>
      <xdr:row>128</xdr:row>
      <xdr:rowOff>382058</xdr:rowOff>
    </xdr:from>
    <xdr:ext cx="76200" cy="200666"/>
    <xdr:sp macro="" textlink="">
      <xdr:nvSpPr>
        <xdr:cNvPr id="328" name="Text Box 33">
          <a:extLst>
            <a:ext uri="{FF2B5EF4-FFF2-40B4-BE49-F238E27FC236}">
              <a16:creationId xmlns:a16="http://schemas.microsoft.com/office/drawing/2014/main" id="{C445E3B4-EB7D-4E58-82AA-02E8541B13CA}"/>
            </a:ext>
          </a:extLst>
        </xdr:cNvPr>
        <xdr:cNvSpPr txBox="1">
          <a:spLocks noChangeArrowheads="1"/>
        </xdr:cNvSpPr>
      </xdr:nvSpPr>
      <xdr:spPr bwMode="auto">
        <a:xfrm>
          <a:off x="8870802" y="44905895"/>
          <a:ext cx="76200" cy="2006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xdr:col>
      <xdr:colOff>571500</xdr:colOff>
      <xdr:row>137</xdr:row>
      <xdr:rowOff>9525</xdr:rowOff>
    </xdr:from>
    <xdr:ext cx="76200" cy="209550"/>
    <xdr:sp macro="" textlink="">
      <xdr:nvSpPr>
        <xdr:cNvPr id="329" name="Text Box 33">
          <a:extLst>
            <a:ext uri="{FF2B5EF4-FFF2-40B4-BE49-F238E27FC236}">
              <a16:creationId xmlns:a16="http://schemas.microsoft.com/office/drawing/2014/main" id="{4E273143-FA4A-480D-8922-F051FC165D96}"/>
            </a:ext>
          </a:extLst>
        </xdr:cNvPr>
        <xdr:cNvSpPr txBox="1">
          <a:spLocks noChangeArrowheads="1"/>
        </xdr:cNvSpPr>
      </xdr:nvSpPr>
      <xdr:spPr bwMode="auto">
        <a:xfrm>
          <a:off x="8870802" y="48121851"/>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xdr:col>
      <xdr:colOff>571500</xdr:colOff>
      <xdr:row>137</xdr:row>
      <xdr:rowOff>9525</xdr:rowOff>
    </xdr:from>
    <xdr:ext cx="76200" cy="209550"/>
    <xdr:sp macro="" textlink="">
      <xdr:nvSpPr>
        <xdr:cNvPr id="330" name="Text Box 33">
          <a:extLst>
            <a:ext uri="{FF2B5EF4-FFF2-40B4-BE49-F238E27FC236}">
              <a16:creationId xmlns:a16="http://schemas.microsoft.com/office/drawing/2014/main" id="{15BACEDB-99CA-4645-8C09-6A4E60BAE365}"/>
            </a:ext>
          </a:extLst>
        </xdr:cNvPr>
        <xdr:cNvSpPr txBox="1">
          <a:spLocks noChangeArrowheads="1"/>
        </xdr:cNvSpPr>
      </xdr:nvSpPr>
      <xdr:spPr bwMode="auto">
        <a:xfrm>
          <a:off x="8870802" y="48121851"/>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571500</xdr:colOff>
      <xdr:row>136</xdr:row>
      <xdr:rowOff>0</xdr:rowOff>
    </xdr:from>
    <xdr:ext cx="76200" cy="209550"/>
    <xdr:sp macro="" textlink="">
      <xdr:nvSpPr>
        <xdr:cNvPr id="404" name="Text Box 37">
          <a:extLst>
            <a:ext uri="{FF2B5EF4-FFF2-40B4-BE49-F238E27FC236}">
              <a16:creationId xmlns:a16="http://schemas.microsoft.com/office/drawing/2014/main" id="{00000000-0008-0000-0500-00000F2A1B00}"/>
            </a:ext>
          </a:extLst>
        </xdr:cNvPr>
        <xdr:cNvSpPr txBox="1">
          <a:spLocks noChangeArrowheads="1"/>
        </xdr:cNvSpPr>
      </xdr:nvSpPr>
      <xdr:spPr bwMode="auto">
        <a:xfrm>
          <a:off x="4180417" y="478155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571500</xdr:colOff>
      <xdr:row>137</xdr:row>
      <xdr:rowOff>9525</xdr:rowOff>
    </xdr:from>
    <xdr:ext cx="76200" cy="209550"/>
    <xdr:sp macro="" textlink="">
      <xdr:nvSpPr>
        <xdr:cNvPr id="405" name="Text Box 33">
          <a:extLst>
            <a:ext uri="{FF2B5EF4-FFF2-40B4-BE49-F238E27FC236}">
              <a16:creationId xmlns:a16="http://schemas.microsoft.com/office/drawing/2014/main" id="{00000000-0008-0000-0500-0000232A1B00}"/>
            </a:ext>
          </a:extLst>
        </xdr:cNvPr>
        <xdr:cNvSpPr txBox="1">
          <a:spLocks noChangeArrowheads="1"/>
        </xdr:cNvSpPr>
      </xdr:nvSpPr>
      <xdr:spPr bwMode="auto">
        <a:xfrm>
          <a:off x="4180417" y="48216608"/>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571500</xdr:colOff>
      <xdr:row>136</xdr:row>
      <xdr:rowOff>0</xdr:rowOff>
    </xdr:from>
    <xdr:ext cx="76200" cy="209550"/>
    <xdr:sp macro="" textlink="">
      <xdr:nvSpPr>
        <xdr:cNvPr id="406" name="Text Box 34">
          <a:extLst>
            <a:ext uri="{FF2B5EF4-FFF2-40B4-BE49-F238E27FC236}">
              <a16:creationId xmlns:a16="http://schemas.microsoft.com/office/drawing/2014/main" id="{00000000-0008-0000-0500-0000242A1B00}"/>
            </a:ext>
          </a:extLst>
        </xdr:cNvPr>
        <xdr:cNvSpPr txBox="1">
          <a:spLocks noChangeArrowheads="1"/>
        </xdr:cNvSpPr>
      </xdr:nvSpPr>
      <xdr:spPr bwMode="auto">
        <a:xfrm>
          <a:off x="4180417" y="478155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933450</xdr:colOff>
      <xdr:row>136</xdr:row>
      <xdr:rowOff>0</xdr:rowOff>
    </xdr:from>
    <xdr:ext cx="76200" cy="209550"/>
    <xdr:sp macro="" textlink="">
      <xdr:nvSpPr>
        <xdr:cNvPr id="407" name="Text Box 39">
          <a:extLst>
            <a:ext uri="{FF2B5EF4-FFF2-40B4-BE49-F238E27FC236}">
              <a16:creationId xmlns:a16="http://schemas.microsoft.com/office/drawing/2014/main" id="{00000000-0008-0000-0500-0000252A1B00}"/>
            </a:ext>
          </a:extLst>
        </xdr:cNvPr>
        <xdr:cNvSpPr txBox="1">
          <a:spLocks noChangeArrowheads="1"/>
        </xdr:cNvSpPr>
      </xdr:nvSpPr>
      <xdr:spPr bwMode="auto">
        <a:xfrm>
          <a:off x="4542367" y="478155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571500</xdr:colOff>
      <xdr:row>137</xdr:row>
      <xdr:rowOff>9525</xdr:rowOff>
    </xdr:from>
    <xdr:ext cx="76200" cy="209550"/>
    <xdr:sp macro="" textlink="">
      <xdr:nvSpPr>
        <xdr:cNvPr id="408" name="Text Box 33">
          <a:extLst>
            <a:ext uri="{FF2B5EF4-FFF2-40B4-BE49-F238E27FC236}">
              <a16:creationId xmlns:a16="http://schemas.microsoft.com/office/drawing/2014/main" id="{00000000-0008-0000-0500-0000362A1B00}"/>
            </a:ext>
          </a:extLst>
        </xdr:cNvPr>
        <xdr:cNvSpPr txBox="1">
          <a:spLocks noChangeArrowheads="1"/>
        </xdr:cNvSpPr>
      </xdr:nvSpPr>
      <xdr:spPr bwMode="auto">
        <a:xfrm>
          <a:off x="4180417" y="48216608"/>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571500</xdr:colOff>
      <xdr:row>136</xdr:row>
      <xdr:rowOff>0</xdr:rowOff>
    </xdr:from>
    <xdr:ext cx="76200" cy="209550"/>
    <xdr:sp macro="" textlink="">
      <xdr:nvSpPr>
        <xdr:cNvPr id="409" name="Text Box 34">
          <a:extLst>
            <a:ext uri="{FF2B5EF4-FFF2-40B4-BE49-F238E27FC236}">
              <a16:creationId xmlns:a16="http://schemas.microsoft.com/office/drawing/2014/main" id="{00000000-0008-0000-0500-0000372A1B00}"/>
            </a:ext>
          </a:extLst>
        </xdr:cNvPr>
        <xdr:cNvSpPr txBox="1">
          <a:spLocks noChangeArrowheads="1"/>
        </xdr:cNvSpPr>
      </xdr:nvSpPr>
      <xdr:spPr bwMode="auto">
        <a:xfrm>
          <a:off x="4180417" y="478155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933450</xdr:colOff>
      <xdr:row>136</xdr:row>
      <xdr:rowOff>0</xdr:rowOff>
    </xdr:from>
    <xdr:ext cx="76200" cy="209550"/>
    <xdr:sp macro="" textlink="">
      <xdr:nvSpPr>
        <xdr:cNvPr id="410" name="Text Box 39">
          <a:extLst>
            <a:ext uri="{FF2B5EF4-FFF2-40B4-BE49-F238E27FC236}">
              <a16:creationId xmlns:a16="http://schemas.microsoft.com/office/drawing/2014/main" id="{00000000-0008-0000-0500-0000382A1B00}"/>
            </a:ext>
          </a:extLst>
        </xdr:cNvPr>
        <xdr:cNvSpPr txBox="1">
          <a:spLocks noChangeArrowheads="1"/>
        </xdr:cNvSpPr>
      </xdr:nvSpPr>
      <xdr:spPr bwMode="auto">
        <a:xfrm>
          <a:off x="4542367" y="478155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571500</xdr:colOff>
      <xdr:row>137</xdr:row>
      <xdr:rowOff>9525</xdr:rowOff>
    </xdr:from>
    <xdr:ext cx="76200" cy="209550"/>
    <xdr:sp macro="" textlink="">
      <xdr:nvSpPr>
        <xdr:cNvPr id="411" name="Text Box 33">
          <a:extLst>
            <a:ext uri="{FF2B5EF4-FFF2-40B4-BE49-F238E27FC236}">
              <a16:creationId xmlns:a16="http://schemas.microsoft.com/office/drawing/2014/main" id="{00000000-0008-0000-0500-0000392A1B00}"/>
            </a:ext>
          </a:extLst>
        </xdr:cNvPr>
        <xdr:cNvSpPr txBox="1">
          <a:spLocks noChangeArrowheads="1"/>
        </xdr:cNvSpPr>
      </xdr:nvSpPr>
      <xdr:spPr bwMode="auto">
        <a:xfrm>
          <a:off x="4180417" y="48216608"/>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571500</xdr:colOff>
      <xdr:row>136</xdr:row>
      <xdr:rowOff>0</xdr:rowOff>
    </xdr:from>
    <xdr:ext cx="76200" cy="209550"/>
    <xdr:sp macro="" textlink="">
      <xdr:nvSpPr>
        <xdr:cNvPr id="412" name="Text Box 34">
          <a:extLst>
            <a:ext uri="{FF2B5EF4-FFF2-40B4-BE49-F238E27FC236}">
              <a16:creationId xmlns:a16="http://schemas.microsoft.com/office/drawing/2014/main" id="{00000000-0008-0000-0500-00003A2A1B00}"/>
            </a:ext>
          </a:extLst>
        </xdr:cNvPr>
        <xdr:cNvSpPr txBox="1">
          <a:spLocks noChangeArrowheads="1"/>
        </xdr:cNvSpPr>
      </xdr:nvSpPr>
      <xdr:spPr bwMode="auto">
        <a:xfrm>
          <a:off x="4180417" y="478155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933450</xdr:colOff>
      <xdr:row>136</xdr:row>
      <xdr:rowOff>0</xdr:rowOff>
    </xdr:from>
    <xdr:ext cx="76200" cy="209550"/>
    <xdr:sp macro="" textlink="">
      <xdr:nvSpPr>
        <xdr:cNvPr id="413" name="Text Box 39">
          <a:extLst>
            <a:ext uri="{FF2B5EF4-FFF2-40B4-BE49-F238E27FC236}">
              <a16:creationId xmlns:a16="http://schemas.microsoft.com/office/drawing/2014/main" id="{00000000-0008-0000-0500-00003B2A1B00}"/>
            </a:ext>
          </a:extLst>
        </xdr:cNvPr>
        <xdr:cNvSpPr txBox="1">
          <a:spLocks noChangeArrowheads="1"/>
        </xdr:cNvSpPr>
      </xdr:nvSpPr>
      <xdr:spPr bwMode="auto">
        <a:xfrm>
          <a:off x="4542367" y="478155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571500</xdr:colOff>
      <xdr:row>137</xdr:row>
      <xdr:rowOff>9525</xdr:rowOff>
    </xdr:from>
    <xdr:ext cx="76200" cy="209550"/>
    <xdr:sp macro="" textlink="">
      <xdr:nvSpPr>
        <xdr:cNvPr id="414" name="Text Box 33">
          <a:extLst>
            <a:ext uri="{FF2B5EF4-FFF2-40B4-BE49-F238E27FC236}">
              <a16:creationId xmlns:a16="http://schemas.microsoft.com/office/drawing/2014/main" id="{00000000-0008-0000-0500-0000592A1B00}"/>
            </a:ext>
          </a:extLst>
        </xdr:cNvPr>
        <xdr:cNvSpPr txBox="1">
          <a:spLocks noChangeArrowheads="1"/>
        </xdr:cNvSpPr>
      </xdr:nvSpPr>
      <xdr:spPr bwMode="auto">
        <a:xfrm>
          <a:off x="4180417" y="48216608"/>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571500</xdr:colOff>
      <xdr:row>136</xdr:row>
      <xdr:rowOff>0</xdr:rowOff>
    </xdr:from>
    <xdr:ext cx="76200" cy="209550"/>
    <xdr:sp macro="" textlink="">
      <xdr:nvSpPr>
        <xdr:cNvPr id="415" name="Text Box 34">
          <a:extLst>
            <a:ext uri="{FF2B5EF4-FFF2-40B4-BE49-F238E27FC236}">
              <a16:creationId xmlns:a16="http://schemas.microsoft.com/office/drawing/2014/main" id="{00000000-0008-0000-0500-00005A2A1B00}"/>
            </a:ext>
          </a:extLst>
        </xdr:cNvPr>
        <xdr:cNvSpPr txBox="1">
          <a:spLocks noChangeArrowheads="1"/>
        </xdr:cNvSpPr>
      </xdr:nvSpPr>
      <xdr:spPr bwMode="auto">
        <a:xfrm>
          <a:off x="4180417" y="478155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933450</xdr:colOff>
      <xdr:row>136</xdr:row>
      <xdr:rowOff>0</xdr:rowOff>
    </xdr:from>
    <xdr:ext cx="76200" cy="209550"/>
    <xdr:sp macro="" textlink="">
      <xdr:nvSpPr>
        <xdr:cNvPr id="416" name="Text Box 39">
          <a:extLst>
            <a:ext uri="{FF2B5EF4-FFF2-40B4-BE49-F238E27FC236}">
              <a16:creationId xmlns:a16="http://schemas.microsoft.com/office/drawing/2014/main" id="{00000000-0008-0000-0500-00005B2A1B00}"/>
            </a:ext>
          </a:extLst>
        </xdr:cNvPr>
        <xdr:cNvSpPr txBox="1">
          <a:spLocks noChangeArrowheads="1"/>
        </xdr:cNvSpPr>
      </xdr:nvSpPr>
      <xdr:spPr bwMode="auto">
        <a:xfrm>
          <a:off x="4542367" y="478155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571500</xdr:colOff>
      <xdr:row>137</xdr:row>
      <xdr:rowOff>9525</xdr:rowOff>
    </xdr:from>
    <xdr:ext cx="76200" cy="209550"/>
    <xdr:sp macro="" textlink="">
      <xdr:nvSpPr>
        <xdr:cNvPr id="417" name="Text Box 33">
          <a:extLst>
            <a:ext uri="{FF2B5EF4-FFF2-40B4-BE49-F238E27FC236}">
              <a16:creationId xmlns:a16="http://schemas.microsoft.com/office/drawing/2014/main" id="{00000000-0008-0000-0500-00005C2A1B00}"/>
            </a:ext>
          </a:extLst>
        </xdr:cNvPr>
        <xdr:cNvSpPr txBox="1">
          <a:spLocks noChangeArrowheads="1"/>
        </xdr:cNvSpPr>
      </xdr:nvSpPr>
      <xdr:spPr bwMode="auto">
        <a:xfrm>
          <a:off x="4180417" y="48216608"/>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571500</xdr:colOff>
      <xdr:row>136</xdr:row>
      <xdr:rowOff>0</xdr:rowOff>
    </xdr:from>
    <xdr:ext cx="76200" cy="209550"/>
    <xdr:sp macro="" textlink="">
      <xdr:nvSpPr>
        <xdr:cNvPr id="418" name="Text Box 34">
          <a:extLst>
            <a:ext uri="{FF2B5EF4-FFF2-40B4-BE49-F238E27FC236}">
              <a16:creationId xmlns:a16="http://schemas.microsoft.com/office/drawing/2014/main" id="{00000000-0008-0000-0500-00005D2A1B00}"/>
            </a:ext>
          </a:extLst>
        </xdr:cNvPr>
        <xdr:cNvSpPr txBox="1">
          <a:spLocks noChangeArrowheads="1"/>
        </xdr:cNvSpPr>
      </xdr:nvSpPr>
      <xdr:spPr bwMode="auto">
        <a:xfrm>
          <a:off x="4180417" y="478155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933450</xdr:colOff>
      <xdr:row>136</xdr:row>
      <xdr:rowOff>0</xdr:rowOff>
    </xdr:from>
    <xdr:ext cx="76200" cy="209550"/>
    <xdr:sp macro="" textlink="">
      <xdr:nvSpPr>
        <xdr:cNvPr id="419" name="Text Box 39">
          <a:extLst>
            <a:ext uri="{FF2B5EF4-FFF2-40B4-BE49-F238E27FC236}">
              <a16:creationId xmlns:a16="http://schemas.microsoft.com/office/drawing/2014/main" id="{00000000-0008-0000-0500-00005E2A1B00}"/>
            </a:ext>
          </a:extLst>
        </xdr:cNvPr>
        <xdr:cNvSpPr txBox="1">
          <a:spLocks noChangeArrowheads="1"/>
        </xdr:cNvSpPr>
      </xdr:nvSpPr>
      <xdr:spPr bwMode="auto">
        <a:xfrm>
          <a:off x="4542367" y="478155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571500</xdr:colOff>
      <xdr:row>137</xdr:row>
      <xdr:rowOff>9525</xdr:rowOff>
    </xdr:from>
    <xdr:ext cx="76200" cy="209550"/>
    <xdr:sp macro="" textlink="">
      <xdr:nvSpPr>
        <xdr:cNvPr id="420" name="Text Box 33">
          <a:extLst>
            <a:ext uri="{FF2B5EF4-FFF2-40B4-BE49-F238E27FC236}">
              <a16:creationId xmlns:a16="http://schemas.microsoft.com/office/drawing/2014/main" id="{00000000-0008-0000-0500-00005F2A1B00}"/>
            </a:ext>
          </a:extLst>
        </xdr:cNvPr>
        <xdr:cNvSpPr txBox="1">
          <a:spLocks noChangeArrowheads="1"/>
        </xdr:cNvSpPr>
      </xdr:nvSpPr>
      <xdr:spPr bwMode="auto">
        <a:xfrm>
          <a:off x="4180417" y="48216608"/>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571500</xdr:colOff>
      <xdr:row>136</xdr:row>
      <xdr:rowOff>0</xdr:rowOff>
    </xdr:from>
    <xdr:ext cx="76200" cy="209550"/>
    <xdr:sp macro="" textlink="">
      <xdr:nvSpPr>
        <xdr:cNvPr id="421" name="Text Box 34">
          <a:extLst>
            <a:ext uri="{FF2B5EF4-FFF2-40B4-BE49-F238E27FC236}">
              <a16:creationId xmlns:a16="http://schemas.microsoft.com/office/drawing/2014/main" id="{00000000-0008-0000-0500-0000602A1B00}"/>
            </a:ext>
          </a:extLst>
        </xdr:cNvPr>
        <xdr:cNvSpPr txBox="1">
          <a:spLocks noChangeArrowheads="1"/>
        </xdr:cNvSpPr>
      </xdr:nvSpPr>
      <xdr:spPr bwMode="auto">
        <a:xfrm>
          <a:off x="4180417" y="478155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933450</xdr:colOff>
      <xdr:row>136</xdr:row>
      <xdr:rowOff>0</xdr:rowOff>
    </xdr:from>
    <xdr:ext cx="76200" cy="209550"/>
    <xdr:sp macro="" textlink="">
      <xdr:nvSpPr>
        <xdr:cNvPr id="422" name="Text Box 39">
          <a:extLst>
            <a:ext uri="{FF2B5EF4-FFF2-40B4-BE49-F238E27FC236}">
              <a16:creationId xmlns:a16="http://schemas.microsoft.com/office/drawing/2014/main" id="{00000000-0008-0000-0500-0000612A1B00}"/>
            </a:ext>
          </a:extLst>
        </xdr:cNvPr>
        <xdr:cNvSpPr txBox="1">
          <a:spLocks noChangeArrowheads="1"/>
        </xdr:cNvSpPr>
      </xdr:nvSpPr>
      <xdr:spPr bwMode="auto">
        <a:xfrm>
          <a:off x="4542367" y="478155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571500</xdr:colOff>
      <xdr:row>129</xdr:row>
      <xdr:rowOff>9525</xdr:rowOff>
    </xdr:from>
    <xdr:ext cx="76200" cy="209550"/>
    <xdr:sp macro="" textlink="">
      <xdr:nvSpPr>
        <xdr:cNvPr id="423" name="Text Box 33">
          <a:extLst>
            <a:ext uri="{FF2B5EF4-FFF2-40B4-BE49-F238E27FC236}">
              <a16:creationId xmlns:a16="http://schemas.microsoft.com/office/drawing/2014/main" id="{00000000-0008-0000-0500-0000622A1B00}"/>
            </a:ext>
          </a:extLst>
        </xdr:cNvPr>
        <xdr:cNvSpPr txBox="1">
          <a:spLocks noChangeArrowheads="1"/>
        </xdr:cNvSpPr>
      </xdr:nvSpPr>
      <xdr:spPr bwMode="auto">
        <a:xfrm>
          <a:off x="4180417" y="45083942"/>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571500</xdr:colOff>
      <xdr:row>129</xdr:row>
      <xdr:rowOff>9525</xdr:rowOff>
    </xdr:from>
    <xdr:ext cx="76200" cy="209550"/>
    <xdr:sp macro="" textlink="">
      <xdr:nvSpPr>
        <xdr:cNvPr id="424" name="Text Box 33">
          <a:extLst>
            <a:ext uri="{FF2B5EF4-FFF2-40B4-BE49-F238E27FC236}">
              <a16:creationId xmlns:a16="http://schemas.microsoft.com/office/drawing/2014/main" id="{00000000-0008-0000-0500-0000632A1B00}"/>
            </a:ext>
          </a:extLst>
        </xdr:cNvPr>
        <xdr:cNvSpPr txBox="1">
          <a:spLocks noChangeArrowheads="1"/>
        </xdr:cNvSpPr>
      </xdr:nvSpPr>
      <xdr:spPr bwMode="auto">
        <a:xfrm>
          <a:off x="4180417" y="45083942"/>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571500</xdr:colOff>
      <xdr:row>137</xdr:row>
      <xdr:rowOff>9525</xdr:rowOff>
    </xdr:from>
    <xdr:ext cx="76200" cy="209550"/>
    <xdr:sp macro="" textlink="">
      <xdr:nvSpPr>
        <xdr:cNvPr id="425" name="Text Box 33">
          <a:extLst>
            <a:ext uri="{FF2B5EF4-FFF2-40B4-BE49-F238E27FC236}">
              <a16:creationId xmlns:a16="http://schemas.microsoft.com/office/drawing/2014/main" id="{00000000-0008-0000-0500-0000642A1B00}"/>
            </a:ext>
          </a:extLst>
        </xdr:cNvPr>
        <xdr:cNvSpPr txBox="1">
          <a:spLocks noChangeArrowheads="1"/>
        </xdr:cNvSpPr>
      </xdr:nvSpPr>
      <xdr:spPr bwMode="auto">
        <a:xfrm>
          <a:off x="4180417" y="48216608"/>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571500</xdr:colOff>
      <xdr:row>137</xdr:row>
      <xdr:rowOff>9525</xdr:rowOff>
    </xdr:from>
    <xdr:ext cx="76200" cy="209550"/>
    <xdr:sp macro="" textlink="">
      <xdr:nvSpPr>
        <xdr:cNvPr id="426" name="Text Box 33">
          <a:extLst>
            <a:ext uri="{FF2B5EF4-FFF2-40B4-BE49-F238E27FC236}">
              <a16:creationId xmlns:a16="http://schemas.microsoft.com/office/drawing/2014/main" id="{00000000-0008-0000-0500-0000652A1B00}"/>
            </a:ext>
          </a:extLst>
        </xdr:cNvPr>
        <xdr:cNvSpPr txBox="1">
          <a:spLocks noChangeArrowheads="1"/>
        </xdr:cNvSpPr>
      </xdr:nvSpPr>
      <xdr:spPr bwMode="auto">
        <a:xfrm>
          <a:off x="4180417" y="48216608"/>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571500</xdr:colOff>
      <xdr:row>137</xdr:row>
      <xdr:rowOff>9525</xdr:rowOff>
    </xdr:from>
    <xdr:ext cx="76200" cy="209550"/>
    <xdr:sp macro="" textlink="">
      <xdr:nvSpPr>
        <xdr:cNvPr id="427" name="Text Box 33">
          <a:extLst>
            <a:ext uri="{FF2B5EF4-FFF2-40B4-BE49-F238E27FC236}">
              <a16:creationId xmlns:a16="http://schemas.microsoft.com/office/drawing/2014/main" id="{F8632170-311C-4EBB-88CA-2CCC8BB8A046}"/>
            </a:ext>
          </a:extLst>
        </xdr:cNvPr>
        <xdr:cNvSpPr txBox="1">
          <a:spLocks noChangeArrowheads="1"/>
        </xdr:cNvSpPr>
      </xdr:nvSpPr>
      <xdr:spPr bwMode="auto">
        <a:xfrm>
          <a:off x="4180417" y="48216608"/>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571500</xdr:colOff>
      <xdr:row>136</xdr:row>
      <xdr:rowOff>0</xdr:rowOff>
    </xdr:from>
    <xdr:ext cx="76200" cy="209550"/>
    <xdr:sp macro="" textlink="">
      <xdr:nvSpPr>
        <xdr:cNvPr id="428" name="Text Box 34">
          <a:extLst>
            <a:ext uri="{FF2B5EF4-FFF2-40B4-BE49-F238E27FC236}">
              <a16:creationId xmlns:a16="http://schemas.microsoft.com/office/drawing/2014/main" id="{1A93F6BC-03B4-41B3-BCBB-EC93F374346C}"/>
            </a:ext>
          </a:extLst>
        </xdr:cNvPr>
        <xdr:cNvSpPr txBox="1">
          <a:spLocks noChangeArrowheads="1"/>
        </xdr:cNvSpPr>
      </xdr:nvSpPr>
      <xdr:spPr bwMode="auto">
        <a:xfrm>
          <a:off x="4180417" y="478155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933450</xdr:colOff>
      <xdr:row>136</xdr:row>
      <xdr:rowOff>0</xdr:rowOff>
    </xdr:from>
    <xdr:ext cx="76200" cy="209550"/>
    <xdr:sp macro="" textlink="">
      <xdr:nvSpPr>
        <xdr:cNvPr id="429" name="Text Box 39">
          <a:extLst>
            <a:ext uri="{FF2B5EF4-FFF2-40B4-BE49-F238E27FC236}">
              <a16:creationId xmlns:a16="http://schemas.microsoft.com/office/drawing/2014/main" id="{EFB0509D-C8A7-4D77-9CAD-466CB85F0E1B}"/>
            </a:ext>
          </a:extLst>
        </xdr:cNvPr>
        <xdr:cNvSpPr txBox="1">
          <a:spLocks noChangeArrowheads="1"/>
        </xdr:cNvSpPr>
      </xdr:nvSpPr>
      <xdr:spPr bwMode="auto">
        <a:xfrm>
          <a:off x="4542367" y="478155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571500</xdr:colOff>
      <xdr:row>137</xdr:row>
      <xdr:rowOff>9525</xdr:rowOff>
    </xdr:from>
    <xdr:ext cx="76200" cy="209550"/>
    <xdr:sp macro="" textlink="">
      <xdr:nvSpPr>
        <xdr:cNvPr id="430" name="Text Box 33">
          <a:extLst>
            <a:ext uri="{FF2B5EF4-FFF2-40B4-BE49-F238E27FC236}">
              <a16:creationId xmlns:a16="http://schemas.microsoft.com/office/drawing/2014/main" id="{5588609E-D594-430F-BD90-869364C80FA6}"/>
            </a:ext>
          </a:extLst>
        </xdr:cNvPr>
        <xdr:cNvSpPr txBox="1">
          <a:spLocks noChangeArrowheads="1"/>
        </xdr:cNvSpPr>
      </xdr:nvSpPr>
      <xdr:spPr bwMode="auto">
        <a:xfrm>
          <a:off x="4180417" y="48216608"/>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571500</xdr:colOff>
      <xdr:row>136</xdr:row>
      <xdr:rowOff>0</xdr:rowOff>
    </xdr:from>
    <xdr:ext cx="76200" cy="209550"/>
    <xdr:sp macro="" textlink="">
      <xdr:nvSpPr>
        <xdr:cNvPr id="431" name="Text Box 34">
          <a:extLst>
            <a:ext uri="{FF2B5EF4-FFF2-40B4-BE49-F238E27FC236}">
              <a16:creationId xmlns:a16="http://schemas.microsoft.com/office/drawing/2014/main" id="{40E08F20-73F8-495F-A260-336BD0B1942B}"/>
            </a:ext>
          </a:extLst>
        </xdr:cNvPr>
        <xdr:cNvSpPr txBox="1">
          <a:spLocks noChangeArrowheads="1"/>
        </xdr:cNvSpPr>
      </xdr:nvSpPr>
      <xdr:spPr bwMode="auto">
        <a:xfrm>
          <a:off x="4180417" y="478155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933450</xdr:colOff>
      <xdr:row>136</xdr:row>
      <xdr:rowOff>0</xdr:rowOff>
    </xdr:from>
    <xdr:ext cx="76200" cy="209550"/>
    <xdr:sp macro="" textlink="">
      <xdr:nvSpPr>
        <xdr:cNvPr id="432" name="Text Box 39">
          <a:extLst>
            <a:ext uri="{FF2B5EF4-FFF2-40B4-BE49-F238E27FC236}">
              <a16:creationId xmlns:a16="http://schemas.microsoft.com/office/drawing/2014/main" id="{46FDE3FF-1E0F-4F97-AC2F-6200AB69AA78}"/>
            </a:ext>
          </a:extLst>
        </xdr:cNvPr>
        <xdr:cNvSpPr txBox="1">
          <a:spLocks noChangeArrowheads="1"/>
        </xdr:cNvSpPr>
      </xdr:nvSpPr>
      <xdr:spPr bwMode="auto">
        <a:xfrm>
          <a:off x="4542367" y="478155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571500</xdr:colOff>
      <xdr:row>137</xdr:row>
      <xdr:rowOff>9525</xdr:rowOff>
    </xdr:from>
    <xdr:ext cx="76200" cy="209550"/>
    <xdr:sp macro="" textlink="">
      <xdr:nvSpPr>
        <xdr:cNvPr id="433" name="Text Box 33">
          <a:extLst>
            <a:ext uri="{FF2B5EF4-FFF2-40B4-BE49-F238E27FC236}">
              <a16:creationId xmlns:a16="http://schemas.microsoft.com/office/drawing/2014/main" id="{35B8304F-D1BA-4260-92F8-96FC9B8184E4}"/>
            </a:ext>
          </a:extLst>
        </xdr:cNvPr>
        <xdr:cNvSpPr txBox="1">
          <a:spLocks noChangeArrowheads="1"/>
        </xdr:cNvSpPr>
      </xdr:nvSpPr>
      <xdr:spPr bwMode="auto">
        <a:xfrm>
          <a:off x="4180417" y="48216608"/>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571500</xdr:colOff>
      <xdr:row>136</xdr:row>
      <xdr:rowOff>0</xdr:rowOff>
    </xdr:from>
    <xdr:ext cx="76200" cy="209550"/>
    <xdr:sp macro="" textlink="">
      <xdr:nvSpPr>
        <xdr:cNvPr id="434" name="Text Box 34">
          <a:extLst>
            <a:ext uri="{FF2B5EF4-FFF2-40B4-BE49-F238E27FC236}">
              <a16:creationId xmlns:a16="http://schemas.microsoft.com/office/drawing/2014/main" id="{517507EA-8F28-4991-83F5-407A13EAACB9}"/>
            </a:ext>
          </a:extLst>
        </xdr:cNvPr>
        <xdr:cNvSpPr txBox="1">
          <a:spLocks noChangeArrowheads="1"/>
        </xdr:cNvSpPr>
      </xdr:nvSpPr>
      <xdr:spPr bwMode="auto">
        <a:xfrm>
          <a:off x="4180417" y="478155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933450</xdr:colOff>
      <xdr:row>136</xdr:row>
      <xdr:rowOff>0</xdr:rowOff>
    </xdr:from>
    <xdr:ext cx="76200" cy="209550"/>
    <xdr:sp macro="" textlink="">
      <xdr:nvSpPr>
        <xdr:cNvPr id="435" name="Text Box 39">
          <a:extLst>
            <a:ext uri="{FF2B5EF4-FFF2-40B4-BE49-F238E27FC236}">
              <a16:creationId xmlns:a16="http://schemas.microsoft.com/office/drawing/2014/main" id="{08A4D02C-0020-4736-A0E2-55CD29138F62}"/>
            </a:ext>
          </a:extLst>
        </xdr:cNvPr>
        <xdr:cNvSpPr txBox="1">
          <a:spLocks noChangeArrowheads="1"/>
        </xdr:cNvSpPr>
      </xdr:nvSpPr>
      <xdr:spPr bwMode="auto">
        <a:xfrm>
          <a:off x="4542367" y="478155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571500</xdr:colOff>
      <xdr:row>129</xdr:row>
      <xdr:rowOff>9525</xdr:rowOff>
    </xdr:from>
    <xdr:ext cx="76200" cy="209550"/>
    <xdr:sp macro="" textlink="">
      <xdr:nvSpPr>
        <xdr:cNvPr id="436" name="Text Box 33">
          <a:extLst>
            <a:ext uri="{FF2B5EF4-FFF2-40B4-BE49-F238E27FC236}">
              <a16:creationId xmlns:a16="http://schemas.microsoft.com/office/drawing/2014/main" id="{34858EE5-A63D-46E5-A3B1-F2492A07632A}"/>
            </a:ext>
          </a:extLst>
        </xdr:cNvPr>
        <xdr:cNvSpPr txBox="1">
          <a:spLocks noChangeArrowheads="1"/>
        </xdr:cNvSpPr>
      </xdr:nvSpPr>
      <xdr:spPr bwMode="auto">
        <a:xfrm>
          <a:off x="4180417" y="45083942"/>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571500</xdr:colOff>
      <xdr:row>129</xdr:row>
      <xdr:rowOff>9525</xdr:rowOff>
    </xdr:from>
    <xdr:ext cx="76200" cy="209550"/>
    <xdr:sp macro="" textlink="">
      <xdr:nvSpPr>
        <xdr:cNvPr id="437" name="Text Box 33">
          <a:extLst>
            <a:ext uri="{FF2B5EF4-FFF2-40B4-BE49-F238E27FC236}">
              <a16:creationId xmlns:a16="http://schemas.microsoft.com/office/drawing/2014/main" id="{B17AA1AB-C4A4-451C-87FB-0D2861766CAB}"/>
            </a:ext>
          </a:extLst>
        </xdr:cNvPr>
        <xdr:cNvSpPr txBox="1">
          <a:spLocks noChangeArrowheads="1"/>
        </xdr:cNvSpPr>
      </xdr:nvSpPr>
      <xdr:spPr bwMode="auto">
        <a:xfrm>
          <a:off x="4180417" y="45083942"/>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571500</xdr:colOff>
      <xdr:row>137</xdr:row>
      <xdr:rowOff>9525</xdr:rowOff>
    </xdr:from>
    <xdr:ext cx="76200" cy="209550"/>
    <xdr:sp macro="" textlink="">
      <xdr:nvSpPr>
        <xdr:cNvPr id="438" name="Text Box 33">
          <a:extLst>
            <a:ext uri="{FF2B5EF4-FFF2-40B4-BE49-F238E27FC236}">
              <a16:creationId xmlns:a16="http://schemas.microsoft.com/office/drawing/2014/main" id="{7D398F6E-80DF-40DF-ABE5-4CA55266810C}"/>
            </a:ext>
          </a:extLst>
        </xdr:cNvPr>
        <xdr:cNvSpPr txBox="1">
          <a:spLocks noChangeArrowheads="1"/>
        </xdr:cNvSpPr>
      </xdr:nvSpPr>
      <xdr:spPr bwMode="auto">
        <a:xfrm>
          <a:off x="4180417" y="48216608"/>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571500</xdr:colOff>
      <xdr:row>137</xdr:row>
      <xdr:rowOff>9525</xdr:rowOff>
    </xdr:from>
    <xdr:ext cx="76200" cy="209550"/>
    <xdr:sp macro="" textlink="">
      <xdr:nvSpPr>
        <xdr:cNvPr id="439" name="Text Box 33">
          <a:extLst>
            <a:ext uri="{FF2B5EF4-FFF2-40B4-BE49-F238E27FC236}">
              <a16:creationId xmlns:a16="http://schemas.microsoft.com/office/drawing/2014/main" id="{D1C42E9A-7BC1-443F-90C7-6A6188C1E1D1}"/>
            </a:ext>
          </a:extLst>
        </xdr:cNvPr>
        <xdr:cNvSpPr txBox="1">
          <a:spLocks noChangeArrowheads="1"/>
        </xdr:cNvSpPr>
      </xdr:nvSpPr>
      <xdr:spPr bwMode="auto">
        <a:xfrm>
          <a:off x="4180417" y="48216608"/>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571500</xdr:colOff>
      <xdr:row>136</xdr:row>
      <xdr:rowOff>0</xdr:rowOff>
    </xdr:from>
    <xdr:ext cx="76200" cy="209550"/>
    <xdr:sp macro="" textlink="">
      <xdr:nvSpPr>
        <xdr:cNvPr id="440" name="Text Box 34">
          <a:extLst>
            <a:ext uri="{FF2B5EF4-FFF2-40B4-BE49-F238E27FC236}">
              <a16:creationId xmlns:a16="http://schemas.microsoft.com/office/drawing/2014/main" id="{6B677EB7-9CE0-48AC-8B9C-412549FD7844}"/>
            </a:ext>
          </a:extLst>
        </xdr:cNvPr>
        <xdr:cNvSpPr txBox="1">
          <a:spLocks noChangeArrowheads="1"/>
        </xdr:cNvSpPr>
      </xdr:nvSpPr>
      <xdr:spPr bwMode="auto">
        <a:xfrm>
          <a:off x="4180417" y="478155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933450</xdr:colOff>
      <xdr:row>136</xdr:row>
      <xdr:rowOff>0</xdr:rowOff>
    </xdr:from>
    <xdr:ext cx="76200" cy="209550"/>
    <xdr:sp macro="" textlink="">
      <xdr:nvSpPr>
        <xdr:cNvPr id="441" name="Text Box 39">
          <a:extLst>
            <a:ext uri="{FF2B5EF4-FFF2-40B4-BE49-F238E27FC236}">
              <a16:creationId xmlns:a16="http://schemas.microsoft.com/office/drawing/2014/main" id="{72D8B38D-8363-4A76-9DBA-D65BC9767E82}"/>
            </a:ext>
          </a:extLst>
        </xdr:cNvPr>
        <xdr:cNvSpPr txBox="1">
          <a:spLocks noChangeArrowheads="1"/>
        </xdr:cNvSpPr>
      </xdr:nvSpPr>
      <xdr:spPr bwMode="auto">
        <a:xfrm>
          <a:off x="4542367" y="478155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571500</xdr:colOff>
      <xdr:row>128</xdr:row>
      <xdr:rowOff>352425</xdr:rowOff>
    </xdr:from>
    <xdr:ext cx="76200" cy="208074"/>
    <xdr:sp macro="" textlink="">
      <xdr:nvSpPr>
        <xdr:cNvPr id="442" name="Text Box 33">
          <a:extLst>
            <a:ext uri="{FF2B5EF4-FFF2-40B4-BE49-F238E27FC236}">
              <a16:creationId xmlns:a16="http://schemas.microsoft.com/office/drawing/2014/main" id="{0685074D-F1FE-4CE7-A9AA-81921AC81446}"/>
            </a:ext>
          </a:extLst>
        </xdr:cNvPr>
        <xdr:cNvSpPr txBox="1">
          <a:spLocks noChangeArrowheads="1"/>
        </xdr:cNvSpPr>
      </xdr:nvSpPr>
      <xdr:spPr bwMode="auto">
        <a:xfrm>
          <a:off x="4180417" y="45035258"/>
          <a:ext cx="76200" cy="2080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571500</xdr:colOff>
      <xdr:row>129</xdr:row>
      <xdr:rowOff>9525</xdr:rowOff>
    </xdr:from>
    <xdr:ext cx="76200" cy="209550"/>
    <xdr:sp macro="" textlink="">
      <xdr:nvSpPr>
        <xdr:cNvPr id="443" name="Text Box 33">
          <a:extLst>
            <a:ext uri="{FF2B5EF4-FFF2-40B4-BE49-F238E27FC236}">
              <a16:creationId xmlns:a16="http://schemas.microsoft.com/office/drawing/2014/main" id="{F6D79FAB-5A72-4A79-A8BD-F21E5FF8ED90}"/>
            </a:ext>
          </a:extLst>
        </xdr:cNvPr>
        <xdr:cNvSpPr txBox="1">
          <a:spLocks noChangeArrowheads="1"/>
        </xdr:cNvSpPr>
      </xdr:nvSpPr>
      <xdr:spPr bwMode="auto">
        <a:xfrm>
          <a:off x="4180417" y="45083942"/>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571500</xdr:colOff>
      <xdr:row>137</xdr:row>
      <xdr:rowOff>9525</xdr:rowOff>
    </xdr:from>
    <xdr:ext cx="76200" cy="209550"/>
    <xdr:sp macro="" textlink="">
      <xdr:nvSpPr>
        <xdr:cNvPr id="444" name="Text Box 33">
          <a:extLst>
            <a:ext uri="{FF2B5EF4-FFF2-40B4-BE49-F238E27FC236}">
              <a16:creationId xmlns:a16="http://schemas.microsoft.com/office/drawing/2014/main" id="{A3033039-A50B-4473-A385-93FDDB4D5DAB}"/>
            </a:ext>
          </a:extLst>
        </xdr:cNvPr>
        <xdr:cNvSpPr txBox="1">
          <a:spLocks noChangeArrowheads="1"/>
        </xdr:cNvSpPr>
      </xdr:nvSpPr>
      <xdr:spPr bwMode="auto">
        <a:xfrm>
          <a:off x="4180417" y="48216608"/>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571500</xdr:colOff>
      <xdr:row>137</xdr:row>
      <xdr:rowOff>9525</xdr:rowOff>
    </xdr:from>
    <xdr:ext cx="76200" cy="209550"/>
    <xdr:sp macro="" textlink="">
      <xdr:nvSpPr>
        <xdr:cNvPr id="445" name="Text Box 33">
          <a:extLst>
            <a:ext uri="{FF2B5EF4-FFF2-40B4-BE49-F238E27FC236}">
              <a16:creationId xmlns:a16="http://schemas.microsoft.com/office/drawing/2014/main" id="{168B59DD-3DF7-4D83-9989-B9CD8B91E6FD}"/>
            </a:ext>
          </a:extLst>
        </xdr:cNvPr>
        <xdr:cNvSpPr txBox="1">
          <a:spLocks noChangeArrowheads="1"/>
        </xdr:cNvSpPr>
      </xdr:nvSpPr>
      <xdr:spPr bwMode="auto">
        <a:xfrm>
          <a:off x="4180417" y="48216608"/>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571500</xdr:colOff>
      <xdr:row>137</xdr:row>
      <xdr:rowOff>9525</xdr:rowOff>
    </xdr:from>
    <xdr:ext cx="76200" cy="209550"/>
    <xdr:sp macro="" textlink="">
      <xdr:nvSpPr>
        <xdr:cNvPr id="446" name="Text Box 33">
          <a:extLst>
            <a:ext uri="{FF2B5EF4-FFF2-40B4-BE49-F238E27FC236}">
              <a16:creationId xmlns:a16="http://schemas.microsoft.com/office/drawing/2014/main" id="{FD2DCBE5-1AFF-4AD5-B703-8CA25D6EF4EB}"/>
            </a:ext>
          </a:extLst>
        </xdr:cNvPr>
        <xdr:cNvSpPr txBox="1">
          <a:spLocks noChangeArrowheads="1"/>
        </xdr:cNvSpPr>
      </xdr:nvSpPr>
      <xdr:spPr bwMode="auto">
        <a:xfrm>
          <a:off x="4180417" y="48216608"/>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571500</xdr:colOff>
      <xdr:row>136</xdr:row>
      <xdr:rowOff>0</xdr:rowOff>
    </xdr:from>
    <xdr:ext cx="76200" cy="209550"/>
    <xdr:sp macro="" textlink="">
      <xdr:nvSpPr>
        <xdr:cNvPr id="447" name="Text Box 34">
          <a:extLst>
            <a:ext uri="{FF2B5EF4-FFF2-40B4-BE49-F238E27FC236}">
              <a16:creationId xmlns:a16="http://schemas.microsoft.com/office/drawing/2014/main" id="{E88075D9-2675-49B8-A6F0-7656D9DC74F1}"/>
            </a:ext>
          </a:extLst>
        </xdr:cNvPr>
        <xdr:cNvSpPr txBox="1">
          <a:spLocks noChangeArrowheads="1"/>
        </xdr:cNvSpPr>
      </xdr:nvSpPr>
      <xdr:spPr bwMode="auto">
        <a:xfrm>
          <a:off x="4180417" y="478155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933450</xdr:colOff>
      <xdr:row>136</xdr:row>
      <xdr:rowOff>0</xdr:rowOff>
    </xdr:from>
    <xdr:ext cx="76200" cy="209550"/>
    <xdr:sp macro="" textlink="">
      <xdr:nvSpPr>
        <xdr:cNvPr id="448" name="Text Box 39">
          <a:extLst>
            <a:ext uri="{FF2B5EF4-FFF2-40B4-BE49-F238E27FC236}">
              <a16:creationId xmlns:a16="http://schemas.microsoft.com/office/drawing/2014/main" id="{EFCE4750-347F-4E48-8AE4-C73477DEF54E}"/>
            </a:ext>
          </a:extLst>
        </xdr:cNvPr>
        <xdr:cNvSpPr txBox="1">
          <a:spLocks noChangeArrowheads="1"/>
        </xdr:cNvSpPr>
      </xdr:nvSpPr>
      <xdr:spPr bwMode="auto">
        <a:xfrm>
          <a:off x="4542367" y="478155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571500</xdr:colOff>
      <xdr:row>137</xdr:row>
      <xdr:rowOff>9525</xdr:rowOff>
    </xdr:from>
    <xdr:ext cx="76200" cy="209550"/>
    <xdr:sp macro="" textlink="">
      <xdr:nvSpPr>
        <xdr:cNvPr id="449" name="Text Box 33">
          <a:extLst>
            <a:ext uri="{FF2B5EF4-FFF2-40B4-BE49-F238E27FC236}">
              <a16:creationId xmlns:a16="http://schemas.microsoft.com/office/drawing/2014/main" id="{6C9F587D-E64A-42F0-81CC-3D48B3B64516}"/>
            </a:ext>
          </a:extLst>
        </xdr:cNvPr>
        <xdr:cNvSpPr txBox="1">
          <a:spLocks noChangeArrowheads="1"/>
        </xdr:cNvSpPr>
      </xdr:nvSpPr>
      <xdr:spPr bwMode="auto">
        <a:xfrm>
          <a:off x="4180417" y="48216608"/>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571500</xdr:colOff>
      <xdr:row>136</xdr:row>
      <xdr:rowOff>0</xdr:rowOff>
    </xdr:from>
    <xdr:ext cx="76200" cy="209550"/>
    <xdr:sp macro="" textlink="">
      <xdr:nvSpPr>
        <xdr:cNvPr id="450" name="Text Box 34">
          <a:extLst>
            <a:ext uri="{FF2B5EF4-FFF2-40B4-BE49-F238E27FC236}">
              <a16:creationId xmlns:a16="http://schemas.microsoft.com/office/drawing/2014/main" id="{10545ADB-A2D2-498B-A24F-61C68F47A3F6}"/>
            </a:ext>
          </a:extLst>
        </xdr:cNvPr>
        <xdr:cNvSpPr txBox="1">
          <a:spLocks noChangeArrowheads="1"/>
        </xdr:cNvSpPr>
      </xdr:nvSpPr>
      <xdr:spPr bwMode="auto">
        <a:xfrm>
          <a:off x="4180417" y="478155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933450</xdr:colOff>
      <xdr:row>136</xdr:row>
      <xdr:rowOff>0</xdr:rowOff>
    </xdr:from>
    <xdr:ext cx="76200" cy="209550"/>
    <xdr:sp macro="" textlink="">
      <xdr:nvSpPr>
        <xdr:cNvPr id="451" name="Text Box 39">
          <a:extLst>
            <a:ext uri="{FF2B5EF4-FFF2-40B4-BE49-F238E27FC236}">
              <a16:creationId xmlns:a16="http://schemas.microsoft.com/office/drawing/2014/main" id="{43484EE6-F945-45C3-9599-C5E88E0FF4A9}"/>
            </a:ext>
          </a:extLst>
        </xdr:cNvPr>
        <xdr:cNvSpPr txBox="1">
          <a:spLocks noChangeArrowheads="1"/>
        </xdr:cNvSpPr>
      </xdr:nvSpPr>
      <xdr:spPr bwMode="auto">
        <a:xfrm>
          <a:off x="4542367" y="478155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571500</xdr:colOff>
      <xdr:row>137</xdr:row>
      <xdr:rowOff>9525</xdr:rowOff>
    </xdr:from>
    <xdr:ext cx="76200" cy="209550"/>
    <xdr:sp macro="" textlink="">
      <xdr:nvSpPr>
        <xdr:cNvPr id="452" name="Text Box 33">
          <a:extLst>
            <a:ext uri="{FF2B5EF4-FFF2-40B4-BE49-F238E27FC236}">
              <a16:creationId xmlns:a16="http://schemas.microsoft.com/office/drawing/2014/main" id="{F7F21E82-3D3B-49D5-8B08-02FB7ACCFDCA}"/>
            </a:ext>
          </a:extLst>
        </xdr:cNvPr>
        <xdr:cNvSpPr txBox="1">
          <a:spLocks noChangeArrowheads="1"/>
        </xdr:cNvSpPr>
      </xdr:nvSpPr>
      <xdr:spPr bwMode="auto">
        <a:xfrm>
          <a:off x="4180417" y="48216608"/>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571500</xdr:colOff>
      <xdr:row>136</xdr:row>
      <xdr:rowOff>0</xdr:rowOff>
    </xdr:from>
    <xdr:ext cx="76200" cy="209550"/>
    <xdr:sp macro="" textlink="">
      <xdr:nvSpPr>
        <xdr:cNvPr id="453" name="Text Box 34">
          <a:extLst>
            <a:ext uri="{FF2B5EF4-FFF2-40B4-BE49-F238E27FC236}">
              <a16:creationId xmlns:a16="http://schemas.microsoft.com/office/drawing/2014/main" id="{5EE3A68C-00C7-45E9-83EA-BD3B9AE3095A}"/>
            </a:ext>
          </a:extLst>
        </xdr:cNvPr>
        <xdr:cNvSpPr txBox="1">
          <a:spLocks noChangeArrowheads="1"/>
        </xdr:cNvSpPr>
      </xdr:nvSpPr>
      <xdr:spPr bwMode="auto">
        <a:xfrm>
          <a:off x="4180417" y="478155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933450</xdr:colOff>
      <xdr:row>136</xdr:row>
      <xdr:rowOff>0</xdr:rowOff>
    </xdr:from>
    <xdr:ext cx="76200" cy="209550"/>
    <xdr:sp macro="" textlink="">
      <xdr:nvSpPr>
        <xdr:cNvPr id="454" name="Text Box 39">
          <a:extLst>
            <a:ext uri="{FF2B5EF4-FFF2-40B4-BE49-F238E27FC236}">
              <a16:creationId xmlns:a16="http://schemas.microsoft.com/office/drawing/2014/main" id="{4FF63C82-F924-470E-AC4E-65AA66C23104}"/>
            </a:ext>
          </a:extLst>
        </xdr:cNvPr>
        <xdr:cNvSpPr txBox="1">
          <a:spLocks noChangeArrowheads="1"/>
        </xdr:cNvSpPr>
      </xdr:nvSpPr>
      <xdr:spPr bwMode="auto">
        <a:xfrm>
          <a:off x="4542367" y="478155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571500</xdr:colOff>
      <xdr:row>129</xdr:row>
      <xdr:rowOff>9525</xdr:rowOff>
    </xdr:from>
    <xdr:ext cx="76200" cy="209550"/>
    <xdr:sp macro="" textlink="">
      <xdr:nvSpPr>
        <xdr:cNvPr id="455" name="Text Box 33">
          <a:extLst>
            <a:ext uri="{FF2B5EF4-FFF2-40B4-BE49-F238E27FC236}">
              <a16:creationId xmlns:a16="http://schemas.microsoft.com/office/drawing/2014/main" id="{79C54A7B-740C-4C31-9A5D-848C34AFAC63}"/>
            </a:ext>
          </a:extLst>
        </xdr:cNvPr>
        <xdr:cNvSpPr txBox="1">
          <a:spLocks noChangeArrowheads="1"/>
        </xdr:cNvSpPr>
      </xdr:nvSpPr>
      <xdr:spPr bwMode="auto">
        <a:xfrm>
          <a:off x="4180417" y="45083942"/>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571500</xdr:colOff>
      <xdr:row>129</xdr:row>
      <xdr:rowOff>9525</xdr:rowOff>
    </xdr:from>
    <xdr:ext cx="76200" cy="209550"/>
    <xdr:sp macro="" textlink="">
      <xdr:nvSpPr>
        <xdr:cNvPr id="456" name="Text Box 33">
          <a:extLst>
            <a:ext uri="{FF2B5EF4-FFF2-40B4-BE49-F238E27FC236}">
              <a16:creationId xmlns:a16="http://schemas.microsoft.com/office/drawing/2014/main" id="{BA397AE5-4365-47F3-BA9B-8766683BBB83}"/>
            </a:ext>
          </a:extLst>
        </xdr:cNvPr>
        <xdr:cNvSpPr txBox="1">
          <a:spLocks noChangeArrowheads="1"/>
        </xdr:cNvSpPr>
      </xdr:nvSpPr>
      <xdr:spPr bwMode="auto">
        <a:xfrm>
          <a:off x="4180417" y="45083942"/>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571500</xdr:colOff>
      <xdr:row>137</xdr:row>
      <xdr:rowOff>9525</xdr:rowOff>
    </xdr:from>
    <xdr:ext cx="76200" cy="209550"/>
    <xdr:sp macro="" textlink="">
      <xdr:nvSpPr>
        <xdr:cNvPr id="457" name="Text Box 33">
          <a:extLst>
            <a:ext uri="{FF2B5EF4-FFF2-40B4-BE49-F238E27FC236}">
              <a16:creationId xmlns:a16="http://schemas.microsoft.com/office/drawing/2014/main" id="{C1EF1002-C2E5-4A08-AE8C-0EA3F92F09C6}"/>
            </a:ext>
          </a:extLst>
        </xdr:cNvPr>
        <xdr:cNvSpPr txBox="1">
          <a:spLocks noChangeArrowheads="1"/>
        </xdr:cNvSpPr>
      </xdr:nvSpPr>
      <xdr:spPr bwMode="auto">
        <a:xfrm>
          <a:off x="4180417" y="48216608"/>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571500</xdr:colOff>
      <xdr:row>137</xdr:row>
      <xdr:rowOff>9525</xdr:rowOff>
    </xdr:from>
    <xdr:ext cx="76200" cy="209550"/>
    <xdr:sp macro="" textlink="">
      <xdr:nvSpPr>
        <xdr:cNvPr id="458" name="Text Box 33">
          <a:extLst>
            <a:ext uri="{FF2B5EF4-FFF2-40B4-BE49-F238E27FC236}">
              <a16:creationId xmlns:a16="http://schemas.microsoft.com/office/drawing/2014/main" id="{F6BEFB3D-B874-40F9-99B8-6CE0BC374520}"/>
            </a:ext>
          </a:extLst>
        </xdr:cNvPr>
        <xdr:cNvSpPr txBox="1">
          <a:spLocks noChangeArrowheads="1"/>
        </xdr:cNvSpPr>
      </xdr:nvSpPr>
      <xdr:spPr bwMode="auto">
        <a:xfrm>
          <a:off x="4180417" y="48216608"/>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571500</xdr:colOff>
      <xdr:row>136</xdr:row>
      <xdr:rowOff>0</xdr:rowOff>
    </xdr:from>
    <xdr:ext cx="76200" cy="209550"/>
    <xdr:sp macro="" textlink="">
      <xdr:nvSpPr>
        <xdr:cNvPr id="459" name="Text Box 34">
          <a:extLst>
            <a:ext uri="{FF2B5EF4-FFF2-40B4-BE49-F238E27FC236}">
              <a16:creationId xmlns:a16="http://schemas.microsoft.com/office/drawing/2014/main" id="{6FDF9565-D2ED-4480-9708-A055D1E2BD3F}"/>
            </a:ext>
          </a:extLst>
        </xdr:cNvPr>
        <xdr:cNvSpPr txBox="1">
          <a:spLocks noChangeArrowheads="1"/>
        </xdr:cNvSpPr>
      </xdr:nvSpPr>
      <xdr:spPr bwMode="auto">
        <a:xfrm>
          <a:off x="4180417" y="478155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933450</xdr:colOff>
      <xdr:row>136</xdr:row>
      <xdr:rowOff>0</xdr:rowOff>
    </xdr:from>
    <xdr:ext cx="76200" cy="209550"/>
    <xdr:sp macro="" textlink="">
      <xdr:nvSpPr>
        <xdr:cNvPr id="460" name="Text Box 39">
          <a:extLst>
            <a:ext uri="{FF2B5EF4-FFF2-40B4-BE49-F238E27FC236}">
              <a16:creationId xmlns:a16="http://schemas.microsoft.com/office/drawing/2014/main" id="{BADEAE6A-46F9-40D9-BE13-BBB3EF35028B}"/>
            </a:ext>
          </a:extLst>
        </xdr:cNvPr>
        <xdr:cNvSpPr txBox="1">
          <a:spLocks noChangeArrowheads="1"/>
        </xdr:cNvSpPr>
      </xdr:nvSpPr>
      <xdr:spPr bwMode="auto">
        <a:xfrm>
          <a:off x="4542367" y="478155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571500</xdr:colOff>
      <xdr:row>128</xdr:row>
      <xdr:rowOff>352425</xdr:rowOff>
    </xdr:from>
    <xdr:ext cx="76200" cy="217746"/>
    <xdr:sp macro="" textlink="">
      <xdr:nvSpPr>
        <xdr:cNvPr id="461" name="Text Box 33">
          <a:extLst>
            <a:ext uri="{FF2B5EF4-FFF2-40B4-BE49-F238E27FC236}">
              <a16:creationId xmlns:a16="http://schemas.microsoft.com/office/drawing/2014/main" id="{C1A1E50E-0C29-419E-8760-7E7414B42AA2}"/>
            </a:ext>
          </a:extLst>
        </xdr:cNvPr>
        <xdr:cNvSpPr txBox="1">
          <a:spLocks noChangeArrowheads="1"/>
        </xdr:cNvSpPr>
      </xdr:nvSpPr>
      <xdr:spPr bwMode="auto">
        <a:xfrm>
          <a:off x="4180417" y="45035258"/>
          <a:ext cx="76200" cy="2177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571500</xdr:colOff>
      <xdr:row>129</xdr:row>
      <xdr:rowOff>9525</xdr:rowOff>
    </xdr:from>
    <xdr:ext cx="76200" cy="209550"/>
    <xdr:sp macro="" textlink="">
      <xdr:nvSpPr>
        <xdr:cNvPr id="462" name="Text Box 33">
          <a:extLst>
            <a:ext uri="{FF2B5EF4-FFF2-40B4-BE49-F238E27FC236}">
              <a16:creationId xmlns:a16="http://schemas.microsoft.com/office/drawing/2014/main" id="{06DD2085-3811-47F0-AD39-EA7ABD5A7080}"/>
            </a:ext>
          </a:extLst>
        </xdr:cNvPr>
        <xdr:cNvSpPr txBox="1">
          <a:spLocks noChangeArrowheads="1"/>
        </xdr:cNvSpPr>
      </xdr:nvSpPr>
      <xdr:spPr bwMode="auto">
        <a:xfrm>
          <a:off x="4180417" y="45083942"/>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571500</xdr:colOff>
      <xdr:row>137</xdr:row>
      <xdr:rowOff>9525</xdr:rowOff>
    </xdr:from>
    <xdr:ext cx="76200" cy="209550"/>
    <xdr:sp macro="" textlink="">
      <xdr:nvSpPr>
        <xdr:cNvPr id="463" name="Text Box 33">
          <a:extLst>
            <a:ext uri="{FF2B5EF4-FFF2-40B4-BE49-F238E27FC236}">
              <a16:creationId xmlns:a16="http://schemas.microsoft.com/office/drawing/2014/main" id="{41C0B24A-0C54-4930-9FCF-5B31D07F7744}"/>
            </a:ext>
          </a:extLst>
        </xdr:cNvPr>
        <xdr:cNvSpPr txBox="1">
          <a:spLocks noChangeArrowheads="1"/>
        </xdr:cNvSpPr>
      </xdr:nvSpPr>
      <xdr:spPr bwMode="auto">
        <a:xfrm>
          <a:off x="4180417" y="48216608"/>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571500</xdr:colOff>
      <xdr:row>137</xdr:row>
      <xdr:rowOff>9525</xdr:rowOff>
    </xdr:from>
    <xdr:ext cx="76200" cy="209550"/>
    <xdr:sp macro="" textlink="">
      <xdr:nvSpPr>
        <xdr:cNvPr id="464" name="Text Box 33">
          <a:extLst>
            <a:ext uri="{FF2B5EF4-FFF2-40B4-BE49-F238E27FC236}">
              <a16:creationId xmlns:a16="http://schemas.microsoft.com/office/drawing/2014/main" id="{A3423E3D-161C-44C2-B2C9-440B130D0BB9}"/>
            </a:ext>
          </a:extLst>
        </xdr:cNvPr>
        <xdr:cNvSpPr txBox="1">
          <a:spLocks noChangeArrowheads="1"/>
        </xdr:cNvSpPr>
      </xdr:nvSpPr>
      <xdr:spPr bwMode="auto">
        <a:xfrm>
          <a:off x="4180417" y="48216608"/>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571500</xdr:colOff>
      <xdr:row>136</xdr:row>
      <xdr:rowOff>0</xdr:rowOff>
    </xdr:from>
    <xdr:ext cx="76200" cy="209550"/>
    <xdr:sp macro="" textlink="">
      <xdr:nvSpPr>
        <xdr:cNvPr id="465" name="Text Box 34">
          <a:extLst>
            <a:ext uri="{FF2B5EF4-FFF2-40B4-BE49-F238E27FC236}">
              <a16:creationId xmlns:a16="http://schemas.microsoft.com/office/drawing/2014/main" id="{2493C4D5-15C1-43B6-9E6E-2909FDFDF4AD}"/>
            </a:ext>
          </a:extLst>
        </xdr:cNvPr>
        <xdr:cNvSpPr txBox="1">
          <a:spLocks noChangeArrowheads="1"/>
        </xdr:cNvSpPr>
      </xdr:nvSpPr>
      <xdr:spPr bwMode="auto">
        <a:xfrm>
          <a:off x="4180417" y="478155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933450</xdr:colOff>
      <xdr:row>136</xdr:row>
      <xdr:rowOff>0</xdr:rowOff>
    </xdr:from>
    <xdr:ext cx="76200" cy="209550"/>
    <xdr:sp macro="" textlink="">
      <xdr:nvSpPr>
        <xdr:cNvPr id="466" name="Text Box 39">
          <a:extLst>
            <a:ext uri="{FF2B5EF4-FFF2-40B4-BE49-F238E27FC236}">
              <a16:creationId xmlns:a16="http://schemas.microsoft.com/office/drawing/2014/main" id="{4598DA53-D1ED-4AB3-B01F-292867E1F7FD}"/>
            </a:ext>
          </a:extLst>
        </xdr:cNvPr>
        <xdr:cNvSpPr txBox="1">
          <a:spLocks noChangeArrowheads="1"/>
        </xdr:cNvSpPr>
      </xdr:nvSpPr>
      <xdr:spPr bwMode="auto">
        <a:xfrm>
          <a:off x="4542367" y="478155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571500</xdr:colOff>
      <xdr:row>128</xdr:row>
      <xdr:rowOff>352425</xdr:rowOff>
    </xdr:from>
    <xdr:ext cx="76200" cy="208074"/>
    <xdr:sp macro="" textlink="">
      <xdr:nvSpPr>
        <xdr:cNvPr id="467" name="Text Box 33">
          <a:extLst>
            <a:ext uri="{FF2B5EF4-FFF2-40B4-BE49-F238E27FC236}">
              <a16:creationId xmlns:a16="http://schemas.microsoft.com/office/drawing/2014/main" id="{DDC2F052-91E3-4D90-83D6-0B699200C4C2}"/>
            </a:ext>
          </a:extLst>
        </xdr:cNvPr>
        <xdr:cNvSpPr txBox="1">
          <a:spLocks noChangeArrowheads="1"/>
        </xdr:cNvSpPr>
      </xdr:nvSpPr>
      <xdr:spPr bwMode="auto">
        <a:xfrm>
          <a:off x="4180417" y="45035258"/>
          <a:ext cx="76200" cy="2080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571500</xdr:colOff>
      <xdr:row>129</xdr:row>
      <xdr:rowOff>9525</xdr:rowOff>
    </xdr:from>
    <xdr:ext cx="76200" cy="209550"/>
    <xdr:sp macro="" textlink="">
      <xdr:nvSpPr>
        <xdr:cNvPr id="468" name="Text Box 33">
          <a:extLst>
            <a:ext uri="{FF2B5EF4-FFF2-40B4-BE49-F238E27FC236}">
              <a16:creationId xmlns:a16="http://schemas.microsoft.com/office/drawing/2014/main" id="{98299EFF-5C28-4CD2-97C1-558A02AC5752}"/>
            </a:ext>
          </a:extLst>
        </xdr:cNvPr>
        <xdr:cNvSpPr txBox="1">
          <a:spLocks noChangeArrowheads="1"/>
        </xdr:cNvSpPr>
      </xdr:nvSpPr>
      <xdr:spPr bwMode="auto">
        <a:xfrm>
          <a:off x="4180417" y="45083942"/>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571500</xdr:colOff>
      <xdr:row>137</xdr:row>
      <xdr:rowOff>9525</xdr:rowOff>
    </xdr:from>
    <xdr:ext cx="76200" cy="209550"/>
    <xdr:sp macro="" textlink="">
      <xdr:nvSpPr>
        <xdr:cNvPr id="469" name="Text Box 33">
          <a:extLst>
            <a:ext uri="{FF2B5EF4-FFF2-40B4-BE49-F238E27FC236}">
              <a16:creationId xmlns:a16="http://schemas.microsoft.com/office/drawing/2014/main" id="{103A64A4-6EC5-4AE2-B6FD-E07B202BE770}"/>
            </a:ext>
          </a:extLst>
        </xdr:cNvPr>
        <xdr:cNvSpPr txBox="1">
          <a:spLocks noChangeArrowheads="1"/>
        </xdr:cNvSpPr>
      </xdr:nvSpPr>
      <xdr:spPr bwMode="auto">
        <a:xfrm>
          <a:off x="4180417" y="48216608"/>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571500</xdr:colOff>
      <xdr:row>137</xdr:row>
      <xdr:rowOff>9525</xdr:rowOff>
    </xdr:from>
    <xdr:ext cx="76200" cy="209550"/>
    <xdr:sp macro="" textlink="">
      <xdr:nvSpPr>
        <xdr:cNvPr id="470" name="Text Box 33">
          <a:extLst>
            <a:ext uri="{FF2B5EF4-FFF2-40B4-BE49-F238E27FC236}">
              <a16:creationId xmlns:a16="http://schemas.microsoft.com/office/drawing/2014/main" id="{FC74FE5D-2661-4A9B-AA8C-A0C3B822B548}"/>
            </a:ext>
          </a:extLst>
        </xdr:cNvPr>
        <xdr:cNvSpPr txBox="1">
          <a:spLocks noChangeArrowheads="1"/>
        </xdr:cNvSpPr>
      </xdr:nvSpPr>
      <xdr:spPr bwMode="auto">
        <a:xfrm>
          <a:off x="4180417" y="48216608"/>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571500</xdr:colOff>
      <xdr:row>136</xdr:row>
      <xdr:rowOff>0</xdr:rowOff>
    </xdr:from>
    <xdr:ext cx="76200" cy="209550"/>
    <xdr:sp macro="" textlink="">
      <xdr:nvSpPr>
        <xdr:cNvPr id="471" name="Text Box 34">
          <a:extLst>
            <a:ext uri="{FF2B5EF4-FFF2-40B4-BE49-F238E27FC236}">
              <a16:creationId xmlns:a16="http://schemas.microsoft.com/office/drawing/2014/main" id="{029841CB-41E0-4714-A349-B2F8B235E9E4}"/>
            </a:ext>
          </a:extLst>
        </xdr:cNvPr>
        <xdr:cNvSpPr txBox="1">
          <a:spLocks noChangeArrowheads="1"/>
        </xdr:cNvSpPr>
      </xdr:nvSpPr>
      <xdr:spPr bwMode="auto">
        <a:xfrm>
          <a:off x="4180417" y="478155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933450</xdr:colOff>
      <xdr:row>136</xdr:row>
      <xdr:rowOff>0</xdr:rowOff>
    </xdr:from>
    <xdr:ext cx="76200" cy="209550"/>
    <xdr:sp macro="" textlink="">
      <xdr:nvSpPr>
        <xdr:cNvPr id="472" name="Text Box 39">
          <a:extLst>
            <a:ext uri="{FF2B5EF4-FFF2-40B4-BE49-F238E27FC236}">
              <a16:creationId xmlns:a16="http://schemas.microsoft.com/office/drawing/2014/main" id="{4F7C46E9-AA17-4BE8-9E61-8DC1B2AD4EB0}"/>
            </a:ext>
          </a:extLst>
        </xdr:cNvPr>
        <xdr:cNvSpPr txBox="1">
          <a:spLocks noChangeArrowheads="1"/>
        </xdr:cNvSpPr>
      </xdr:nvSpPr>
      <xdr:spPr bwMode="auto">
        <a:xfrm>
          <a:off x="4542367" y="478155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571500</xdr:colOff>
      <xdr:row>128</xdr:row>
      <xdr:rowOff>352425</xdr:rowOff>
    </xdr:from>
    <xdr:ext cx="76200" cy="208074"/>
    <xdr:sp macro="" textlink="">
      <xdr:nvSpPr>
        <xdr:cNvPr id="473" name="Text Box 33">
          <a:extLst>
            <a:ext uri="{FF2B5EF4-FFF2-40B4-BE49-F238E27FC236}">
              <a16:creationId xmlns:a16="http://schemas.microsoft.com/office/drawing/2014/main" id="{D5698EDB-6974-4208-8D49-A33969CD1BA5}"/>
            </a:ext>
          </a:extLst>
        </xdr:cNvPr>
        <xdr:cNvSpPr txBox="1">
          <a:spLocks noChangeArrowheads="1"/>
        </xdr:cNvSpPr>
      </xdr:nvSpPr>
      <xdr:spPr bwMode="auto">
        <a:xfrm>
          <a:off x="4180417" y="45035258"/>
          <a:ext cx="76200" cy="2080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571500</xdr:colOff>
      <xdr:row>129</xdr:row>
      <xdr:rowOff>9525</xdr:rowOff>
    </xdr:from>
    <xdr:ext cx="76200" cy="209550"/>
    <xdr:sp macro="" textlink="">
      <xdr:nvSpPr>
        <xdr:cNvPr id="474" name="Text Box 33">
          <a:extLst>
            <a:ext uri="{FF2B5EF4-FFF2-40B4-BE49-F238E27FC236}">
              <a16:creationId xmlns:a16="http://schemas.microsoft.com/office/drawing/2014/main" id="{2F348C3A-0D53-40FD-909C-F42511C1AEF9}"/>
            </a:ext>
          </a:extLst>
        </xdr:cNvPr>
        <xdr:cNvSpPr txBox="1">
          <a:spLocks noChangeArrowheads="1"/>
        </xdr:cNvSpPr>
      </xdr:nvSpPr>
      <xdr:spPr bwMode="auto">
        <a:xfrm>
          <a:off x="4180417" y="45083942"/>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571500</xdr:colOff>
      <xdr:row>137</xdr:row>
      <xdr:rowOff>9525</xdr:rowOff>
    </xdr:from>
    <xdr:ext cx="76200" cy="209550"/>
    <xdr:sp macro="" textlink="">
      <xdr:nvSpPr>
        <xdr:cNvPr id="475" name="Text Box 33">
          <a:extLst>
            <a:ext uri="{FF2B5EF4-FFF2-40B4-BE49-F238E27FC236}">
              <a16:creationId xmlns:a16="http://schemas.microsoft.com/office/drawing/2014/main" id="{5F422447-BFD3-47C4-86E7-850FF14D96A6}"/>
            </a:ext>
          </a:extLst>
        </xdr:cNvPr>
        <xdr:cNvSpPr txBox="1">
          <a:spLocks noChangeArrowheads="1"/>
        </xdr:cNvSpPr>
      </xdr:nvSpPr>
      <xdr:spPr bwMode="auto">
        <a:xfrm>
          <a:off x="4180417" y="48216608"/>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571500</xdr:colOff>
      <xdr:row>137</xdr:row>
      <xdr:rowOff>9525</xdr:rowOff>
    </xdr:from>
    <xdr:ext cx="76200" cy="209550"/>
    <xdr:sp macro="" textlink="">
      <xdr:nvSpPr>
        <xdr:cNvPr id="476" name="Text Box 33">
          <a:extLst>
            <a:ext uri="{FF2B5EF4-FFF2-40B4-BE49-F238E27FC236}">
              <a16:creationId xmlns:a16="http://schemas.microsoft.com/office/drawing/2014/main" id="{36C1082A-FDD1-4A41-9202-1DD0CE8BD67D}"/>
            </a:ext>
          </a:extLst>
        </xdr:cNvPr>
        <xdr:cNvSpPr txBox="1">
          <a:spLocks noChangeArrowheads="1"/>
        </xdr:cNvSpPr>
      </xdr:nvSpPr>
      <xdr:spPr bwMode="auto">
        <a:xfrm>
          <a:off x="4180417" y="48216608"/>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571500</xdr:colOff>
      <xdr:row>137</xdr:row>
      <xdr:rowOff>9525</xdr:rowOff>
    </xdr:from>
    <xdr:ext cx="76200" cy="209550"/>
    <xdr:sp macro="" textlink="">
      <xdr:nvSpPr>
        <xdr:cNvPr id="532" name="Text Box 33">
          <a:extLst>
            <a:ext uri="{FF2B5EF4-FFF2-40B4-BE49-F238E27FC236}">
              <a16:creationId xmlns:a16="http://schemas.microsoft.com/office/drawing/2014/main" id="{00000000-0008-0000-0500-0000172A1B00}"/>
            </a:ext>
          </a:extLst>
        </xdr:cNvPr>
        <xdr:cNvSpPr txBox="1">
          <a:spLocks noChangeArrowheads="1"/>
        </xdr:cNvSpPr>
      </xdr:nvSpPr>
      <xdr:spPr bwMode="auto">
        <a:xfrm>
          <a:off x="6000750" y="48216608"/>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571500</xdr:colOff>
      <xdr:row>136</xdr:row>
      <xdr:rowOff>0</xdr:rowOff>
    </xdr:from>
    <xdr:ext cx="76200" cy="209550"/>
    <xdr:sp macro="" textlink="">
      <xdr:nvSpPr>
        <xdr:cNvPr id="533" name="Text Box 34">
          <a:extLst>
            <a:ext uri="{FF2B5EF4-FFF2-40B4-BE49-F238E27FC236}">
              <a16:creationId xmlns:a16="http://schemas.microsoft.com/office/drawing/2014/main" id="{00000000-0008-0000-0500-0000182A1B00}"/>
            </a:ext>
          </a:extLst>
        </xdr:cNvPr>
        <xdr:cNvSpPr txBox="1">
          <a:spLocks noChangeArrowheads="1"/>
        </xdr:cNvSpPr>
      </xdr:nvSpPr>
      <xdr:spPr bwMode="auto">
        <a:xfrm>
          <a:off x="6000750" y="478155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933450</xdr:colOff>
      <xdr:row>136</xdr:row>
      <xdr:rowOff>0</xdr:rowOff>
    </xdr:from>
    <xdr:ext cx="76200" cy="209550"/>
    <xdr:sp macro="" textlink="">
      <xdr:nvSpPr>
        <xdr:cNvPr id="534" name="Text Box 39">
          <a:extLst>
            <a:ext uri="{FF2B5EF4-FFF2-40B4-BE49-F238E27FC236}">
              <a16:creationId xmlns:a16="http://schemas.microsoft.com/office/drawing/2014/main" id="{00000000-0008-0000-0500-00001B2A1B00}"/>
            </a:ext>
          </a:extLst>
        </xdr:cNvPr>
        <xdr:cNvSpPr txBox="1">
          <a:spLocks noChangeArrowheads="1"/>
        </xdr:cNvSpPr>
      </xdr:nvSpPr>
      <xdr:spPr bwMode="auto">
        <a:xfrm>
          <a:off x="6362700" y="478155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571500</xdr:colOff>
      <xdr:row>137</xdr:row>
      <xdr:rowOff>9525</xdr:rowOff>
    </xdr:from>
    <xdr:ext cx="76200" cy="209550"/>
    <xdr:sp macro="" textlink="">
      <xdr:nvSpPr>
        <xdr:cNvPr id="535" name="Text Box 33">
          <a:extLst>
            <a:ext uri="{FF2B5EF4-FFF2-40B4-BE49-F238E27FC236}">
              <a16:creationId xmlns:a16="http://schemas.microsoft.com/office/drawing/2014/main" id="{00000000-0008-0000-0500-0000262A1B00}"/>
            </a:ext>
          </a:extLst>
        </xdr:cNvPr>
        <xdr:cNvSpPr txBox="1">
          <a:spLocks noChangeArrowheads="1"/>
        </xdr:cNvSpPr>
      </xdr:nvSpPr>
      <xdr:spPr bwMode="auto">
        <a:xfrm>
          <a:off x="6000750" y="48216608"/>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571500</xdr:colOff>
      <xdr:row>136</xdr:row>
      <xdr:rowOff>0</xdr:rowOff>
    </xdr:from>
    <xdr:ext cx="76200" cy="209550"/>
    <xdr:sp macro="" textlink="">
      <xdr:nvSpPr>
        <xdr:cNvPr id="536" name="Text Box 34">
          <a:extLst>
            <a:ext uri="{FF2B5EF4-FFF2-40B4-BE49-F238E27FC236}">
              <a16:creationId xmlns:a16="http://schemas.microsoft.com/office/drawing/2014/main" id="{00000000-0008-0000-0500-0000272A1B00}"/>
            </a:ext>
          </a:extLst>
        </xdr:cNvPr>
        <xdr:cNvSpPr txBox="1">
          <a:spLocks noChangeArrowheads="1"/>
        </xdr:cNvSpPr>
      </xdr:nvSpPr>
      <xdr:spPr bwMode="auto">
        <a:xfrm>
          <a:off x="6000750" y="478155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933450</xdr:colOff>
      <xdr:row>136</xdr:row>
      <xdr:rowOff>0</xdr:rowOff>
    </xdr:from>
    <xdr:ext cx="76200" cy="209550"/>
    <xdr:sp macro="" textlink="">
      <xdr:nvSpPr>
        <xdr:cNvPr id="537" name="Text Box 39">
          <a:extLst>
            <a:ext uri="{FF2B5EF4-FFF2-40B4-BE49-F238E27FC236}">
              <a16:creationId xmlns:a16="http://schemas.microsoft.com/office/drawing/2014/main" id="{00000000-0008-0000-0500-0000282A1B00}"/>
            </a:ext>
          </a:extLst>
        </xdr:cNvPr>
        <xdr:cNvSpPr txBox="1">
          <a:spLocks noChangeArrowheads="1"/>
        </xdr:cNvSpPr>
      </xdr:nvSpPr>
      <xdr:spPr bwMode="auto">
        <a:xfrm>
          <a:off x="6362700" y="478155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571500</xdr:colOff>
      <xdr:row>137</xdr:row>
      <xdr:rowOff>9525</xdr:rowOff>
    </xdr:from>
    <xdr:ext cx="76200" cy="209550"/>
    <xdr:sp macro="" textlink="">
      <xdr:nvSpPr>
        <xdr:cNvPr id="538" name="Text Box 33">
          <a:extLst>
            <a:ext uri="{FF2B5EF4-FFF2-40B4-BE49-F238E27FC236}">
              <a16:creationId xmlns:a16="http://schemas.microsoft.com/office/drawing/2014/main" id="{00000000-0008-0000-0500-00003C2A1B00}"/>
            </a:ext>
          </a:extLst>
        </xdr:cNvPr>
        <xdr:cNvSpPr txBox="1">
          <a:spLocks noChangeArrowheads="1"/>
        </xdr:cNvSpPr>
      </xdr:nvSpPr>
      <xdr:spPr bwMode="auto">
        <a:xfrm>
          <a:off x="6000750" y="48216608"/>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571500</xdr:colOff>
      <xdr:row>136</xdr:row>
      <xdr:rowOff>0</xdr:rowOff>
    </xdr:from>
    <xdr:ext cx="76200" cy="209550"/>
    <xdr:sp macro="" textlink="">
      <xdr:nvSpPr>
        <xdr:cNvPr id="539" name="Text Box 34">
          <a:extLst>
            <a:ext uri="{FF2B5EF4-FFF2-40B4-BE49-F238E27FC236}">
              <a16:creationId xmlns:a16="http://schemas.microsoft.com/office/drawing/2014/main" id="{00000000-0008-0000-0500-00003D2A1B00}"/>
            </a:ext>
          </a:extLst>
        </xdr:cNvPr>
        <xdr:cNvSpPr txBox="1">
          <a:spLocks noChangeArrowheads="1"/>
        </xdr:cNvSpPr>
      </xdr:nvSpPr>
      <xdr:spPr bwMode="auto">
        <a:xfrm>
          <a:off x="6000750" y="478155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933450</xdr:colOff>
      <xdr:row>136</xdr:row>
      <xdr:rowOff>0</xdr:rowOff>
    </xdr:from>
    <xdr:ext cx="76200" cy="209550"/>
    <xdr:sp macro="" textlink="">
      <xdr:nvSpPr>
        <xdr:cNvPr id="540" name="Text Box 39">
          <a:extLst>
            <a:ext uri="{FF2B5EF4-FFF2-40B4-BE49-F238E27FC236}">
              <a16:creationId xmlns:a16="http://schemas.microsoft.com/office/drawing/2014/main" id="{00000000-0008-0000-0500-00003E2A1B00}"/>
            </a:ext>
          </a:extLst>
        </xdr:cNvPr>
        <xdr:cNvSpPr txBox="1">
          <a:spLocks noChangeArrowheads="1"/>
        </xdr:cNvSpPr>
      </xdr:nvSpPr>
      <xdr:spPr bwMode="auto">
        <a:xfrm>
          <a:off x="6362700" y="478155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571500</xdr:colOff>
      <xdr:row>129</xdr:row>
      <xdr:rowOff>9525</xdr:rowOff>
    </xdr:from>
    <xdr:ext cx="76200" cy="209550"/>
    <xdr:sp macro="" textlink="">
      <xdr:nvSpPr>
        <xdr:cNvPr id="541" name="Text Box 33">
          <a:extLst>
            <a:ext uri="{FF2B5EF4-FFF2-40B4-BE49-F238E27FC236}">
              <a16:creationId xmlns:a16="http://schemas.microsoft.com/office/drawing/2014/main" id="{00000000-0008-0000-0500-00003F2A1B00}"/>
            </a:ext>
          </a:extLst>
        </xdr:cNvPr>
        <xdr:cNvSpPr txBox="1">
          <a:spLocks noChangeArrowheads="1"/>
        </xdr:cNvSpPr>
      </xdr:nvSpPr>
      <xdr:spPr bwMode="auto">
        <a:xfrm>
          <a:off x="6000750" y="45083942"/>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571500</xdr:colOff>
      <xdr:row>129</xdr:row>
      <xdr:rowOff>9525</xdr:rowOff>
    </xdr:from>
    <xdr:ext cx="76200" cy="209550"/>
    <xdr:sp macro="" textlink="">
      <xdr:nvSpPr>
        <xdr:cNvPr id="542" name="Text Box 33">
          <a:extLst>
            <a:ext uri="{FF2B5EF4-FFF2-40B4-BE49-F238E27FC236}">
              <a16:creationId xmlns:a16="http://schemas.microsoft.com/office/drawing/2014/main" id="{00000000-0008-0000-0500-0000402A1B00}"/>
            </a:ext>
          </a:extLst>
        </xdr:cNvPr>
        <xdr:cNvSpPr txBox="1">
          <a:spLocks noChangeArrowheads="1"/>
        </xdr:cNvSpPr>
      </xdr:nvSpPr>
      <xdr:spPr bwMode="auto">
        <a:xfrm>
          <a:off x="6000750" y="45083942"/>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571500</xdr:colOff>
      <xdr:row>137</xdr:row>
      <xdr:rowOff>9525</xdr:rowOff>
    </xdr:from>
    <xdr:ext cx="76200" cy="209550"/>
    <xdr:sp macro="" textlink="">
      <xdr:nvSpPr>
        <xdr:cNvPr id="543" name="Text Box 33">
          <a:extLst>
            <a:ext uri="{FF2B5EF4-FFF2-40B4-BE49-F238E27FC236}">
              <a16:creationId xmlns:a16="http://schemas.microsoft.com/office/drawing/2014/main" id="{00000000-0008-0000-0500-0000412A1B00}"/>
            </a:ext>
          </a:extLst>
        </xdr:cNvPr>
        <xdr:cNvSpPr txBox="1">
          <a:spLocks noChangeArrowheads="1"/>
        </xdr:cNvSpPr>
      </xdr:nvSpPr>
      <xdr:spPr bwMode="auto">
        <a:xfrm>
          <a:off x="6000750" y="48216608"/>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571500</xdr:colOff>
      <xdr:row>137</xdr:row>
      <xdr:rowOff>9525</xdr:rowOff>
    </xdr:from>
    <xdr:ext cx="76200" cy="209550"/>
    <xdr:sp macro="" textlink="">
      <xdr:nvSpPr>
        <xdr:cNvPr id="544" name="Text Box 33">
          <a:extLst>
            <a:ext uri="{FF2B5EF4-FFF2-40B4-BE49-F238E27FC236}">
              <a16:creationId xmlns:a16="http://schemas.microsoft.com/office/drawing/2014/main" id="{00000000-0008-0000-0500-0000422A1B00}"/>
            </a:ext>
          </a:extLst>
        </xdr:cNvPr>
        <xdr:cNvSpPr txBox="1">
          <a:spLocks noChangeArrowheads="1"/>
        </xdr:cNvSpPr>
      </xdr:nvSpPr>
      <xdr:spPr bwMode="auto">
        <a:xfrm>
          <a:off x="6000750" y="48216608"/>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571500</xdr:colOff>
      <xdr:row>136</xdr:row>
      <xdr:rowOff>0</xdr:rowOff>
    </xdr:from>
    <xdr:ext cx="76200" cy="209550"/>
    <xdr:sp macro="" textlink="">
      <xdr:nvSpPr>
        <xdr:cNvPr id="545" name="Text Box 34">
          <a:extLst>
            <a:ext uri="{FF2B5EF4-FFF2-40B4-BE49-F238E27FC236}">
              <a16:creationId xmlns:a16="http://schemas.microsoft.com/office/drawing/2014/main" id="{00000000-0008-0000-0500-0000662A1B00}"/>
            </a:ext>
          </a:extLst>
        </xdr:cNvPr>
        <xdr:cNvSpPr txBox="1">
          <a:spLocks noChangeArrowheads="1"/>
        </xdr:cNvSpPr>
      </xdr:nvSpPr>
      <xdr:spPr bwMode="auto">
        <a:xfrm>
          <a:off x="6000750" y="478155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933450</xdr:colOff>
      <xdr:row>136</xdr:row>
      <xdr:rowOff>0</xdr:rowOff>
    </xdr:from>
    <xdr:ext cx="76200" cy="209550"/>
    <xdr:sp macro="" textlink="">
      <xdr:nvSpPr>
        <xdr:cNvPr id="546" name="Text Box 39">
          <a:extLst>
            <a:ext uri="{FF2B5EF4-FFF2-40B4-BE49-F238E27FC236}">
              <a16:creationId xmlns:a16="http://schemas.microsoft.com/office/drawing/2014/main" id="{00000000-0008-0000-0500-0000672A1B00}"/>
            </a:ext>
          </a:extLst>
        </xdr:cNvPr>
        <xdr:cNvSpPr txBox="1">
          <a:spLocks noChangeArrowheads="1"/>
        </xdr:cNvSpPr>
      </xdr:nvSpPr>
      <xdr:spPr bwMode="auto">
        <a:xfrm>
          <a:off x="6362700" y="478155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571500</xdr:colOff>
      <xdr:row>128</xdr:row>
      <xdr:rowOff>352425</xdr:rowOff>
    </xdr:from>
    <xdr:ext cx="76200" cy="210609"/>
    <xdr:sp macro="" textlink="">
      <xdr:nvSpPr>
        <xdr:cNvPr id="547" name="Text Box 33">
          <a:extLst>
            <a:ext uri="{FF2B5EF4-FFF2-40B4-BE49-F238E27FC236}">
              <a16:creationId xmlns:a16="http://schemas.microsoft.com/office/drawing/2014/main" id="{00000000-0008-0000-0500-0000682A1B00}"/>
            </a:ext>
          </a:extLst>
        </xdr:cNvPr>
        <xdr:cNvSpPr txBox="1">
          <a:spLocks noChangeArrowheads="1"/>
        </xdr:cNvSpPr>
      </xdr:nvSpPr>
      <xdr:spPr bwMode="auto">
        <a:xfrm>
          <a:off x="6000750" y="45035258"/>
          <a:ext cx="76200" cy="2106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571500</xdr:colOff>
      <xdr:row>129</xdr:row>
      <xdr:rowOff>9525</xdr:rowOff>
    </xdr:from>
    <xdr:ext cx="76200" cy="209550"/>
    <xdr:sp macro="" textlink="">
      <xdr:nvSpPr>
        <xdr:cNvPr id="548" name="Text Box 33">
          <a:extLst>
            <a:ext uri="{FF2B5EF4-FFF2-40B4-BE49-F238E27FC236}">
              <a16:creationId xmlns:a16="http://schemas.microsoft.com/office/drawing/2014/main" id="{00000000-0008-0000-0500-0000692A1B00}"/>
            </a:ext>
          </a:extLst>
        </xdr:cNvPr>
        <xdr:cNvSpPr txBox="1">
          <a:spLocks noChangeArrowheads="1"/>
        </xdr:cNvSpPr>
      </xdr:nvSpPr>
      <xdr:spPr bwMode="auto">
        <a:xfrm>
          <a:off x="6000750" y="45083942"/>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571500</xdr:colOff>
      <xdr:row>137</xdr:row>
      <xdr:rowOff>9525</xdr:rowOff>
    </xdr:from>
    <xdr:ext cx="76200" cy="209550"/>
    <xdr:sp macro="" textlink="">
      <xdr:nvSpPr>
        <xdr:cNvPr id="549" name="Text Box 33">
          <a:extLst>
            <a:ext uri="{FF2B5EF4-FFF2-40B4-BE49-F238E27FC236}">
              <a16:creationId xmlns:a16="http://schemas.microsoft.com/office/drawing/2014/main" id="{00000000-0008-0000-0500-00006A2A1B00}"/>
            </a:ext>
          </a:extLst>
        </xdr:cNvPr>
        <xdr:cNvSpPr txBox="1">
          <a:spLocks noChangeArrowheads="1"/>
        </xdr:cNvSpPr>
      </xdr:nvSpPr>
      <xdr:spPr bwMode="auto">
        <a:xfrm>
          <a:off x="6000750" y="48216608"/>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571500</xdr:colOff>
      <xdr:row>137</xdr:row>
      <xdr:rowOff>9525</xdr:rowOff>
    </xdr:from>
    <xdr:ext cx="76200" cy="209550"/>
    <xdr:sp macro="" textlink="">
      <xdr:nvSpPr>
        <xdr:cNvPr id="550" name="Text Box 33">
          <a:extLst>
            <a:ext uri="{FF2B5EF4-FFF2-40B4-BE49-F238E27FC236}">
              <a16:creationId xmlns:a16="http://schemas.microsoft.com/office/drawing/2014/main" id="{00000000-0008-0000-0500-00006B2A1B00}"/>
            </a:ext>
          </a:extLst>
        </xdr:cNvPr>
        <xdr:cNvSpPr txBox="1">
          <a:spLocks noChangeArrowheads="1"/>
        </xdr:cNvSpPr>
      </xdr:nvSpPr>
      <xdr:spPr bwMode="auto">
        <a:xfrm>
          <a:off x="6000750" y="48216608"/>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571500</xdr:colOff>
      <xdr:row>136</xdr:row>
      <xdr:rowOff>0</xdr:rowOff>
    </xdr:from>
    <xdr:ext cx="76200" cy="209550"/>
    <xdr:sp macro="" textlink="">
      <xdr:nvSpPr>
        <xdr:cNvPr id="551" name="Text Box 34">
          <a:extLst>
            <a:ext uri="{FF2B5EF4-FFF2-40B4-BE49-F238E27FC236}">
              <a16:creationId xmlns:a16="http://schemas.microsoft.com/office/drawing/2014/main" id="{D7446702-258D-4F9B-AC5D-FE7EF3140A1B}"/>
            </a:ext>
          </a:extLst>
        </xdr:cNvPr>
        <xdr:cNvSpPr txBox="1">
          <a:spLocks noChangeArrowheads="1"/>
        </xdr:cNvSpPr>
      </xdr:nvSpPr>
      <xdr:spPr bwMode="auto">
        <a:xfrm>
          <a:off x="6000750" y="478155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933450</xdr:colOff>
      <xdr:row>136</xdr:row>
      <xdr:rowOff>0</xdr:rowOff>
    </xdr:from>
    <xdr:ext cx="76200" cy="209550"/>
    <xdr:sp macro="" textlink="">
      <xdr:nvSpPr>
        <xdr:cNvPr id="552" name="Text Box 39">
          <a:extLst>
            <a:ext uri="{FF2B5EF4-FFF2-40B4-BE49-F238E27FC236}">
              <a16:creationId xmlns:a16="http://schemas.microsoft.com/office/drawing/2014/main" id="{834723E1-F183-4CB3-9564-EB15255670B0}"/>
            </a:ext>
          </a:extLst>
        </xdr:cNvPr>
        <xdr:cNvSpPr txBox="1">
          <a:spLocks noChangeArrowheads="1"/>
        </xdr:cNvSpPr>
      </xdr:nvSpPr>
      <xdr:spPr bwMode="auto">
        <a:xfrm>
          <a:off x="6362700" y="478155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571500</xdr:colOff>
      <xdr:row>128</xdr:row>
      <xdr:rowOff>352425</xdr:rowOff>
    </xdr:from>
    <xdr:ext cx="76200" cy="208074"/>
    <xdr:sp macro="" textlink="">
      <xdr:nvSpPr>
        <xdr:cNvPr id="553" name="Text Box 33">
          <a:extLst>
            <a:ext uri="{FF2B5EF4-FFF2-40B4-BE49-F238E27FC236}">
              <a16:creationId xmlns:a16="http://schemas.microsoft.com/office/drawing/2014/main" id="{EF7EF754-A081-49DF-A46D-B80A6ECF8E99}"/>
            </a:ext>
          </a:extLst>
        </xdr:cNvPr>
        <xdr:cNvSpPr txBox="1">
          <a:spLocks noChangeArrowheads="1"/>
        </xdr:cNvSpPr>
      </xdr:nvSpPr>
      <xdr:spPr bwMode="auto">
        <a:xfrm>
          <a:off x="6000750" y="45035258"/>
          <a:ext cx="76200" cy="2080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571500</xdr:colOff>
      <xdr:row>129</xdr:row>
      <xdr:rowOff>9525</xdr:rowOff>
    </xdr:from>
    <xdr:ext cx="76200" cy="209550"/>
    <xdr:sp macro="" textlink="">
      <xdr:nvSpPr>
        <xdr:cNvPr id="554" name="Text Box 33">
          <a:extLst>
            <a:ext uri="{FF2B5EF4-FFF2-40B4-BE49-F238E27FC236}">
              <a16:creationId xmlns:a16="http://schemas.microsoft.com/office/drawing/2014/main" id="{C08C18E2-D62F-44F7-B98B-5356502F8FA9}"/>
            </a:ext>
          </a:extLst>
        </xdr:cNvPr>
        <xdr:cNvSpPr txBox="1">
          <a:spLocks noChangeArrowheads="1"/>
        </xdr:cNvSpPr>
      </xdr:nvSpPr>
      <xdr:spPr bwMode="auto">
        <a:xfrm>
          <a:off x="6000750" y="45083942"/>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571500</xdr:colOff>
      <xdr:row>137</xdr:row>
      <xdr:rowOff>9525</xdr:rowOff>
    </xdr:from>
    <xdr:ext cx="76200" cy="209550"/>
    <xdr:sp macro="" textlink="">
      <xdr:nvSpPr>
        <xdr:cNvPr id="555" name="Text Box 33">
          <a:extLst>
            <a:ext uri="{FF2B5EF4-FFF2-40B4-BE49-F238E27FC236}">
              <a16:creationId xmlns:a16="http://schemas.microsoft.com/office/drawing/2014/main" id="{86CABD49-6822-4AFE-BB61-B9693321E8E5}"/>
            </a:ext>
          </a:extLst>
        </xdr:cNvPr>
        <xdr:cNvSpPr txBox="1">
          <a:spLocks noChangeArrowheads="1"/>
        </xdr:cNvSpPr>
      </xdr:nvSpPr>
      <xdr:spPr bwMode="auto">
        <a:xfrm>
          <a:off x="6000750" y="48216608"/>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571500</xdr:colOff>
      <xdr:row>137</xdr:row>
      <xdr:rowOff>9525</xdr:rowOff>
    </xdr:from>
    <xdr:ext cx="76200" cy="209550"/>
    <xdr:sp macro="" textlink="">
      <xdr:nvSpPr>
        <xdr:cNvPr id="556" name="Text Box 33">
          <a:extLst>
            <a:ext uri="{FF2B5EF4-FFF2-40B4-BE49-F238E27FC236}">
              <a16:creationId xmlns:a16="http://schemas.microsoft.com/office/drawing/2014/main" id="{3A62ECEB-41F3-48FD-87F7-6C69FEF67FFC}"/>
            </a:ext>
          </a:extLst>
        </xdr:cNvPr>
        <xdr:cNvSpPr txBox="1">
          <a:spLocks noChangeArrowheads="1"/>
        </xdr:cNvSpPr>
      </xdr:nvSpPr>
      <xdr:spPr bwMode="auto">
        <a:xfrm>
          <a:off x="6000750" y="48216608"/>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571500</xdr:colOff>
      <xdr:row>136</xdr:row>
      <xdr:rowOff>0</xdr:rowOff>
    </xdr:from>
    <xdr:ext cx="76200" cy="209550"/>
    <xdr:sp macro="" textlink="">
      <xdr:nvSpPr>
        <xdr:cNvPr id="557" name="Text Box 34">
          <a:extLst>
            <a:ext uri="{FF2B5EF4-FFF2-40B4-BE49-F238E27FC236}">
              <a16:creationId xmlns:a16="http://schemas.microsoft.com/office/drawing/2014/main" id="{1C99490C-E085-4349-AA6B-C9E74B73D3C5}"/>
            </a:ext>
          </a:extLst>
        </xdr:cNvPr>
        <xdr:cNvSpPr txBox="1">
          <a:spLocks noChangeArrowheads="1"/>
        </xdr:cNvSpPr>
      </xdr:nvSpPr>
      <xdr:spPr bwMode="auto">
        <a:xfrm>
          <a:off x="6000750" y="478155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933450</xdr:colOff>
      <xdr:row>136</xdr:row>
      <xdr:rowOff>0</xdr:rowOff>
    </xdr:from>
    <xdr:ext cx="76200" cy="209550"/>
    <xdr:sp macro="" textlink="">
      <xdr:nvSpPr>
        <xdr:cNvPr id="558" name="Text Box 39">
          <a:extLst>
            <a:ext uri="{FF2B5EF4-FFF2-40B4-BE49-F238E27FC236}">
              <a16:creationId xmlns:a16="http://schemas.microsoft.com/office/drawing/2014/main" id="{7B81AB10-466D-4AF2-9F69-F2608BED06C0}"/>
            </a:ext>
          </a:extLst>
        </xdr:cNvPr>
        <xdr:cNvSpPr txBox="1">
          <a:spLocks noChangeArrowheads="1"/>
        </xdr:cNvSpPr>
      </xdr:nvSpPr>
      <xdr:spPr bwMode="auto">
        <a:xfrm>
          <a:off x="6362700" y="478155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571500</xdr:colOff>
      <xdr:row>128</xdr:row>
      <xdr:rowOff>352425</xdr:rowOff>
    </xdr:from>
    <xdr:ext cx="76200" cy="208074"/>
    <xdr:sp macro="" textlink="">
      <xdr:nvSpPr>
        <xdr:cNvPr id="559" name="Text Box 33">
          <a:extLst>
            <a:ext uri="{FF2B5EF4-FFF2-40B4-BE49-F238E27FC236}">
              <a16:creationId xmlns:a16="http://schemas.microsoft.com/office/drawing/2014/main" id="{F3696DA7-7D7D-4946-BA1B-E913BDE46398}"/>
            </a:ext>
          </a:extLst>
        </xdr:cNvPr>
        <xdr:cNvSpPr txBox="1">
          <a:spLocks noChangeArrowheads="1"/>
        </xdr:cNvSpPr>
      </xdr:nvSpPr>
      <xdr:spPr bwMode="auto">
        <a:xfrm>
          <a:off x="6000750" y="45035258"/>
          <a:ext cx="76200" cy="2080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571500</xdr:colOff>
      <xdr:row>129</xdr:row>
      <xdr:rowOff>9525</xdr:rowOff>
    </xdr:from>
    <xdr:ext cx="76200" cy="209550"/>
    <xdr:sp macro="" textlink="">
      <xdr:nvSpPr>
        <xdr:cNvPr id="560" name="Text Box 33">
          <a:extLst>
            <a:ext uri="{FF2B5EF4-FFF2-40B4-BE49-F238E27FC236}">
              <a16:creationId xmlns:a16="http://schemas.microsoft.com/office/drawing/2014/main" id="{30D735DE-9431-4FBF-9F87-580D833BBE69}"/>
            </a:ext>
          </a:extLst>
        </xdr:cNvPr>
        <xdr:cNvSpPr txBox="1">
          <a:spLocks noChangeArrowheads="1"/>
        </xdr:cNvSpPr>
      </xdr:nvSpPr>
      <xdr:spPr bwMode="auto">
        <a:xfrm>
          <a:off x="6000750" y="45083942"/>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571500</xdr:colOff>
      <xdr:row>137</xdr:row>
      <xdr:rowOff>9525</xdr:rowOff>
    </xdr:from>
    <xdr:ext cx="76200" cy="209550"/>
    <xdr:sp macro="" textlink="">
      <xdr:nvSpPr>
        <xdr:cNvPr id="561" name="Text Box 33">
          <a:extLst>
            <a:ext uri="{FF2B5EF4-FFF2-40B4-BE49-F238E27FC236}">
              <a16:creationId xmlns:a16="http://schemas.microsoft.com/office/drawing/2014/main" id="{77FA8620-1B3B-431E-91F5-B9735B45AD38}"/>
            </a:ext>
          </a:extLst>
        </xdr:cNvPr>
        <xdr:cNvSpPr txBox="1">
          <a:spLocks noChangeArrowheads="1"/>
        </xdr:cNvSpPr>
      </xdr:nvSpPr>
      <xdr:spPr bwMode="auto">
        <a:xfrm>
          <a:off x="6000750" y="48216608"/>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571500</xdr:colOff>
      <xdr:row>137</xdr:row>
      <xdr:rowOff>9525</xdr:rowOff>
    </xdr:from>
    <xdr:ext cx="76200" cy="209550"/>
    <xdr:sp macro="" textlink="">
      <xdr:nvSpPr>
        <xdr:cNvPr id="562" name="Text Box 33">
          <a:extLst>
            <a:ext uri="{FF2B5EF4-FFF2-40B4-BE49-F238E27FC236}">
              <a16:creationId xmlns:a16="http://schemas.microsoft.com/office/drawing/2014/main" id="{F9F95D62-ACAE-41CA-9EC9-31C5A77CE0A7}"/>
            </a:ext>
          </a:extLst>
        </xdr:cNvPr>
        <xdr:cNvSpPr txBox="1">
          <a:spLocks noChangeArrowheads="1"/>
        </xdr:cNvSpPr>
      </xdr:nvSpPr>
      <xdr:spPr bwMode="auto">
        <a:xfrm>
          <a:off x="6000750" y="48216608"/>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571500</xdr:colOff>
      <xdr:row>136</xdr:row>
      <xdr:rowOff>0</xdr:rowOff>
    </xdr:from>
    <xdr:ext cx="76200" cy="209550"/>
    <xdr:sp macro="" textlink="">
      <xdr:nvSpPr>
        <xdr:cNvPr id="563" name="Text Box 34">
          <a:extLst>
            <a:ext uri="{FF2B5EF4-FFF2-40B4-BE49-F238E27FC236}">
              <a16:creationId xmlns:a16="http://schemas.microsoft.com/office/drawing/2014/main" id="{905CC671-C560-426E-94D3-D5819A2DA076}"/>
            </a:ext>
          </a:extLst>
        </xdr:cNvPr>
        <xdr:cNvSpPr txBox="1">
          <a:spLocks noChangeArrowheads="1"/>
        </xdr:cNvSpPr>
      </xdr:nvSpPr>
      <xdr:spPr bwMode="auto">
        <a:xfrm>
          <a:off x="6000750" y="478155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933450</xdr:colOff>
      <xdr:row>136</xdr:row>
      <xdr:rowOff>0</xdr:rowOff>
    </xdr:from>
    <xdr:ext cx="76200" cy="209550"/>
    <xdr:sp macro="" textlink="">
      <xdr:nvSpPr>
        <xdr:cNvPr id="564" name="Text Box 39">
          <a:extLst>
            <a:ext uri="{FF2B5EF4-FFF2-40B4-BE49-F238E27FC236}">
              <a16:creationId xmlns:a16="http://schemas.microsoft.com/office/drawing/2014/main" id="{1528AE4D-5E50-403E-A81B-E3AC1EBE25BF}"/>
            </a:ext>
          </a:extLst>
        </xdr:cNvPr>
        <xdr:cNvSpPr txBox="1">
          <a:spLocks noChangeArrowheads="1"/>
        </xdr:cNvSpPr>
      </xdr:nvSpPr>
      <xdr:spPr bwMode="auto">
        <a:xfrm>
          <a:off x="6362700" y="478155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571500</xdr:colOff>
      <xdr:row>128</xdr:row>
      <xdr:rowOff>352425</xdr:rowOff>
    </xdr:from>
    <xdr:ext cx="76200" cy="217746"/>
    <xdr:sp macro="" textlink="">
      <xdr:nvSpPr>
        <xdr:cNvPr id="565" name="Text Box 33">
          <a:extLst>
            <a:ext uri="{FF2B5EF4-FFF2-40B4-BE49-F238E27FC236}">
              <a16:creationId xmlns:a16="http://schemas.microsoft.com/office/drawing/2014/main" id="{470AB208-53F1-41D4-A0D9-E8B09CF6166F}"/>
            </a:ext>
          </a:extLst>
        </xdr:cNvPr>
        <xdr:cNvSpPr txBox="1">
          <a:spLocks noChangeArrowheads="1"/>
        </xdr:cNvSpPr>
      </xdr:nvSpPr>
      <xdr:spPr bwMode="auto">
        <a:xfrm>
          <a:off x="6000750" y="45035258"/>
          <a:ext cx="76200" cy="2177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571500</xdr:colOff>
      <xdr:row>129</xdr:row>
      <xdr:rowOff>9525</xdr:rowOff>
    </xdr:from>
    <xdr:ext cx="76200" cy="209550"/>
    <xdr:sp macro="" textlink="">
      <xdr:nvSpPr>
        <xdr:cNvPr id="566" name="Text Box 33">
          <a:extLst>
            <a:ext uri="{FF2B5EF4-FFF2-40B4-BE49-F238E27FC236}">
              <a16:creationId xmlns:a16="http://schemas.microsoft.com/office/drawing/2014/main" id="{EC67E0FB-17EE-4A4F-8027-360A1A09C111}"/>
            </a:ext>
          </a:extLst>
        </xdr:cNvPr>
        <xdr:cNvSpPr txBox="1">
          <a:spLocks noChangeArrowheads="1"/>
        </xdr:cNvSpPr>
      </xdr:nvSpPr>
      <xdr:spPr bwMode="auto">
        <a:xfrm>
          <a:off x="6000750" y="45083942"/>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571500</xdr:colOff>
      <xdr:row>137</xdr:row>
      <xdr:rowOff>9525</xdr:rowOff>
    </xdr:from>
    <xdr:ext cx="76200" cy="209550"/>
    <xdr:sp macro="" textlink="">
      <xdr:nvSpPr>
        <xdr:cNvPr id="567" name="Text Box 33">
          <a:extLst>
            <a:ext uri="{FF2B5EF4-FFF2-40B4-BE49-F238E27FC236}">
              <a16:creationId xmlns:a16="http://schemas.microsoft.com/office/drawing/2014/main" id="{54C56CC4-BFEF-4F88-9272-830EF6CB4B23}"/>
            </a:ext>
          </a:extLst>
        </xdr:cNvPr>
        <xdr:cNvSpPr txBox="1">
          <a:spLocks noChangeArrowheads="1"/>
        </xdr:cNvSpPr>
      </xdr:nvSpPr>
      <xdr:spPr bwMode="auto">
        <a:xfrm>
          <a:off x="6000750" y="48216608"/>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571500</xdr:colOff>
      <xdr:row>137</xdr:row>
      <xdr:rowOff>9525</xdr:rowOff>
    </xdr:from>
    <xdr:ext cx="76200" cy="209550"/>
    <xdr:sp macro="" textlink="">
      <xdr:nvSpPr>
        <xdr:cNvPr id="568" name="Text Box 33">
          <a:extLst>
            <a:ext uri="{FF2B5EF4-FFF2-40B4-BE49-F238E27FC236}">
              <a16:creationId xmlns:a16="http://schemas.microsoft.com/office/drawing/2014/main" id="{38557EEB-F5AB-4642-AD5D-435B64E3B83A}"/>
            </a:ext>
          </a:extLst>
        </xdr:cNvPr>
        <xdr:cNvSpPr txBox="1">
          <a:spLocks noChangeArrowheads="1"/>
        </xdr:cNvSpPr>
      </xdr:nvSpPr>
      <xdr:spPr bwMode="auto">
        <a:xfrm>
          <a:off x="6000750" y="48216608"/>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571500</xdr:colOff>
      <xdr:row>136</xdr:row>
      <xdr:rowOff>0</xdr:rowOff>
    </xdr:from>
    <xdr:ext cx="76200" cy="209550"/>
    <xdr:sp macro="" textlink="">
      <xdr:nvSpPr>
        <xdr:cNvPr id="569" name="Text Box 34">
          <a:extLst>
            <a:ext uri="{FF2B5EF4-FFF2-40B4-BE49-F238E27FC236}">
              <a16:creationId xmlns:a16="http://schemas.microsoft.com/office/drawing/2014/main" id="{2A261C9D-6934-4E24-AAC5-63E87CCA336D}"/>
            </a:ext>
          </a:extLst>
        </xdr:cNvPr>
        <xdr:cNvSpPr txBox="1">
          <a:spLocks noChangeArrowheads="1"/>
        </xdr:cNvSpPr>
      </xdr:nvSpPr>
      <xdr:spPr bwMode="auto">
        <a:xfrm>
          <a:off x="6000750" y="478155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933450</xdr:colOff>
      <xdr:row>136</xdr:row>
      <xdr:rowOff>0</xdr:rowOff>
    </xdr:from>
    <xdr:ext cx="76200" cy="209550"/>
    <xdr:sp macro="" textlink="">
      <xdr:nvSpPr>
        <xdr:cNvPr id="570" name="Text Box 39">
          <a:extLst>
            <a:ext uri="{FF2B5EF4-FFF2-40B4-BE49-F238E27FC236}">
              <a16:creationId xmlns:a16="http://schemas.microsoft.com/office/drawing/2014/main" id="{12E7D819-EA0A-4DBC-8BED-D4D0012D7575}"/>
            </a:ext>
          </a:extLst>
        </xdr:cNvPr>
        <xdr:cNvSpPr txBox="1">
          <a:spLocks noChangeArrowheads="1"/>
        </xdr:cNvSpPr>
      </xdr:nvSpPr>
      <xdr:spPr bwMode="auto">
        <a:xfrm>
          <a:off x="6362700" y="478155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571500</xdr:colOff>
      <xdr:row>128</xdr:row>
      <xdr:rowOff>352425</xdr:rowOff>
    </xdr:from>
    <xdr:ext cx="76200" cy="217746"/>
    <xdr:sp macro="" textlink="">
      <xdr:nvSpPr>
        <xdr:cNvPr id="571" name="Text Box 33">
          <a:extLst>
            <a:ext uri="{FF2B5EF4-FFF2-40B4-BE49-F238E27FC236}">
              <a16:creationId xmlns:a16="http://schemas.microsoft.com/office/drawing/2014/main" id="{702A210F-8307-4FA3-82DD-85DFD690CBCB}"/>
            </a:ext>
          </a:extLst>
        </xdr:cNvPr>
        <xdr:cNvSpPr txBox="1">
          <a:spLocks noChangeArrowheads="1"/>
        </xdr:cNvSpPr>
      </xdr:nvSpPr>
      <xdr:spPr bwMode="auto">
        <a:xfrm>
          <a:off x="6000750" y="45035258"/>
          <a:ext cx="76200" cy="2177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571500</xdr:colOff>
      <xdr:row>129</xdr:row>
      <xdr:rowOff>9525</xdr:rowOff>
    </xdr:from>
    <xdr:ext cx="76200" cy="209550"/>
    <xdr:sp macro="" textlink="">
      <xdr:nvSpPr>
        <xdr:cNvPr id="572" name="Text Box 33">
          <a:extLst>
            <a:ext uri="{FF2B5EF4-FFF2-40B4-BE49-F238E27FC236}">
              <a16:creationId xmlns:a16="http://schemas.microsoft.com/office/drawing/2014/main" id="{BDDAC501-40E5-461B-A520-A49E3927A0CC}"/>
            </a:ext>
          </a:extLst>
        </xdr:cNvPr>
        <xdr:cNvSpPr txBox="1">
          <a:spLocks noChangeArrowheads="1"/>
        </xdr:cNvSpPr>
      </xdr:nvSpPr>
      <xdr:spPr bwMode="auto">
        <a:xfrm>
          <a:off x="6000750" y="45083942"/>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571500</xdr:colOff>
      <xdr:row>137</xdr:row>
      <xdr:rowOff>9525</xdr:rowOff>
    </xdr:from>
    <xdr:ext cx="76200" cy="209550"/>
    <xdr:sp macro="" textlink="">
      <xdr:nvSpPr>
        <xdr:cNvPr id="573" name="Text Box 33">
          <a:extLst>
            <a:ext uri="{FF2B5EF4-FFF2-40B4-BE49-F238E27FC236}">
              <a16:creationId xmlns:a16="http://schemas.microsoft.com/office/drawing/2014/main" id="{C43702BB-E941-483B-8655-9F1FC015285B}"/>
            </a:ext>
          </a:extLst>
        </xdr:cNvPr>
        <xdr:cNvSpPr txBox="1">
          <a:spLocks noChangeArrowheads="1"/>
        </xdr:cNvSpPr>
      </xdr:nvSpPr>
      <xdr:spPr bwMode="auto">
        <a:xfrm>
          <a:off x="6000750" y="48216608"/>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571500</xdr:colOff>
      <xdr:row>137</xdr:row>
      <xdr:rowOff>9525</xdr:rowOff>
    </xdr:from>
    <xdr:ext cx="76200" cy="209550"/>
    <xdr:sp macro="" textlink="">
      <xdr:nvSpPr>
        <xdr:cNvPr id="574" name="Text Box 33">
          <a:extLst>
            <a:ext uri="{FF2B5EF4-FFF2-40B4-BE49-F238E27FC236}">
              <a16:creationId xmlns:a16="http://schemas.microsoft.com/office/drawing/2014/main" id="{4B109682-4759-4A15-87F5-4E427CC56CE9}"/>
            </a:ext>
          </a:extLst>
        </xdr:cNvPr>
        <xdr:cNvSpPr txBox="1">
          <a:spLocks noChangeArrowheads="1"/>
        </xdr:cNvSpPr>
      </xdr:nvSpPr>
      <xdr:spPr bwMode="auto">
        <a:xfrm>
          <a:off x="6000750" y="48216608"/>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571500</xdr:colOff>
      <xdr:row>136</xdr:row>
      <xdr:rowOff>0</xdr:rowOff>
    </xdr:from>
    <xdr:ext cx="76200" cy="209550"/>
    <xdr:sp macro="" textlink="">
      <xdr:nvSpPr>
        <xdr:cNvPr id="575" name="Text Box 34">
          <a:extLst>
            <a:ext uri="{FF2B5EF4-FFF2-40B4-BE49-F238E27FC236}">
              <a16:creationId xmlns:a16="http://schemas.microsoft.com/office/drawing/2014/main" id="{09B836E8-FAE9-454C-9C32-B5313ED64399}"/>
            </a:ext>
          </a:extLst>
        </xdr:cNvPr>
        <xdr:cNvSpPr txBox="1">
          <a:spLocks noChangeArrowheads="1"/>
        </xdr:cNvSpPr>
      </xdr:nvSpPr>
      <xdr:spPr bwMode="auto">
        <a:xfrm>
          <a:off x="6000750" y="478155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933450</xdr:colOff>
      <xdr:row>136</xdr:row>
      <xdr:rowOff>0</xdr:rowOff>
    </xdr:from>
    <xdr:ext cx="76200" cy="209550"/>
    <xdr:sp macro="" textlink="">
      <xdr:nvSpPr>
        <xdr:cNvPr id="576" name="Text Box 39">
          <a:extLst>
            <a:ext uri="{FF2B5EF4-FFF2-40B4-BE49-F238E27FC236}">
              <a16:creationId xmlns:a16="http://schemas.microsoft.com/office/drawing/2014/main" id="{060DAC0F-CA7E-4F04-B182-E45DC2900748}"/>
            </a:ext>
          </a:extLst>
        </xdr:cNvPr>
        <xdr:cNvSpPr txBox="1">
          <a:spLocks noChangeArrowheads="1"/>
        </xdr:cNvSpPr>
      </xdr:nvSpPr>
      <xdr:spPr bwMode="auto">
        <a:xfrm>
          <a:off x="6362700" y="478155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571500</xdr:colOff>
      <xdr:row>128</xdr:row>
      <xdr:rowOff>352425</xdr:rowOff>
    </xdr:from>
    <xdr:ext cx="76200" cy="208074"/>
    <xdr:sp macro="" textlink="">
      <xdr:nvSpPr>
        <xdr:cNvPr id="577" name="Text Box 33">
          <a:extLst>
            <a:ext uri="{FF2B5EF4-FFF2-40B4-BE49-F238E27FC236}">
              <a16:creationId xmlns:a16="http://schemas.microsoft.com/office/drawing/2014/main" id="{CEAA544E-1389-4B09-8DC9-404147AAEA5E}"/>
            </a:ext>
          </a:extLst>
        </xdr:cNvPr>
        <xdr:cNvSpPr txBox="1">
          <a:spLocks noChangeArrowheads="1"/>
        </xdr:cNvSpPr>
      </xdr:nvSpPr>
      <xdr:spPr bwMode="auto">
        <a:xfrm>
          <a:off x="6000750" y="45035258"/>
          <a:ext cx="76200" cy="2080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571500</xdr:colOff>
      <xdr:row>129</xdr:row>
      <xdr:rowOff>9525</xdr:rowOff>
    </xdr:from>
    <xdr:ext cx="76200" cy="209550"/>
    <xdr:sp macro="" textlink="">
      <xdr:nvSpPr>
        <xdr:cNvPr id="578" name="Text Box 33">
          <a:extLst>
            <a:ext uri="{FF2B5EF4-FFF2-40B4-BE49-F238E27FC236}">
              <a16:creationId xmlns:a16="http://schemas.microsoft.com/office/drawing/2014/main" id="{2459A536-D56F-484E-AC8B-79172035107D}"/>
            </a:ext>
          </a:extLst>
        </xdr:cNvPr>
        <xdr:cNvSpPr txBox="1">
          <a:spLocks noChangeArrowheads="1"/>
        </xdr:cNvSpPr>
      </xdr:nvSpPr>
      <xdr:spPr bwMode="auto">
        <a:xfrm>
          <a:off x="6000750" y="45083942"/>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571500</xdr:colOff>
      <xdr:row>137</xdr:row>
      <xdr:rowOff>9525</xdr:rowOff>
    </xdr:from>
    <xdr:ext cx="76200" cy="209550"/>
    <xdr:sp macro="" textlink="">
      <xdr:nvSpPr>
        <xdr:cNvPr id="579" name="Text Box 33">
          <a:extLst>
            <a:ext uri="{FF2B5EF4-FFF2-40B4-BE49-F238E27FC236}">
              <a16:creationId xmlns:a16="http://schemas.microsoft.com/office/drawing/2014/main" id="{E68A7B2D-946A-48ED-A5CD-59DA832C267C}"/>
            </a:ext>
          </a:extLst>
        </xdr:cNvPr>
        <xdr:cNvSpPr txBox="1">
          <a:spLocks noChangeArrowheads="1"/>
        </xdr:cNvSpPr>
      </xdr:nvSpPr>
      <xdr:spPr bwMode="auto">
        <a:xfrm>
          <a:off x="6000750" y="48216608"/>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571500</xdr:colOff>
      <xdr:row>137</xdr:row>
      <xdr:rowOff>9525</xdr:rowOff>
    </xdr:from>
    <xdr:ext cx="76200" cy="209550"/>
    <xdr:sp macro="" textlink="">
      <xdr:nvSpPr>
        <xdr:cNvPr id="580" name="Text Box 33">
          <a:extLst>
            <a:ext uri="{FF2B5EF4-FFF2-40B4-BE49-F238E27FC236}">
              <a16:creationId xmlns:a16="http://schemas.microsoft.com/office/drawing/2014/main" id="{A4670A16-7833-47A3-B20E-2DEEA24FE38E}"/>
            </a:ext>
          </a:extLst>
        </xdr:cNvPr>
        <xdr:cNvSpPr txBox="1">
          <a:spLocks noChangeArrowheads="1"/>
        </xdr:cNvSpPr>
      </xdr:nvSpPr>
      <xdr:spPr bwMode="auto">
        <a:xfrm>
          <a:off x="6000750" y="48216608"/>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571500</xdr:colOff>
      <xdr:row>136</xdr:row>
      <xdr:rowOff>0</xdr:rowOff>
    </xdr:from>
    <xdr:ext cx="76200" cy="209550"/>
    <xdr:sp macro="" textlink="">
      <xdr:nvSpPr>
        <xdr:cNvPr id="581" name="Text Box 34">
          <a:extLst>
            <a:ext uri="{FF2B5EF4-FFF2-40B4-BE49-F238E27FC236}">
              <a16:creationId xmlns:a16="http://schemas.microsoft.com/office/drawing/2014/main" id="{ECE8696E-C0CF-4DF1-8D32-2BC114D58364}"/>
            </a:ext>
          </a:extLst>
        </xdr:cNvPr>
        <xdr:cNvSpPr txBox="1">
          <a:spLocks noChangeArrowheads="1"/>
        </xdr:cNvSpPr>
      </xdr:nvSpPr>
      <xdr:spPr bwMode="auto">
        <a:xfrm>
          <a:off x="6000750" y="478155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933450</xdr:colOff>
      <xdr:row>136</xdr:row>
      <xdr:rowOff>0</xdr:rowOff>
    </xdr:from>
    <xdr:ext cx="76200" cy="209550"/>
    <xdr:sp macro="" textlink="">
      <xdr:nvSpPr>
        <xdr:cNvPr id="582" name="Text Box 39">
          <a:extLst>
            <a:ext uri="{FF2B5EF4-FFF2-40B4-BE49-F238E27FC236}">
              <a16:creationId xmlns:a16="http://schemas.microsoft.com/office/drawing/2014/main" id="{1AD451F9-BD66-4E3E-9757-4FD183F49576}"/>
            </a:ext>
          </a:extLst>
        </xdr:cNvPr>
        <xdr:cNvSpPr txBox="1">
          <a:spLocks noChangeArrowheads="1"/>
        </xdr:cNvSpPr>
      </xdr:nvSpPr>
      <xdr:spPr bwMode="auto">
        <a:xfrm>
          <a:off x="6362700" y="478155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571500</xdr:colOff>
      <xdr:row>128</xdr:row>
      <xdr:rowOff>352425</xdr:rowOff>
    </xdr:from>
    <xdr:ext cx="76200" cy="208074"/>
    <xdr:sp macro="" textlink="">
      <xdr:nvSpPr>
        <xdr:cNvPr id="583" name="Text Box 33">
          <a:extLst>
            <a:ext uri="{FF2B5EF4-FFF2-40B4-BE49-F238E27FC236}">
              <a16:creationId xmlns:a16="http://schemas.microsoft.com/office/drawing/2014/main" id="{5A34FF1E-C7EB-4D50-8A1A-6165B7002C22}"/>
            </a:ext>
          </a:extLst>
        </xdr:cNvPr>
        <xdr:cNvSpPr txBox="1">
          <a:spLocks noChangeArrowheads="1"/>
        </xdr:cNvSpPr>
      </xdr:nvSpPr>
      <xdr:spPr bwMode="auto">
        <a:xfrm>
          <a:off x="6000750" y="45035258"/>
          <a:ext cx="76200" cy="2080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571500</xdr:colOff>
      <xdr:row>129</xdr:row>
      <xdr:rowOff>9525</xdr:rowOff>
    </xdr:from>
    <xdr:ext cx="76200" cy="209550"/>
    <xdr:sp macro="" textlink="">
      <xdr:nvSpPr>
        <xdr:cNvPr id="584" name="Text Box 33">
          <a:extLst>
            <a:ext uri="{FF2B5EF4-FFF2-40B4-BE49-F238E27FC236}">
              <a16:creationId xmlns:a16="http://schemas.microsoft.com/office/drawing/2014/main" id="{32E2B94D-7034-46A6-B036-4C00E180DBCB}"/>
            </a:ext>
          </a:extLst>
        </xdr:cNvPr>
        <xdr:cNvSpPr txBox="1">
          <a:spLocks noChangeArrowheads="1"/>
        </xdr:cNvSpPr>
      </xdr:nvSpPr>
      <xdr:spPr bwMode="auto">
        <a:xfrm>
          <a:off x="6000750" y="45083942"/>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571500</xdr:colOff>
      <xdr:row>137</xdr:row>
      <xdr:rowOff>9525</xdr:rowOff>
    </xdr:from>
    <xdr:ext cx="76200" cy="209550"/>
    <xdr:sp macro="" textlink="">
      <xdr:nvSpPr>
        <xdr:cNvPr id="585" name="Text Box 33">
          <a:extLst>
            <a:ext uri="{FF2B5EF4-FFF2-40B4-BE49-F238E27FC236}">
              <a16:creationId xmlns:a16="http://schemas.microsoft.com/office/drawing/2014/main" id="{011B50DA-8AF4-4B0E-B584-5EA9FAD4CDB6}"/>
            </a:ext>
          </a:extLst>
        </xdr:cNvPr>
        <xdr:cNvSpPr txBox="1">
          <a:spLocks noChangeArrowheads="1"/>
        </xdr:cNvSpPr>
      </xdr:nvSpPr>
      <xdr:spPr bwMode="auto">
        <a:xfrm>
          <a:off x="6000750" y="48216608"/>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571500</xdr:colOff>
      <xdr:row>137</xdr:row>
      <xdr:rowOff>9525</xdr:rowOff>
    </xdr:from>
    <xdr:ext cx="76200" cy="209550"/>
    <xdr:sp macro="" textlink="">
      <xdr:nvSpPr>
        <xdr:cNvPr id="586" name="Text Box 33">
          <a:extLst>
            <a:ext uri="{FF2B5EF4-FFF2-40B4-BE49-F238E27FC236}">
              <a16:creationId xmlns:a16="http://schemas.microsoft.com/office/drawing/2014/main" id="{87EF1402-D20A-4BE2-B175-614625EB6DD8}"/>
            </a:ext>
          </a:extLst>
        </xdr:cNvPr>
        <xdr:cNvSpPr txBox="1">
          <a:spLocks noChangeArrowheads="1"/>
        </xdr:cNvSpPr>
      </xdr:nvSpPr>
      <xdr:spPr bwMode="auto">
        <a:xfrm>
          <a:off x="6000750" y="48216608"/>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11</xdr:col>
      <xdr:colOff>571500</xdr:colOff>
      <xdr:row>136</xdr:row>
      <xdr:rowOff>0</xdr:rowOff>
    </xdr:from>
    <xdr:ext cx="76200" cy="209550"/>
    <xdr:sp macro="" textlink="">
      <xdr:nvSpPr>
        <xdr:cNvPr id="629" name="Text Box 34">
          <a:extLst>
            <a:ext uri="{FF2B5EF4-FFF2-40B4-BE49-F238E27FC236}">
              <a16:creationId xmlns:a16="http://schemas.microsoft.com/office/drawing/2014/main" id="{00000000-0008-0000-0500-00000C2A1B00}"/>
            </a:ext>
          </a:extLst>
        </xdr:cNvPr>
        <xdr:cNvSpPr txBox="1">
          <a:spLocks noChangeArrowheads="1"/>
        </xdr:cNvSpPr>
      </xdr:nvSpPr>
      <xdr:spPr bwMode="auto">
        <a:xfrm>
          <a:off x="7821083" y="478155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11</xdr:col>
      <xdr:colOff>933450</xdr:colOff>
      <xdr:row>136</xdr:row>
      <xdr:rowOff>0</xdr:rowOff>
    </xdr:from>
    <xdr:ext cx="76200" cy="209550"/>
    <xdr:sp macro="" textlink="">
      <xdr:nvSpPr>
        <xdr:cNvPr id="630" name="Text Box 39">
          <a:extLst>
            <a:ext uri="{FF2B5EF4-FFF2-40B4-BE49-F238E27FC236}">
              <a16:creationId xmlns:a16="http://schemas.microsoft.com/office/drawing/2014/main" id="{00000000-0008-0000-0500-0000112A1B00}"/>
            </a:ext>
          </a:extLst>
        </xdr:cNvPr>
        <xdr:cNvSpPr txBox="1">
          <a:spLocks noChangeArrowheads="1"/>
        </xdr:cNvSpPr>
      </xdr:nvSpPr>
      <xdr:spPr bwMode="auto">
        <a:xfrm>
          <a:off x="8183033" y="478155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11</xdr:col>
      <xdr:colOff>571500</xdr:colOff>
      <xdr:row>128</xdr:row>
      <xdr:rowOff>352425</xdr:rowOff>
    </xdr:from>
    <xdr:ext cx="76200" cy="210609"/>
    <xdr:sp macro="" textlink="">
      <xdr:nvSpPr>
        <xdr:cNvPr id="631" name="Text Box 33">
          <a:extLst>
            <a:ext uri="{FF2B5EF4-FFF2-40B4-BE49-F238E27FC236}">
              <a16:creationId xmlns:a16="http://schemas.microsoft.com/office/drawing/2014/main" id="{00000000-0008-0000-0500-0000292A1B00}"/>
            </a:ext>
          </a:extLst>
        </xdr:cNvPr>
        <xdr:cNvSpPr txBox="1">
          <a:spLocks noChangeArrowheads="1"/>
        </xdr:cNvSpPr>
      </xdr:nvSpPr>
      <xdr:spPr bwMode="auto">
        <a:xfrm>
          <a:off x="7821083" y="45035258"/>
          <a:ext cx="76200" cy="2106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11</xdr:col>
      <xdr:colOff>571500</xdr:colOff>
      <xdr:row>129</xdr:row>
      <xdr:rowOff>9525</xdr:rowOff>
    </xdr:from>
    <xdr:ext cx="76200" cy="209550"/>
    <xdr:sp macro="" textlink="">
      <xdr:nvSpPr>
        <xdr:cNvPr id="632" name="Text Box 33">
          <a:extLst>
            <a:ext uri="{FF2B5EF4-FFF2-40B4-BE49-F238E27FC236}">
              <a16:creationId xmlns:a16="http://schemas.microsoft.com/office/drawing/2014/main" id="{00000000-0008-0000-0500-00002A2A1B00}"/>
            </a:ext>
          </a:extLst>
        </xdr:cNvPr>
        <xdr:cNvSpPr txBox="1">
          <a:spLocks noChangeArrowheads="1"/>
        </xdr:cNvSpPr>
      </xdr:nvSpPr>
      <xdr:spPr bwMode="auto">
        <a:xfrm>
          <a:off x="7821083" y="45083942"/>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11</xdr:col>
      <xdr:colOff>571500</xdr:colOff>
      <xdr:row>137</xdr:row>
      <xdr:rowOff>9525</xdr:rowOff>
    </xdr:from>
    <xdr:ext cx="76200" cy="209550"/>
    <xdr:sp macro="" textlink="">
      <xdr:nvSpPr>
        <xdr:cNvPr id="633" name="Text Box 33">
          <a:extLst>
            <a:ext uri="{FF2B5EF4-FFF2-40B4-BE49-F238E27FC236}">
              <a16:creationId xmlns:a16="http://schemas.microsoft.com/office/drawing/2014/main" id="{00000000-0008-0000-0500-00002B2A1B00}"/>
            </a:ext>
          </a:extLst>
        </xdr:cNvPr>
        <xdr:cNvSpPr txBox="1">
          <a:spLocks noChangeArrowheads="1"/>
        </xdr:cNvSpPr>
      </xdr:nvSpPr>
      <xdr:spPr bwMode="auto">
        <a:xfrm>
          <a:off x="7821083" y="48216608"/>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11</xdr:col>
      <xdr:colOff>571500</xdr:colOff>
      <xdr:row>137</xdr:row>
      <xdr:rowOff>9525</xdr:rowOff>
    </xdr:from>
    <xdr:ext cx="76200" cy="209550"/>
    <xdr:sp macro="" textlink="">
      <xdr:nvSpPr>
        <xdr:cNvPr id="634" name="Text Box 33">
          <a:extLst>
            <a:ext uri="{FF2B5EF4-FFF2-40B4-BE49-F238E27FC236}">
              <a16:creationId xmlns:a16="http://schemas.microsoft.com/office/drawing/2014/main" id="{00000000-0008-0000-0500-00002C2A1B00}"/>
            </a:ext>
          </a:extLst>
        </xdr:cNvPr>
        <xdr:cNvSpPr txBox="1">
          <a:spLocks noChangeArrowheads="1"/>
        </xdr:cNvSpPr>
      </xdr:nvSpPr>
      <xdr:spPr bwMode="auto">
        <a:xfrm>
          <a:off x="7821083" y="48216608"/>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11</xdr:col>
      <xdr:colOff>571500</xdr:colOff>
      <xdr:row>136</xdr:row>
      <xdr:rowOff>0</xdr:rowOff>
    </xdr:from>
    <xdr:ext cx="76200" cy="209550"/>
    <xdr:sp macro="" textlink="">
      <xdr:nvSpPr>
        <xdr:cNvPr id="635" name="Text Box 34">
          <a:extLst>
            <a:ext uri="{FF2B5EF4-FFF2-40B4-BE49-F238E27FC236}">
              <a16:creationId xmlns:a16="http://schemas.microsoft.com/office/drawing/2014/main" id="{00000000-0008-0000-0500-00006C2A1B00}"/>
            </a:ext>
          </a:extLst>
        </xdr:cNvPr>
        <xdr:cNvSpPr txBox="1">
          <a:spLocks noChangeArrowheads="1"/>
        </xdr:cNvSpPr>
      </xdr:nvSpPr>
      <xdr:spPr bwMode="auto">
        <a:xfrm>
          <a:off x="7821083" y="478155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11</xdr:col>
      <xdr:colOff>933450</xdr:colOff>
      <xdr:row>136</xdr:row>
      <xdr:rowOff>0</xdr:rowOff>
    </xdr:from>
    <xdr:ext cx="76200" cy="209550"/>
    <xdr:sp macro="" textlink="">
      <xdr:nvSpPr>
        <xdr:cNvPr id="636" name="Text Box 39">
          <a:extLst>
            <a:ext uri="{FF2B5EF4-FFF2-40B4-BE49-F238E27FC236}">
              <a16:creationId xmlns:a16="http://schemas.microsoft.com/office/drawing/2014/main" id="{00000000-0008-0000-0500-00006D2A1B00}"/>
            </a:ext>
          </a:extLst>
        </xdr:cNvPr>
        <xdr:cNvSpPr txBox="1">
          <a:spLocks noChangeArrowheads="1"/>
        </xdr:cNvSpPr>
      </xdr:nvSpPr>
      <xdr:spPr bwMode="auto">
        <a:xfrm>
          <a:off x="8183033" y="478155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11</xdr:col>
      <xdr:colOff>571500</xdr:colOff>
      <xdr:row>128</xdr:row>
      <xdr:rowOff>352425</xdr:rowOff>
    </xdr:from>
    <xdr:ext cx="76200" cy="210609"/>
    <xdr:sp macro="" textlink="">
      <xdr:nvSpPr>
        <xdr:cNvPr id="637" name="Text Box 33">
          <a:extLst>
            <a:ext uri="{FF2B5EF4-FFF2-40B4-BE49-F238E27FC236}">
              <a16:creationId xmlns:a16="http://schemas.microsoft.com/office/drawing/2014/main" id="{00000000-0008-0000-0500-00006E2A1B00}"/>
            </a:ext>
          </a:extLst>
        </xdr:cNvPr>
        <xdr:cNvSpPr txBox="1">
          <a:spLocks noChangeArrowheads="1"/>
        </xdr:cNvSpPr>
      </xdr:nvSpPr>
      <xdr:spPr bwMode="auto">
        <a:xfrm>
          <a:off x="7821083" y="45035258"/>
          <a:ext cx="76200" cy="2106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11</xdr:col>
      <xdr:colOff>571500</xdr:colOff>
      <xdr:row>129</xdr:row>
      <xdr:rowOff>9525</xdr:rowOff>
    </xdr:from>
    <xdr:ext cx="76200" cy="209550"/>
    <xdr:sp macro="" textlink="">
      <xdr:nvSpPr>
        <xdr:cNvPr id="638" name="Text Box 33">
          <a:extLst>
            <a:ext uri="{FF2B5EF4-FFF2-40B4-BE49-F238E27FC236}">
              <a16:creationId xmlns:a16="http://schemas.microsoft.com/office/drawing/2014/main" id="{00000000-0008-0000-0500-00006F2A1B00}"/>
            </a:ext>
          </a:extLst>
        </xdr:cNvPr>
        <xdr:cNvSpPr txBox="1">
          <a:spLocks noChangeArrowheads="1"/>
        </xdr:cNvSpPr>
      </xdr:nvSpPr>
      <xdr:spPr bwMode="auto">
        <a:xfrm>
          <a:off x="7821083" y="45083942"/>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11</xdr:col>
      <xdr:colOff>571500</xdr:colOff>
      <xdr:row>137</xdr:row>
      <xdr:rowOff>9525</xdr:rowOff>
    </xdr:from>
    <xdr:ext cx="76200" cy="209550"/>
    <xdr:sp macro="" textlink="">
      <xdr:nvSpPr>
        <xdr:cNvPr id="639" name="Text Box 33">
          <a:extLst>
            <a:ext uri="{FF2B5EF4-FFF2-40B4-BE49-F238E27FC236}">
              <a16:creationId xmlns:a16="http://schemas.microsoft.com/office/drawing/2014/main" id="{00000000-0008-0000-0500-0000702A1B00}"/>
            </a:ext>
          </a:extLst>
        </xdr:cNvPr>
        <xdr:cNvSpPr txBox="1">
          <a:spLocks noChangeArrowheads="1"/>
        </xdr:cNvSpPr>
      </xdr:nvSpPr>
      <xdr:spPr bwMode="auto">
        <a:xfrm>
          <a:off x="7821083" y="48216608"/>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11</xdr:col>
      <xdr:colOff>571500</xdr:colOff>
      <xdr:row>137</xdr:row>
      <xdr:rowOff>9525</xdr:rowOff>
    </xdr:from>
    <xdr:ext cx="76200" cy="209550"/>
    <xdr:sp macro="" textlink="">
      <xdr:nvSpPr>
        <xdr:cNvPr id="640" name="Text Box 33">
          <a:extLst>
            <a:ext uri="{FF2B5EF4-FFF2-40B4-BE49-F238E27FC236}">
              <a16:creationId xmlns:a16="http://schemas.microsoft.com/office/drawing/2014/main" id="{00000000-0008-0000-0500-0000712A1B00}"/>
            </a:ext>
          </a:extLst>
        </xdr:cNvPr>
        <xdr:cNvSpPr txBox="1">
          <a:spLocks noChangeArrowheads="1"/>
        </xdr:cNvSpPr>
      </xdr:nvSpPr>
      <xdr:spPr bwMode="auto">
        <a:xfrm>
          <a:off x="7821083" y="48216608"/>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11</xdr:col>
      <xdr:colOff>571500</xdr:colOff>
      <xdr:row>136</xdr:row>
      <xdr:rowOff>0</xdr:rowOff>
    </xdr:from>
    <xdr:ext cx="76200" cy="209550"/>
    <xdr:sp macro="" textlink="">
      <xdr:nvSpPr>
        <xdr:cNvPr id="641" name="Text Box 34">
          <a:extLst>
            <a:ext uri="{FF2B5EF4-FFF2-40B4-BE49-F238E27FC236}">
              <a16:creationId xmlns:a16="http://schemas.microsoft.com/office/drawing/2014/main" id="{98B375A0-9E81-4BFD-BF16-AD68D762C43B}"/>
            </a:ext>
          </a:extLst>
        </xdr:cNvPr>
        <xdr:cNvSpPr txBox="1">
          <a:spLocks noChangeArrowheads="1"/>
        </xdr:cNvSpPr>
      </xdr:nvSpPr>
      <xdr:spPr bwMode="auto">
        <a:xfrm>
          <a:off x="7821083" y="478155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11</xdr:col>
      <xdr:colOff>933450</xdr:colOff>
      <xdr:row>136</xdr:row>
      <xdr:rowOff>0</xdr:rowOff>
    </xdr:from>
    <xdr:ext cx="76200" cy="209550"/>
    <xdr:sp macro="" textlink="">
      <xdr:nvSpPr>
        <xdr:cNvPr id="642" name="Text Box 39">
          <a:extLst>
            <a:ext uri="{FF2B5EF4-FFF2-40B4-BE49-F238E27FC236}">
              <a16:creationId xmlns:a16="http://schemas.microsoft.com/office/drawing/2014/main" id="{3C1735F4-3E3B-40CD-86AC-62D5C2DB67C5}"/>
            </a:ext>
          </a:extLst>
        </xdr:cNvPr>
        <xdr:cNvSpPr txBox="1">
          <a:spLocks noChangeArrowheads="1"/>
        </xdr:cNvSpPr>
      </xdr:nvSpPr>
      <xdr:spPr bwMode="auto">
        <a:xfrm>
          <a:off x="8183033" y="478155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11</xdr:col>
      <xdr:colOff>571500</xdr:colOff>
      <xdr:row>128</xdr:row>
      <xdr:rowOff>352425</xdr:rowOff>
    </xdr:from>
    <xdr:ext cx="76200" cy="208074"/>
    <xdr:sp macro="" textlink="">
      <xdr:nvSpPr>
        <xdr:cNvPr id="643" name="Text Box 33">
          <a:extLst>
            <a:ext uri="{FF2B5EF4-FFF2-40B4-BE49-F238E27FC236}">
              <a16:creationId xmlns:a16="http://schemas.microsoft.com/office/drawing/2014/main" id="{7FCC59F5-BC60-4EC6-B49C-4DE28E86DC62}"/>
            </a:ext>
          </a:extLst>
        </xdr:cNvPr>
        <xdr:cNvSpPr txBox="1">
          <a:spLocks noChangeArrowheads="1"/>
        </xdr:cNvSpPr>
      </xdr:nvSpPr>
      <xdr:spPr bwMode="auto">
        <a:xfrm>
          <a:off x="7821083" y="45035258"/>
          <a:ext cx="76200" cy="2080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11</xdr:col>
      <xdr:colOff>571500</xdr:colOff>
      <xdr:row>129</xdr:row>
      <xdr:rowOff>9525</xdr:rowOff>
    </xdr:from>
    <xdr:ext cx="76200" cy="209550"/>
    <xdr:sp macro="" textlink="">
      <xdr:nvSpPr>
        <xdr:cNvPr id="644" name="Text Box 33">
          <a:extLst>
            <a:ext uri="{FF2B5EF4-FFF2-40B4-BE49-F238E27FC236}">
              <a16:creationId xmlns:a16="http://schemas.microsoft.com/office/drawing/2014/main" id="{5EF4EC12-016B-4BB7-A653-58550FFC1CE9}"/>
            </a:ext>
          </a:extLst>
        </xdr:cNvPr>
        <xdr:cNvSpPr txBox="1">
          <a:spLocks noChangeArrowheads="1"/>
        </xdr:cNvSpPr>
      </xdr:nvSpPr>
      <xdr:spPr bwMode="auto">
        <a:xfrm>
          <a:off x="7821083" y="45083942"/>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11</xdr:col>
      <xdr:colOff>571500</xdr:colOff>
      <xdr:row>137</xdr:row>
      <xdr:rowOff>9525</xdr:rowOff>
    </xdr:from>
    <xdr:ext cx="76200" cy="209550"/>
    <xdr:sp macro="" textlink="">
      <xdr:nvSpPr>
        <xdr:cNvPr id="645" name="Text Box 33">
          <a:extLst>
            <a:ext uri="{FF2B5EF4-FFF2-40B4-BE49-F238E27FC236}">
              <a16:creationId xmlns:a16="http://schemas.microsoft.com/office/drawing/2014/main" id="{128F3E04-8074-4220-B7F3-E8D9A4B03369}"/>
            </a:ext>
          </a:extLst>
        </xdr:cNvPr>
        <xdr:cNvSpPr txBox="1">
          <a:spLocks noChangeArrowheads="1"/>
        </xdr:cNvSpPr>
      </xdr:nvSpPr>
      <xdr:spPr bwMode="auto">
        <a:xfrm>
          <a:off x="7821083" y="48216608"/>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11</xdr:col>
      <xdr:colOff>571500</xdr:colOff>
      <xdr:row>137</xdr:row>
      <xdr:rowOff>9525</xdr:rowOff>
    </xdr:from>
    <xdr:ext cx="76200" cy="209550"/>
    <xdr:sp macro="" textlink="">
      <xdr:nvSpPr>
        <xdr:cNvPr id="646" name="Text Box 33">
          <a:extLst>
            <a:ext uri="{FF2B5EF4-FFF2-40B4-BE49-F238E27FC236}">
              <a16:creationId xmlns:a16="http://schemas.microsoft.com/office/drawing/2014/main" id="{454BB93E-1915-4787-BBC3-87AECA846B3D}"/>
            </a:ext>
          </a:extLst>
        </xdr:cNvPr>
        <xdr:cNvSpPr txBox="1">
          <a:spLocks noChangeArrowheads="1"/>
        </xdr:cNvSpPr>
      </xdr:nvSpPr>
      <xdr:spPr bwMode="auto">
        <a:xfrm>
          <a:off x="7821083" y="48216608"/>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11</xdr:col>
      <xdr:colOff>571500</xdr:colOff>
      <xdr:row>136</xdr:row>
      <xdr:rowOff>0</xdr:rowOff>
    </xdr:from>
    <xdr:ext cx="76200" cy="209550"/>
    <xdr:sp macro="" textlink="">
      <xdr:nvSpPr>
        <xdr:cNvPr id="647" name="Text Box 34">
          <a:extLst>
            <a:ext uri="{FF2B5EF4-FFF2-40B4-BE49-F238E27FC236}">
              <a16:creationId xmlns:a16="http://schemas.microsoft.com/office/drawing/2014/main" id="{A1BA2134-D755-491F-B1A8-E318FB638356}"/>
            </a:ext>
          </a:extLst>
        </xdr:cNvPr>
        <xdr:cNvSpPr txBox="1">
          <a:spLocks noChangeArrowheads="1"/>
        </xdr:cNvSpPr>
      </xdr:nvSpPr>
      <xdr:spPr bwMode="auto">
        <a:xfrm>
          <a:off x="7821083" y="478155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11</xdr:col>
      <xdr:colOff>933450</xdr:colOff>
      <xdr:row>136</xdr:row>
      <xdr:rowOff>0</xdr:rowOff>
    </xdr:from>
    <xdr:ext cx="76200" cy="209550"/>
    <xdr:sp macro="" textlink="">
      <xdr:nvSpPr>
        <xdr:cNvPr id="648" name="Text Box 39">
          <a:extLst>
            <a:ext uri="{FF2B5EF4-FFF2-40B4-BE49-F238E27FC236}">
              <a16:creationId xmlns:a16="http://schemas.microsoft.com/office/drawing/2014/main" id="{3613342F-7165-4FEA-9D5E-C8C3EF4AD2A1}"/>
            </a:ext>
          </a:extLst>
        </xdr:cNvPr>
        <xdr:cNvSpPr txBox="1">
          <a:spLocks noChangeArrowheads="1"/>
        </xdr:cNvSpPr>
      </xdr:nvSpPr>
      <xdr:spPr bwMode="auto">
        <a:xfrm>
          <a:off x="8183033" y="478155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11</xdr:col>
      <xdr:colOff>571500</xdr:colOff>
      <xdr:row>128</xdr:row>
      <xdr:rowOff>352425</xdr:rowOff>
    </xdr:from>
    <xdr:ext cx="76200" cy="208074"/>
    <xdr:sp macro="" textlink="">
      <xdr:nvSpPr>
        <xdr:cNvPr id="649" name="Text Box 33">
          <a:extLst>
            <a:ext uri="{FF2B5EF4-FFF2-40B4-BE49-F238E27FC236}">
              <a16:creationId xmlns:a16="http://schemas.microsoft.com/office/drawing/2014/main" id="{242C3518-1309-4ABD-9726-F399FC3C9ECF}"/>
            </a:ext>
          </a:extLst>
        </xdr:cNvPr>
        <xdr:cNvSpPr txBox="1">
          <a:spLocks noChangeArrowheads="1"/>
        </xdr:cNvSpPr>
      </xdr:nvSpPr>
      <xdr:spPr bwMode="auto">
        <a:xfrm>
          <a:off x="7821083" y="45035258"/>
          <a:ext cx="76200" cy="2080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11</xdr:col>
      <xdr:colOff>571500</xdr:colOff>
      <xdr:row>129</xdr:row>
      <xdr:rowOff>9525</xdr:rowOff>
    </xdr:from>
    <xdr:ext cx="76200" cy="209550"/>
    <xdr:sp macro="" textlink="">
      <xdr:nvSpPr>
        <xdr:cNvPr id="650" name="Text Box 33">
          <a:extLst>
            <a:ext uri="{FF2B5EF4-FFF2-40B4-BE49-F238E27FC236}">
              <a16:creationId xmlns:a16="http://schemas.microsoft.com/office/drawing/2014/main" id="{8549DDB2-6002-4DA1-8E5A-FFE89CBA1FE9}"/>
            </a:ext>
          </a:extLst>
        </xdr:cNvPr>
        <xdr:cNvSpPr txBox="1">
          <a:spLocks noChangeArrowheads="1"/>
        </xdr:cNvSpPr>
      </xdr:nvSpPr>
      <xdr:spPr bwMode="auto">
        <a:xfrm>
          <a:off x="7821083" y="45083942"/>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11</xdr:col>
      <xdr:colOff>571500</xdr:colOff>
      <xdr:row>137</xdr:row>
      <xdr:rowOff>9525</xdr:rowOff>
    </xdr:from>
    <xdr:ext cx="76200" cy="209550"/>
    <xdr:sp macro="" textlink="">
      <xdr:nvSpPr>
        <xdr:cNvPr id="651" name="Text Box 33">
          <a:extLst>
            <a:ext uri="{FF2B5EF4-FFF2-40B4-BE49-F238E27FC236}">
              <a16:creationId xmlns:a16="http://schemas.microsoft.com/office/drawing/2014/main" id="{614081C3-C612-4494-A754-F67B70A1BA2A}"/>
            </a:ext>
          </a:extLst>
        </xdr:cNvPr>
        <xdr:cNvSpPr txBox="1">
          <a:spLocks noChangeArrowheads="1"/>
        </xdr:cNvSpPr>
      </xdr:nvSpPr>
      <xdr:spPr bwMode="auto">
        <a:xfrm>
          <a:off x="7821083" y="48216608"/>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11</xdr:col>
      <xdr:colOff>571500</xdr:colOff>
      <xdr:row>137</xdr:row>
      <xdr:rowOff>9525</xdr:rowOff>
    </xdr:from>
    <xdr:ext cx="76200" cy="209550"/>
    <xdr:sp macro="" textlink="">
      <xdr:nvSpPr>
        <xdr:cNvPr id="652" name="Text Box 33">
          <a:extLst>
            <a:ext uri="{FF2B5EF4-FFF2-40B4-BE49-F238E27FC236}">
              <a16:creationId xmlns:a16="http://schemas.microsoft.com/office/drawing/2014/main" id="{70F75A9E-1565-4047-89BD-48FE090EAD32}"/>
            </a:ext>
          </a:extLst>
        </xdr:cNvPr>
        <xdr:cNvSpPr txBox="1">
          <a:spLocks noChangeArrowheads="1"/>
        </xdr:cNvSpPr>
      </xdr:nvSpPr>
      <xdr:spPr bwMode="auto">
        <a:xfrm>
          <a:off x="7821083" y="48216608"/>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11</xdr:col>
      <xdr:colOff>571500</xdr:colOff>
      <xdr:row>136</xdr:row>
      <xdr:rowOff>0</xdr:rowOff>
    </xdr:from>
    <xdr:ext cx="76200" cy="209550"/>
    <xdr:sp macro="" textlink="">
      <xdr:nvSpPr>
        <xdr:cNvPr id="653" name="Text Box 34">
          <a:extLst>
            <a:ext uri="{FF2B5EF4-FFF2-40B4-BE49-F238E27FC236}">
              <a16:creationId xmlns:a16="http://schemas.microsoft.com/office/drawing/2014/main" id="{51A98DAF-B252-4DC1-93B7-6963358583AB}"/>
            </a:ext>
          </a:extLst>
        </xdr:cNvPr>
        <xdr:cNvSpPr txBox="1">
          <a:spLocks noChangeArrowheads="1"/>
        </xdr:cNvSpPr>
      </xdr:nvSpPr>
      <xdr:spPr bwMode="auto">
        <a:xfrm>
          <a:off x="7821083" y="478155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11</xdr:col>
      <xdr:colOff>933450</xdr:colOff>
      <xdr:row>136</xdr:row>
      <xdr:rowOff>0</xdr:rowOff>
    </xdr:from>
    <xdr:ext cx="76200" cy="209550"/>
    <xdr:sp macro="" textlink="">
      <xdr:nvSpPr>
        <xdr:cNvPr id="654" name="Text Box 39">
          <a:extLst>
            <a:ext uri="{FF2B5EF4-FFF2-40B4-BE49-F238E27FC236}">
              <a16:creationId xmlns:a16="http://schemas.microsoft.com/office/drawing/2014/main" id="{DA44624B-F86B-42A8-A3A2-B42C367ED529}"/>
            </a:ext>
          </a:extLst>
        </xdr:cNvPr>
        <xdr:cNvSpPr txBox="1">
          <a:spLocks noChangeArrowheads="1"/>
        </xdr:cNvSpPr>
      </xdr:nvSpPr>
      <xdr:spPr bwMode="auto">
        <a:xfrm>
          <a:off x="8183033" y="478155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11</xdr:col>
      <xdr:colOff>571500</xdr:colOff>
      <xdr:row>128</xdr:row>
      <xdr:rowOff>352425</xdr:rowOff>
    </xdr:from>
    <xdr:ext cx="76200" cy="217746"/>
    <xdr:sp macro="" textlink="">
      <xdr:nvSpPr>
        <xdr:cNvPr id="655" name="Text Box 33">
          <a:extLst>
            <a:ext uri="{FF2B5EF4-FFF2-40B4-BE49-F238E27FC236}">
              <a16:creationId xmlns:a16="http://schemas.microsoft.com/office/drawing/2014/main" id="{2649A760-8A56-41DF-BBDC-40BFE8BD6451}"/>
            </a:ext>
          </a:extLst>
        </xdr:cNvPr>
        <xdr:cNvSpPr txBox="1">
          <a:spLocks noChangeArrowheads="1"/>
        </xdr:cNvSpPr>
      </xdr:nvSpPr>
      <xdr:spPr bwMode="auto">
        <a:xfrm>
          <a:off x="7821083" y="45035258"/>
          <a:ext cx="76200" cy="2177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11</xdr:col>
      <xdr:colOff>571500</xdr:colOff>
      <xdr:row>129</xdr:row>
      <xdr:rowOff>9525</xdr:rowOff>
    </xdr:from>
    <xdr:ext cx="76200" cy="209550"/>
    <xdr:sp macro="" textlink="">
      <xdr:nvSpPr>
        <xdr:cNvPr id="656" name="Text Box 33">
          <a:extLst>
            <a:ext uri="{FF2B5EF4-FFF2-40B4-BE49-F238E27FC236}">
              <a16:creationId xmlns:a16="http://schemas.microsoft.com/office/drawing/2014/main" id="{800899F8-DEA7-4443-8509-D6E037BAB232}"/>
            </a:ext>
          </a:extLst>
        </xdr:cNvPr>
        <xdr:cNvSpPr txBox="1">
          <a:spLocks noChangeArrowheads="1"/>
        </xdr:cNvSpPr>
      </xdr:nvSpPr>
      <xdr:spPr bwMode="auto">
        <a:xfrm>
          <a:off x="7821083" y="45083942"/>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11</xdr:col>
      <xdr:colOff>571500</xdr:colOff>
      <xdr:row>137</xdr:row>
      <xdr:rowOff>9525</xdr:rowOff>
    </xdr:from>
    <xdr:ext cx="76200" cy="209550"/>
    <xdr:sp macro="" textlink="">
      <xdr:nvSpPr>
        <xdr:cNvPr id="657" name="Text Box 33">
          <a:extLst>
            <a:ext uri="{FF2B5EF4-FFF2-40B4-BE49-F238E27FC236}">
              <a16:creationId xmlns:a16="http://schemas.microsoft.com/office/drawing/2014/main" id="{C58A73B3-FC02-4685-819D-8EA9F07728C4}"/>
            </a:ext>
          </a:extLst>
        </xdr:cNvPr>
        <xdr:cNvSpPr txBox="1">
          <a:spLocks noChangeArrowheads="1"/>
        </xdr:cNvSpPr>
      </xdr:nvSpPr>
      <xdr:spPr bwMode="auto">
        <a:xfrm>
          <a:off x="7821083" y="48216608"/>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11</xdr:col>
      <xdr:colOff>571500</xdr:colOff>
      <xdr:row>137</xdr:row>
      <xdr:rowOff>9525</xdr:rowOff>
    </xdr:from>
    <xdr:ext cx="76200" cy="209550"/>
    <xdr:sp macro="" textlink="">
      <xdr:nvSpPr>
        <xdr:cNvPr id="658" name="Text Box 33">
          <a:extLst>
            <a:ext uri="{FF2B5EF4-FFF2-40B4-BE49-F238E27FC236}">
              <a16:creationId xmlns:a16="http://schemas.microsoft.com/office/drawing/2014/main" id="{1AFF231B-5C27-4ABE-9021-937F91FD1A2D}"/>
            </a:ext>
          </a:extLst>
        </xdr:cNvPr>
        <xdr:cNvSpPr txBox="1">
          <a:spLocks noChangeArrowheads="1"/>
        </xdr:cNvSpPr>
      </xdr:nvSpPr>
      <xdr:spPr bwMode="auto">
        <a:xfrm>
          <a:off x="7821083" y="48216608"/>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11</xdr:col>
      <xdr:colOff>571500</xdr:colOff>
      <xdr:row>136</xdr:row>
      <xdr:rowOff>0</xdr:rowOff>
    </xdr:from>
    <xdr:ext cx="76200" cy="209550"/>
    <xdr:sp macro="" textlink="">
      <xdr:nvSpPr>
        <xdr:cNvPr id="659" name="Text Box 34">
          <a:extLst>
            <a:ext uri="{FF2B5EF4-FFF2-40B4-BE49-F238E27FC236}">
              <a16:creationId xmlns:a16="http://schemas.microsoft.com/office/drawing/2014/main" id="{FC4E8D9A-A4B8-4AA6-91FF-2996351908CE}"/>
            </a:ext>
          </a:extLst>
        </xdr:cNvPr>
        <xdr:cNvSpPr txBox="1">
          <a:spLocks noChangeArrowheads="1"/>
        </xdr:cNvSpPr>
      </xdr:nvSpPr>
      <xdr:spPr bwMode="auto">
        <a:xfrm>
          <a:off x="7821083" y="478155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11</xdr:col>
      <xdr:colOff>933450</xdr:colOff>
      <xdr:row>136</xdr:row>
      <xdr:rowOff>0</xdr:rowOff>
    </xdr:from>
    <xdr:ext cx="76200" cy="209550"/>
    <xdr:sp macro="" textlink="">
      <xdr:nvSpPr>
        <xdr:cNvPr id="660" name="Text Box 39">
          <a:extLst>
            <a:ext uri="{FF2B5EF4-FFF2-40B4-BE49-F238E27FC236}">
              <a16:creationId xmlns:a16="http://schemas.microsoft.com/office/drawing/2014/main" id="{B93130B8-0A7F-4B74-9497-2EEBA00CB236}"/>
            </a:ext>
          </a:extLst>
        </xdr:cNvPr>
        <xdr:cNvSpPr txBox="1">
          <a:spLocks noChangeArrowheads="1"/>
        </xdr:cNvSpPr>
      </xdr:nvSpPr>
      <xdr:spPr bwMode="auto">
        <a:xfrm>
          <a:off x="8183033" y="478155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11</xdr:col>
      <xdr:colOff>571500</xdr:colOff>
      <xdr:row>128</xdr:row>
      <xdr:rowOff>352425</xdr:rowOff>
    </xdr:from>
    <xdr:ext cx="76200" cy="217746"/>
    <xdr:sp macro="" textlink="">
      <xdr:nvSpPr>
        <xdr:cNvPr id="661" name="Text Box 33">
          <a:extLst>
            <a:ext uri="{FF2B5EF4-FFF2-40B4-BE49-F238E27FC236}">
              <a16:creationId xmlns:a16="http://schemas.microsoft.com/office/drawing/2014/main" id="{5AEE4B61-FBC3-41F9-B6C0-5382809E5CE0}"/>
            </a:ext>
          </a:extLst>
        </xdr:cNvPr>
        <xdr:cNvSpPr txBox="1">
          <a:spLocks noChangeArrowheads="1"/>
        </xdr:cNvSpPr>
      </xdr:nvSpPr>
      <xdr:spPr bwMode="auto">
        <a:xfrm>
          <a:off x="7821083" y="45035258"/>
          <a:ext cx="76200" cy="2177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11</xdr:col>
      <xdr:colOff>571500</xdr:colOff>
      <xdr:row>129</xdr:row>
      <xdr:rowOff>9525</xdr:rowOff>
    </xdr:from>
    <xdr:ext cx="76200" cy="209550"/>
    <xdr:sp macro="" textlink="">
      <xdr:nvSpPr>
        <xdr:cNvPr id="662" name="Text Box 33">
          <a:extLst>
            <a:ext uri="{FF2B5EF4-FFF2-40B4-BE49-F238E27FC236}">
              <a16:creationId xmlns:a16="http://schemas.microsoft.com/office/drawing/2014/main" id="{7B8EBD20-5004-4E62-A2D9-EA7458930921}"/>
            </a:ext>
          </a:extLst>
        </xdr:cNvPr>
        <xdr:cNvSpPr txBox="1">
          <a:spLocks noChangeArrowheads="1"/>
        </xdr:cNvSpPr>
      </xdr:nvSpPr>
      <xdr:spPr bwMode="auto">
        <a:xfrm>
          <a:off x="7821083" y="45083942"/>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11</xdr:col>
      <xdr:colOff>571500</xdr:colOff>
      <xdr:row>137</xdr:row>
      <xdr:rowOff>9525</xdr:rowOff>
    </xdr:from>
    <xdr:ext cx="76200" cy="209550"/>
    <xdr:sp macro="" textlink="">
      <xdr:nvSpPr>
        <xdr:cNvPr id="663" name="Text Box 33">
          <a:extLst>
            <a:ext uri="{FF2B5EF4-FFF2-40B4-BE49-F238E27FC236}">
              <a16:creationId xmlns:a16="http://schemas.microsoft.com/office/drawing/2014/main" id="{96F98172-9C70-4B8F-ADBE-FC83A54AAF70}"/>
            </a:ext>
          </a:extLst>
        </xdr:cNvPr>
        <xdr:cNvSpPr txBox="1">
          <a:spLocks noChangeArrowheads="1"/>
        </xdr:cNvSpPr>
      </xdr:nvSpPr>
      <xdr:spPr bwMode="auto">
        <a:xfrm>
          <a:off x="7821083" y="48216608"/>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11</xdr:col>
      <xdr:colOff>571500</xdr:colOff>
      <xdr:row>137</xdr:row>
      <xdr:rowOff>9525</xdr:rowOff>
    </xdr:from>
    <xdr:ext cx="76200" cy="209550"/>
    <xdr:sp macro="" textlink="">
      <xdr:nvSpPr>
        <xdr:cNvPr id="664" name="Text Box 33">
          <a:extLst>
            <a:ext uri="{FF2B5EF4-FFF2-40B4-BE49-F238E27FC236}">
              <a16:creationId xmlns:a16="http://schemas.microsoft.com/office/drawing/2014/main" id="{F03E2F21-B1A3-4C71-8BE3-E56B99216636}"/>
            </a:ext>
          </a:extLst>
        </xdr:cNvPr>
        <xdr:cNvSpPr txBox="1">
          <a:spLocks noChangeArrowheads="1"/>
        </xdr:cNvSpPr>
      </xdr:nvSpPr>
      <xdr:spPr bwMode="auto">
        <a:xfrm>
          <a:off x="7821083" y="48216608"/>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11</xdr:col>
      <xdr:colOff>571500</xdr:colOff>
      <xdr:row>136</xdr:row>
      <xdr:rowOff>0</xdr:rowOff>
    </xdr:from>
    <xdr:ext cx="76200" cy="209550"/>
    <xdr:sp macro="" textlink="">
      <xdr:nvSpPr>
        <xdr:cNvPr id="665" name="Text Box 34">
          <a:extLst>
            <a:ext uri="{FF2B5EF4-FFF2-40B4-BE49-F238E27FC236}">
              <a16:creationId xmlns:a16="http://schemas.microsoft.com/office/drawing/2014/main" id="{D1A8A12A-F8C5-4288-A14C-89A90AA757AD}"/>
            </a:ext>
          </a:extLst>
        </xdr:cNvPr>
        <xdr:cNvSpPr txBox="1">
          <a:spLocks noChangeArrowheads="1"/>
        </xdr:cNvSpPr>
      </xdr:nvSpPr>
      <xdr:spPr bwMode="auto">
        <a:xfrm>
          <a:off x="7821083" y="478155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11</xdr:col>
      <xdr:colOff>933450</xdr:colOff>
      <xdr:row>136</xdr:row>
      <xdr:rowOff>0</xdr:rowOff>
    </xdr:from>
    <xdr:ext cx="76200" cy="209550"/>
    <xdr:sp macro="" textlink="">
      <xdr:nvSpPr>
        <xdr:cNvPr id="666" name="Text Box 39">
          <a:extLst>
            <a:ext uri="{FF2B5EF4-FFF2-40B4-BE49-F238E27FC236}">
              <a16:creationId xmlns:a16="http://schemas.microsoft.com/office/drawing/2014/main" id="{00543F0F-ACB0-45FD-8DED-0E09D11FD049}"/>
            </a:ext>
          </a:extLst>
        </xdr:cNvPr>
        <xdr:cNvSpPr txBox="1">
          <a:spLocks noChangeArrowheads="1"/>
        </xdr:cNvSpPr>
      </xdr:nvSpPr>
      <xdr:spPr bwMode="auto">
        <a:xfrm>
          <a:off x="8183033" y="478155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11</xdr:col>
      <xdr:colOff>571500</xdr:colOff>
      <xdr:row>128</xdr:row>
      <xdr:rowOff>352425</xdr:rowOff>
    </xdr:from>
    <xdr:ext cx="76200" cy="208074"/>
    <xdr:sp macro="" textlink="">
      <xdr:nvSpPr>
        <xdr:cNvPr id="667" name="Text Box 33">
          <a:extLst>
            <a:ext uri="{FF2B5EF4-FFF2-40B4-BE49-F238E27FC236}">
              <a16:creationId xmlns:a16="http://schemas.microsoft.com/office/drawing/2014/main" id="{421388A8-F5D0-4CD7-B3B6-2F2D0504249F}"/>
            </a:ext>
          </a:extLst>
        </xdr:cNvPr>
        <xdr:cNvSpPr txBox="1">
          <a:spLocks noChangeArrowheads="1"/>
        </xdr:cNvSpPr>
      </xdr:nvSpPr>
      <xdr:spPr bwMode="auto">
        <a:xfrm>
          <a:off x="7821083" y="45035258"/>
          <a:ext cx="76200" cy="2080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11</xdr:col>
      <xdr:colOff>571500</xdr:colOff>
      <xdr:row>128</xdr:row>
      <xdr:rowOff>382058</xdr:rowOff>
    </xdr:from>
    <xdr:ext cx="76200" cy="200666"/>
    <xdr:sp macro="" textlink="">
      <xdr:nvSpPr>
        <xdr:cNvPr id="668" name="Text Box 33">
          <a:extLst>
            <a:ext uri="{FF2B5EF4-FFF2-40B4-BE49-F238E27FC236}">
              <a16:creationId xmlns:a16="http://schemas.microsoft.com/office/drawing/2014/main" id="{C445E3B4-EB7D-4E58-82AA-02E8541B13CA}"/>
            </a:ext>
          </a:extLst>
        </xdr:cNvPr>
        <xdr:cNvSpPr txBox="1">
          <a:spLocks noChangeArrowheads="1"/>
        </xdr:cNvSpPr>
      </xdr:nvSpPr>
      <xdr:spPr bwMode="auto">
        <a:xfrm>
          <a:off x="7821083" y="45064891"/>
          <a:ext cx="76200" cy="2006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11</xdr:col>
      <xdr:colOff>571500</xdr:colOff>
      <xdr:row>137</xdr:row>
      <xdr:rowOff>9525</xdr:rowOff>
    </xdr:from>
    <xdr:ext cx="76200" cy="209550"/>
    <xdr:sp macro="" textlink="">
      <xdr:nvSpPr>
        <xdr:cNvPr id="669" name="Text Box 33">
          <a:extLst>
            <a:ext uri="{FF2B5EF4-FFF2-40B4-BE49-F238E27FC236}">
              <a16:creationId xmlns:a16="http://schemas.microsoft.com/office/drawing/2014/main" id="{4E273143-FA4A-480D-8922-F051FC165D96}"/>
            </a:ext>
          </a:extLst>
        </xdr:cNvPr>
        <xdr:cNvSpPr txBox="1">
          <a:spLocks noChangeArrowheads="1"/>
        </xdr:cNvSpPr>
      </xdr:nvSpPr>
      <xdr:spPr bwMode="auto">
        <a:xfrm>
          <a:off x="7821083" y="48216608"/>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11</xdr:col>
      <xdr:colOff>571500</xdr:colOff>
      <xdr:row>137</xdr:row>
      <xdr:rowOff>9525</xdr:rowOff>
    </xdr:from>
    <xdr:ext cx="76200" cy="209550"/>
    <xdr:sp macro="" textlink="">
      <xdr:nvSpPr>
        <xdr:cNvPr id="670" name="Text Box 33">
          <a:extLst>
            <a:ext uri="{FF2B5EF4-FFF2-40B4-BE49-F238E27FC236}">
              <a16:creationId xmlns:a16="http://schemas.microsoft.com/office/drawing/2014/main" id="{15BACEDB-99CA-4645-8C09-6A4E60BAE365}"/>
            </a:ext>
          </a:extLst>
        </xdr:cNvPr>
        <xdr:cNvSpPr txBox="1">
          <a:spLocks noChangeArrowheads="1"/>
        </xdr:cNvSpPr>
      </xdr:nvSpPr>
      <xdr:spPr bwMode="auto">
        <a:xfrm>
          <a:off x="7821083" y="48216608"/>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xdr:col>
      <xdr:colOff>571500</xdr:colOff>
      <xdr:row>136</xdr:row>
      <xdr:rowOff>0</xdr:rowOff>
    </xdr:from>
    <xdr:ext cx="76200" cy="209550"/>
    <xdr:sp macro="" textlink="">
      <xdr:nvSpPr>
        <xdr:cNvPr id="671" name="Text Box 34">
          <a:extLst>
            <a:ext uri="{FF2B5EF4-FFF2-40B4-BE49-F238E27FC236}">
              <a16:creationId xmlns:a16="http://schemas.microsoft.com/office/drawing/2014/main" id="{00000000-0008-0000-0500-0000432A1B00}"/>
            </a:ext>
          </a:extLst>
        </xdr:cNvPr>
        <xdr:cNvSpPr txBox="1">
          <a:spLocks noChangeArrowheads="1"/>
        </xdr:cNvSpPr>
      </xdr:nvSpPr>
      <xdr:spPr bwMode="auto">
        <a:xfrm>
          <a:off x="9704917" y="478155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xdr:col>
      <xdr:colOff>933450</xdr:colOff>
      <xdr:row>136</xdr:row>
      <xdr:rowOff>0</xdr:rowOff>
    </xdr:from>
    <xdr:ext cx="76200" cy="209550"/>
    <xdr:sp macro="" textlink="">
      <xdr:nvSpPr>
        <xdr:cNvPr id="672" name="Text Box 39">
          <a:extLst>
            <a:ext uri="{FF2B5EF4-FFF2-40B4-BE49-F238E27FC236}">
              <a16:creationId xmlns:a16="http://schemas.microsoft.com/office/drawing/2014/main" id="{00000000-0008-0000-0500-0000442A1B00}"/>
            </a:ext>
          </a:extLst>
        </xdr:cNvPr>
        <xdr:cNvSpPr txBox="1">
          <a:spLocks noChangeArrowheads="1"/>
        </xdr:cNvSpPr>
      </xdr:nvSpPr>
      <xdr:spPr bwMode="auto">
        <a:xfrm>
          <a:off x="10066867" y="478155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xdr:col>
      <xdr:colOff>571500</xdr:colOff>
      <xdr:row>128</xdr:row>
      <xdr:rowOff>352425</xdr:rowOff>
    </xdr:from>
    <xdr:ext cx="76200" cy="210609"/>
    <xdr:sp macro="" textlink="">
      <xdr:nvSpPr>
        <xdr:cNvPr id="673" name="Text Box 33">
          <a:extLst>
            <a:ext uri="{FF2B5EF4-FFF2-40B4-BE49-F238E27FC236}">
              <a16:creationId xmlns:a16="http://schemas.microsoft.com/office/drawing/2014/main" id="{00000000-0008-0000-0500-0000452A1B00}"/>
            </a:ext>
          </a:extLst>
        </xdr:cNvPr>
        <xdr:cNvSpPr txBox="1">
          <a:spLocks noChangeArrowheads="1"/>
        </xdr:cNvSpPr>
      </xdr:nvSpPr>
      <xdr:spPr bwMode="auto">
        <a:xfrm>
          <a:off x="9704917" y="45035258"/>
          <a:ext cx="76200" cy="2106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xdr:col>
      <xdr:colOff>571500</xdr:colOff>
      <xdr:row>129</xdr:row>
      <xdr:rowOff>9525</xdr:rowOff>
    </xdr:from>
    <xdr:ext cx="76200" cy="209550"/>
    <xdr:sp macro="" textlink="">
      <xdr:nvSpPr>
        <xdr:cNvPr id="674" name="Text Box 33">
          <a:extLst>
            <a:ext uri="{FF2B5EF4-FFF2-40B4-BE49-F238E27FC236}">
              <a16:creationId xmlns:a16="http://schemas.microsoft.com/office/drawing/2014/main" id="{00000000-0008-0000-0500-0000462A1B00}"/>
            </a:ext>
          </a:extLst>
        </xdr:cNvPr>
        <xdr:cNvSpPr txBox="1">
          <a:spLocks noChangeArrowheads="1"/>
        </xdr:cNvSpPr>
      </xdr:nvSpPr>
      <xdr:spPr bwMode="auto">
        <a:xfrm>
          <a:off x="9704917" y="45083942"/>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xdr:col>
      <xdr:colOff>571500</xdr:colOff>
      <xdr:row>137</xdr:row>
      <xdr:rowOff>9525</xdr:rowOff>
    </xdr:from>
    <xdr:ext cx="76200" cy="209550"/>
    <xdr:sp macro="" textlink="">
      <xdr:nvSpPr>
        <xdr:cNvPr id="675" name="Text Box 33">
          <a:extLst>
            <a:ext uri="{FF2B5EF4-FFF2-40B4-BE49-F238E27FC236}">
              <a16:creationId xmlns:a16="http://schemas.microsoft.com/office/drawing/2014/main" id="{00000000-0008-0000-0500-0000472A1B00}"/>
            </a:ext>
          </a:extLst>
        </xdr:cNvPr>
        <xdr:cNvSpPr txBox="1">
          <a:spLocks noChangeArrowheads="1"/>
        </xdr:cNvSpPr>
      </xdr:nvSpPr>
      <xdr:spPr bwMode="auto">
        <a:xfrm>
          <a:off x="9704917" y="48216608"/>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xdr:col>
      <xdr:colOff>571500</xdr:colOff>
      <xdr:row>137</xdr:row>
      <xdr:rowOff>9525</xdr:rowOff>
    </xdr:from>
    <xdr:ext cx="76200" cy="209550"/>
    <xdr:sp macro="" textlink="">
      <xdr:nvSpPr>
        <xdr:cNvPr id="676" name="Text Box 33">
          <a:extLst>
            <a:ext uri="{FF2B5EF4-FFF2-40B4-BE49-F238E27FC236}">
              <a16:creationId xmlns:a16="http://schemas.microsoft.com/office/drawing/2014/main" id="{00000000-0008-0000-0500-0000482A1B00}"/>
            </a:ext>
          </a:extLst>
        </xdr:cNvPr>
        <xdr:cNvSpPr txBox="1">
          <a:spLocks noChangeArrowheads="1"/>
        </xdr:cNvSpPr>
      </xdr:nvSpPr>
      <xdr:spPr bwMode="auto">
        <a:xfrm>
          <a:off x="9704917" y="48216608"/>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xdr:col>
      <xdr:colOff>571500</xdr:colOff>
      <xdr:row>136</xdr:row>
      <xdr:rowOff>0</xdr:rowOff>
    </xdr:from>
    <xdr:ext cx="76200" cy="209550"/>
    <xdr:sp macro="" textlink="">
      <xdr:nvSpPr>
        <xdr:cNvPr id="677" name="Text Box 34">
          <a:extLst>
            <a:ext uri="{FF2B5EF4-FFF2-40B4-BE49-F238E27FC236}">
              <a16:creationId xmlns:a16="http://schemas.microsoft.com/office/drawing/2014/main" id="{00000000-0008-0000-0500-0000722A1B00}"/>
            </a:ext>
          </a:extLst>
        </xdr:cNvPr>
        <xdr:cNvSpPr txBox="1">
          <a:spLocks noChangeArrowheads="1"/>
        </xdr:cNvSpPr>
      </xdr:nvSpPr>
      <xdr:spPr bwMode="auto">
        <a:xfrm>
          <a:off x="9704917" y="478155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xdr:col>
      <xdr:colOff>933450</xdr:colOff>
      <xdr:row>136</xdr:row>
      <xdr:rowOff>0</xdr:rowOff>
    </xdr:from>
    <xdr:ext cx="76200" cy="209550"/>
    <xdr:sp macro="" textlink="">
      <xdr:nvSpPr>
        <xdr:cNvPr id="678" name="Text Box 39">
          <a:extLst>
            <a:ext uri="{FF2B5EF4-FFF2-40B4-BE49-F238E27FC236}">
              <a16:creationId xmlns:a16="http://schemas.microsoft.com/office/drawing/2014/main" id="{00000000-0008-0000-0500-0000732A1B00}"/>
            </a:ext>
          </a:extLst>
        </xdr:cNvPr>
        <xdr:cNvSpPr txBox="1">
          <a:spLocks noChangeArrowheads="1"/>
        </xdr:cNvSpPr>
      </xdr:nvSpPr>
      <xdr:spPr bwMode="auto">
        <a:xfrm>
          <a:off x="10066867" y="478155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xdr:col>
      <xdr:colOff>571500</xdr:colOff>
      <xdr:row>128</xdr:row>
      <xdr:rowOff>352425</xdr:rowOff>
    </xdr:from>
    <xdr:ext cx="76200" cy="210609"/>
    <xdr:sp macro="" textlink="">
      <xdr:nvSpPr>
        <xdr:cNvPr id="679" name="Text Box 33">
          <a:extLst>
            <a:ext uri="{FF2B5EF4-FFF2-40B4-BE49-F238E27FC236}">
              <a16:creationId xmlns:a16="http://schemas.microsoft.com/office/drawing/2014/main" id="{00000000-0008-0000-0500-0000742A1B00}"/>
            </a:ext>
          </a:extLst>
        </xdr:cNvPr>
        <xdr:cNvSpPr txBox="1">
          <a:spLocks noChangeArrowheads="1"/>
        </xdr:cNvSpPr>
      </xdr:nvSpPr>
      <xdr:spPr bwMode="auto">
        <a:xfrm>
          <a:off x="9704917" y="45035258"/>
          <a:ext cx="76200" cy="2106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xdr:col>
      <xdr:colOff>571500</xdr:colOff>
      <xdr:row>129</xdr:row>
      <xdr:rowOff>9525</xdr:rowOff>
    </xdr:from>
    <xdr:ext cx="76200" cy="209550"/>
    <xdr:sp macro="" textlink="">
      <xdr:nvSpPr>
        <xdr:cNvPr id="680" name="Text Box 33">
          <a:extLst>
            <a:ext uri="{FF2B5EF4-FFF2-40B4-BE49-F238E27FC236}">
              <a16:creationId xmlns:a16="http://schemas.microsoft.com/office/drawing/2014/main" id="{00000000-0008-0000-0500-0000752A1B00}"/>
            </a:ext>
          </a:extLst>
        </xdr:cNvPr>
        <xdr:cNvSpPr txBox="1">
          <a:spLocks noChangeArrowheads="1"/>
        </xdr:cNvSpPr>
      </xdr:nvSpPr>
      <xdr:spPr bwMode="auto">
        <a:xfrm>
          <a:off x="9704917" y="45083942"/>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xdr:col>
      <xdr:colOff>571500</xdr:colOff>
      <xdr:row>137</xdr:row>
      <xdr:rowOff>9525</xdr:rowOff>
    </xdr:from>
    <xdr:ext cx="76200" cy="209550"/>
    <xdr:sp macro="" textlink="">
      <xdr:nvSpPr>
        <xdr:cNvPr id="681" name="Text Box 33">
          <a:extLst>
            <a:ext uri="{FF2B5EF4-FFF2-40B4-BE49-F238E27FC236}">
              <a16:creationId xmlns:a16="http://schemas.microsoft.com/office/drawing/2014/main" id="{00000000-0008-0000-0500-0000762A1B00}"/>
            </a:ext>
          </a:extLst>
        </xdr:cNvPr>
        <xdr:cNvSpPr txBox="1">
          <a:spLocks noChangeArrowheads="1"/>
        </xdr:cNvSpPr>
      </xdr:nvSpPr>
      <xdr:spPr bwMode="auto">
        <a:xfrm>
          <a:off x="9704917" y="48216608"/>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xdr:col>
      <xdr:colOff>571500</xdr:colOff>
      <xdr:row>137</xdr:row>
      <xdr:rowOff>9525</xdr:rowOff>
    </xdr:from>
    <xdr:ext cx="76200" cy="209550"/>
    <xdr:sp macro="" textlink="">
      <xdr:nvSpPr>
        <xdr:cNvPr id="682" name="Text Box 33">
          <a:extLst>
            <a:ext uri="{FF2B5EF4-FFF2-40B4-BE49-F238E27FC236}">
              <a16:creationId xmlns:a16="http://schemas.microsoft.com/office/drawing/2014/main" id="{00000000-0008-0000-0500-0000772A1B00}"/>
            </a:ext>
          </a:extLst>
        </xdr:cNvPr>
        <xdr:cNvSpPr txBox="1">
          <a:spLocks noChangeArrowheads="1"/>
        </xdr:cNvSpPr>
      </xdr:nvSpPr>
      <xdr:spPr bwMode="auto">
        <a:xfrm>
          <a:off x="9704917" y="48216608"/>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xdr:col>
      <xdr:colOff>571500</xdr:colOff>
      <xdr:row>136</xdr:row>
      <xdr:rowOff>0</xdr:rowOff>
    </xdr:from>
    <xdr:ext cx="76200" cy="209550"/>
    <xdr:sp macro="" textlink="">
      <xdr:nvSpPr>
        <xdr:cNvPr id="683" name="Text Box 34">
          <a:extLst>
            <a:ext uri="{FF2B5EF4-FFF2-40B4-BE49-F238E27FC236}">
              <a16:creationId xmlns:a16="http://schemas.microsoft.com/office/drawing/2014/main" id="{5099E336-FAB7-41EA-B43D-01B1895A50DF}"/>
            </a:ext>
          </a:extLst>
        </xdr:cNvPr>
        <xdr:cNvSpPr txBox="1">
          <a:spLocks noChangeArrowheads="1"/>
        </xdr:cNvSpPr>
      </xdr:nvSpPr>
      <xdr:spPr bwMode="auto">
        <a:xfrm>
          <a:off x="9704917" y="478155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xdr:col>
      <xdr:colOff>933450</xdr:colOff>
      <xdr:row>136</xdr:row>
      <xdr:rowOff>0</xdr:rowOff>
    </xdr:from>
    <xdr:ext cx="76200" cy="209550"/>
    <xdr:sp macro="" textlink="">
      <xdr:nvSpPr>
        <xdr:cNvPr id="684" name="Text Box 39">
          <a:extLst>
            <a:ext uri="{FF2B5EF4-FFF2-40B4-BE49-F238E27FC236}">
              <a16:creationId xmlns:a16="http://schemas.microsoft.com/office/drawing/2014/main" id="{7D87AE81-E564-4376-86AF-24C615EB3C33}"/>
            </a:ext>
          </a:extLst>
        </xdr:cNvPr>
        <xdr:cNvSpPr txBox="1">
          <a:spLocks noChangeArrowheads="1"/>
        </xdr:cNvSpPr>
      </xdr:nvSpPr>
      <xdr:spPr bwMode="auto">
        <a:xfrm>
          <a:off x="10066867" y="478155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xdr:col>
      <xdr:colOff>571500</xdr:colOff>
      <xdr:row>128</xdr:row>
      <xdr:rowOff>352425</xdr:rowOff>
    </xdr:from>
    <xdr:ext cx="76200" cy="208074"/>
    <xdr:sp macro="" textlink="">
      <xdr:nvSpPr>
        <xdr:cNvPr id="685" name="Text Box 33">
          <a:extLst>
            <a:ext uri="{FF2B5EF4-FFF2-40B4-BE49-F238E27FC236}">
              <a16:creationId xmlns:a16="http://schemas.microsoft.com/office/drawing/2014/main" id="{F4178791-8A0E-42C5-A9BA-8EBC2BD28250}"/>
            </a:ext>
          </a:extLst>
        </xdr:cNvPr>
        <xdr:cNvSpPr txBox="1">
          <a:spLocks noChangeArrowheads="1"/>
        </xdr:cNvSpPr>
      </xdr:nvSpPr>
      <xdr:spPr bwMode="auto">
        <a:xfrm>
          <a:off x="9704917" y="45035258"/>
          <a:ext cx="76200" cy="2080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xdr:col>
      <xdr:colOff>571500</xdr:colOff>
      <xdr:row>128</xdr:row>
      <xdr:rowOff>382058</xdr:rowOff>
    </xdr:from>
    <xdr:ext cx="76200" cy="200666"/>
    <xdr:sp macro="" textlink="">
      <xdr:nvSpPr>
        <xdr:cNvPr id="686" name="Text Box 33">
          <a:extLst>
            <a:ext uri="{FF2B5EF4-FFF2-40B4-BE49-F238E27FC236}">
              <a16:creationId xmlns:a16="http://schemas.microsoft.com/office/drawing/2014/main" id="{9C1114E5-543F-4FC1-A432-CBD175AF6DF3}"/>
            </a:ext>
          </a:extLst>
        </xdr:cNvPr>
        <xdr:cNvSpPr txBox="1">
          <a:spLocks noChangeArrowheads="1"/>
        </xdr:cNvSpPr>
      </xdr:nvSpPr>
      <xdr:spPr bwMode="auto">
        <a:xfrm>
          <a:off x="9704917" y="45064891"/>
          <a:ext cx="76200" cy="2006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xdr:col>
      <xdr:colOff>571500</xdr:colOff>
      <xdr:row>137</xdr:row>
      <xdr:rowOff>9525</xdr:rowOff>
    </xdr:from>
    <xdr:ext cx="76200" cy="209550"/>
    <xdr:sp macro="" textlink="">
      <xdr:nvSpPr>
        <xdr:cNvPr id="687" name="Text Box 33">
          <a:extLst>
            <a:ext uri="{FF2B5EF4-FFF2-40B4-BE49-F238E27FC236}">
              <a16:creationId xmlns:a16="http://schemas.microsoft.com/office/drawing/2014/main" id="{8017B148-B752-4440-8804-491483B40FFC}"/>
            </a:ext>
          </a:extLst>
        </xdr:cNvPr>
        <xdr:cNvSpPr txBox="1">
          <a:spLocks noChangeArrowheads="1"/>
        </xdr:cNvSpPr>
      </xdr:nvSpPr>
      <xdr:spPr bwMode="auto">
        <a:xfrm>
          <a:off x="9704917" y="48216608"/>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xdr:col>
      <xdr:colOff>571500</xdr:colOff>
      <xdr:row>137</xdr:row>
      <xdr:rowOff>9525</xdr:rowOff>
    </xdr:from>
    <xdr:ext cx="76200" cy="209550"/>
    <xdr:sp macro="" textlink="">
      <xdr:nvSpPr>
        <xdr:cNvPr id="688" name="Text Box 33">
          <a:extLst>
            <a:ext uri="{FF2B5EF4-FFF2-40B4-BE49-F238E27FC236}">
              <a16:creationId xmlns:a16="http://schemas.microsoft.com/office/drawing/2014/main" id="{784FCEFF-4FB0-4AB2-B862-4470826EDC2A}"/>
            </a:ext>
          </a:extLst>
        </xdr:cNvPr>
        <xdr:cNvSpPr txBox="1">
          <a:spLocks noChangeArrowheads="1"/>
        </xdr:cNvSpPr>
      </xdr:nvSpPr>
      <xdr:spPr bwMode="auto">
        <a:xfrm>
          <a:off x="9704917" y="48216608"/>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xdr:col>
      <xdr:colOff>571500</xdr:colOff>
      <xdr:row>136</xdr:row>
      <xdr:rowOff>0</xdr:rowOff>
    </xdr:from>
    <xdr:ext cx="76200" cy="209550"/>
    <xdr:sp macro="" textlink="">
      <xdr:nvSpPr>
        <xdr:cNvPr id="689" name="Text Box 34">
          <a:extLst>
            <a:ext uri="{FF2B5EF4-FFF2-40B4-BE49-F238E27FC236}">
              <a16:creationId xmlns:a16="http://schemas.microsoft.com/office/drawing/2014/main" id="{E8826035-CBEB-4ACA-863D-130F2A1B2417}"/>
            </a:ext>
          </a:extLst>
        </xdr:cNvPr>
        <xdr:cNvSpPr txBox="1">
          <a:spLocks noChangeArrowheads="1"/>
        </xdr:cNvSpPr>
      </xdr:nvSpPr>
      <xdr:spPr bwMode="auto">
        <a:xfrm>
          <a:off x="9704917" y="478155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xdr:col>
      <xdr:colOff>933450</xdr:colOff>
      <xdr:row>136</xdr:row>
      <xdr:rowOff>0</xdr:rowOff>
    </xdr:from>
    <xdr:ext cx="76200" cy="209550"/>
    <xdr:sp macro="" textlink="">
      <xdr:nvSpPr>
        <xdr:cNvPr id="690" name="Text Box 39">
          <a:extLst>
            <a:ext uri="{FF2B5EF4-FFF2-40B4-BE49-F238E27FC236}">
              <a16:creationId xmlns:a16="http://schemas.microsoft.com/office/drawing/2014/main" id="{4658F387-BA3F-4E79-AC7E-607CF9F0DC94}"/>
            </a:ext>
          </a:extLst>
        </xdr:cNvPr>
        <xdr:cNvSpPr txBox="1">
          <a:spLocks noChangeArrowheads="1"/>
        </xdr:cNvSpPr>
      </xdr:nvSpPr>
      <xdr:spPr bwMode="auto">
        <a:xfrm>
          <a:off x="10066867" y="478155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xdr:col>
      <xdr:colOff>571500</xdr:colOff>
      <xdr:row>128</xdr:row>
      <xdr:rowOff>352425</xdr:rowOff>
    </xdr:from>
    <xdr:ext cx="76200" cy="217746"/>
    <xdr:sp macro="" textlink="">
      <xdr:nvSpPr>
        <xdr:cNvPr id="691" name="Text Box 33">
          <a:extLst>
            <a:ext uri="{FF2B5EF4-FFF2-40B4-BE49-F238E27FC236}">
              <a16:creationId xmlns:a16="http://schemas.microsoft.com/office/drawing/2014/main" id="{4A376BA8-A3E4-4DB6-B541-82057D3B862E}"/>
            </a:ext>
          </a:extLst>
        </xdr:cNvPr>
        <xdr:cNvSpPr txBox="1">
          <a:spLocks noChangeArrowheads="1"/>
        </xdr:cNvSpPr>
      </xdr:nvSpPr>
      <xdr:spPr bwMode="auto">
        <a:xfrm>
          <a:off x="9704917" y="45035258"/>
          <a:ext cx="76200" cy="2177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xdr:col>
      <xdr:colOff>571500</xdr:colOff>
      <xdr:row>128</xdr:row>
      <xdr:rowOff>382058</xdr:rowOff>
    </xdr:from>
    <xdr:ext cx="76200" cy="210338"/>
    <xdr:sp macro="" textlink="">
      <xdr:nvSpPr>
        <xdr:cNvPr id="692" name="Text Box 33">
          <a:extLst>
            <a:ext uri="{FF2B5EF4-FFF2-40B4-BE49-F238E27FC236}">
              <a16:creationId xmlns:a16="http://schemas.microsoft.com/office/drawing/2014/main" id="{BCD30375-9C3C-4A3D-A651-D7055D1F8C87}"/>
            </a:ext>
          </a:extLst>
        </xdr:cNvPr>
        <xdr:cNvSpPr txBox="1">
          <a:spLocks noChangeArrowheads="1"/>
        </xdr:cNvSpPr>
      </xdr:nvSpPr>
      <xdr:spPr bwMode="auto">
        <a:xfrm>
          <a:off x="9704917" y="45064891"/>
          <a:ext cx="76200" cy="2103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xdr:col>
      <xdr:colOff>571500</xdr:colOff>
      <xdr:row>137</xdr:row>
      <xdr:rowOff>9525</xdr:rowOff>
    </xdr:from>
    <xdr:ext cx="76200" cy="209550"/>
    <xdr:sp macro="" textlink="">
      <xdr:nvSpPr>
        <xdr:cNvPr id="693" name="Text Box 33">
          <a:extLst>
            <a:ext uri="{FF2B5EF4-FFF2-40B4-BE49-F238E27FC236}">
              <a16:creationId xmlns:a16="http://schemas.microsoft.com/office/drawing/2014/main" id="{18BC2B03-B77B-4F95-94EF-6743BFF0D4D1}"/>
            </a:ext>
          </a:extLst>
        </xdr:cNvPr>
        <xdr:cNvSpPr txBox="1">
          <a:spLocks noChangeArrowheads="1"/>
        </xdr:cNvSpPr>
      </xdr:nvSpPr>
      <xdr:spPr bwMode="auto">
        <a:xfrm>
          <a:off x="9704917" y="48216608"/>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xdr:col>
      <xdr:colOff>571500</xdr:colOff>
      <xdr:row>137</xdr:row>
      <xdr:rowOff>9525</xdr:rowOff>
    </xdr:from>
    <xdr:ext cx="76200" cy="209550"/>
    <xdr:sp macro="" textlink="">
      <xdr:nvSpPr>
        <xdr:cNvPr id="694" name="Text Box 33">
          <a:extLst>
            <a:ext uri="{FF2B5EF4-FFF2-40B4-BE49-F238E27FC236}">
              <a16:creationId xmlns:a16="http://schemas.microsoft.com/office/drawing/2014/main" id="{9809C51E-DC7F-4D94-9E6F-FB33E55BA182}"/>
            </a:ext>
          </a:extLst>
        </xdr:cNvPr>
        <xdr:cNvSpPr txBox="1">
          <a:spLocks noChangeArrowheads="1"/>
        </xdr:cNvSpPr>
      </xdr:nvSpPr>
      <xdr:spPr bwMode="auto">
        <a:xfrm>
          <a:off x="9704917" y="48216608"/>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933450</xdr:colOff>
      <xdr:row>136</xdr:row>
      <xdr:rowOff>0</xdr:rowOff>
    </xdr:from>
    <xdr:ext cx="76200" cy="209550"/>
    <xdr:sp macro="" textlink="">
      <xdr:nvSpPr>
        <xdr:cNvPr id="695" name="Text Box 39">
          <a:extLst>
            <a:ext uri="{FF2B5EF4-FFF2-40B4-BE49-F238E27FC236}">
              <a16:creationId xmlns:a16="http://schemas.microsoft.com/office/drawing/2014/main" id="{00000000-0008-0000-0500-00004A2A1B00}"/>
            </a:ext>
          </a:extLst>
        </xdr:cNvPr>
        <xdr:cNvSpPr txBox="1">
          <a:spLocks noChangeArrowheads="1"/>
        </xdr:cNvSpPr>
      </xdr:nvSpPr>
      <xdr:spPr bwMode="auto">
        <a:xfrm>
          <a:off x="11897783" y="478155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571500</xdr:colOff>
      <xdr:row>128</xdr:row>
      <xdr:rowOff>352425</xdr:rowOff>
    </xdr:from>
    <xdr:ext cx="76200" cy="210609"/>
    <xdr:sp macro="" textlink="">
      <xdr:nvSpPr>
        <xdr:cNvPr id="696" name="Text Box 33">
          <a:extLst>
            <a:ext uri="{FF2B5EF4-FFF2-40B4-BE49-F238E27FC236}">
              <a16:creationId xmlns:a16="http://schemas.microsoft.com/office/drawing/2014/main" id="{00000000-0008-0000-0500-00004B2A1B00}"/>
            </a:ext>
          </a:extLst>
        </xdr:cNvPr>
        <xdr:cNvSpPr txBox="1">
          <a:spLocks noChangeArrowheads="1"/>
        </xdr:cNvSpPr>
      </xdr:nvSpPr>
      <xdr:spPr bwMode="auto">
        <a:xfrm>
          <a:off x="11535833" y="45035258"/>
          <a:ext cx="76200" cy="2106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571500</xdr:colOff>
      <xdr:row>128</xdr:row>
      <xdr:rowOff>382058</xdr:rowOff>
    </xdr:from>
    <xdr:ext cx="76200" cy="203201"/>
    <xdr:sp macro="" textlink="">
      <xdr:nvSpPr>
        <xdr:cNvPr id="697" name="Text Box 33">
          <a:extLst>
            <a:ext uri="{FF2B5EF4-FFF2-40B4-BE49-F238E27FC236}">
              <a16:creationId xmlns:a16="http://schemas.microsoft.com/office/drawing/2014/main" id="{00000000-0008-0000-0500-00004C2A1B00}"/>
            </a:ext>
          </a:extLst>
        </xdr:cNvPr>
        <xdr:cNvSpPr txBox="1">
          <a:spLocks noChangeArrowheads="1"/>
        </xdr:cNvSpPr>
      </xdr:nvSpPr>
      <xdr:spPr bwMode="auto">
        <a:xfrm>
          <a:off x="11535833" y="45064891"/>
          <a:ext cx="76200" cy="2032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571500</xdr:colOff>
      <xdr:row>137</xdr:row>
      <xdr:rowOff>9525</xdr:rowOff>
    </xdr:from>
    <xdr:ext cx="76200" cy="209550"/>
    <xdr:sp macro="" textlink="">
      <xdr:nvSpPr>
        <xdr:cNvPr id="698" name="Text Box 33">
          <a:extLst>
            <a:ext uri="{FF2B5EF4-FFF2-40B4-BE49-F238E27FC236}">
              <a16:creationId xmlns:a16="http://schemas.microsoft.com/office/drawing/2014/main" id="{00000000-0008-0000-0500-00004D2A1B00}"/>
            </a:ext>
          </a:extLst>
        </xdr:cNvPr>
        <xdr:cNvSpPr txBox="1">
          <a:spLocks noChangeArrowheads="1"/>
        </xdr:cNvSpPr>
      </xdr:nvSpPr>
      <xdr:spPr bwMode="auto">
        <a:xfrm>
          <a:off x="11535833" y="48216608"/>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571500</xdr:colOff>
      <xdr:row>137</xdr:row>
      <xdr:rowOff>9525</xdr:rowOff>
    </xdr:from>
    <xdr:ext cx="76200" cy="209550"/>
    <xdr:sp macro="" textlink="">
      <xdr:nvSpPr>
        <xdr:cNvPr id="699" name="Text Box 33">
          <a:extLst>
            <a:ext uri="{FF2B5EF4-FFF2-40B4-BE49-F238E27FC236}">
              <a16:creationId xmlns:a16="http://schemas.microsoft.com/office/drawing/2014/main" id="{00000000-0008-0000-0500-00004E2A1B00}"/>
            </a:ext>
          </a:extLst>
        </xdr:cNvPr>
        <xdr:cNvSpPr txBox="1">
          <a:spLocks noChangeArrowheads="1"/>
        </xdr:cNvSpPr>
      </xdr:nvSpPr>
      <xdr:spPr bwMode="auto">
        <a:xfrm>
          <a:off x="11535833" y="48216608"/>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wsDr>
</file>

<file path=xl/drawings/drawing4.xml><?xml version="1.0" encoding="utf-8"?>
<xdr:wsDr xmlns:xdr="http://schemas.openxmlformats.org/drawingml/2006/spreadsheetDrawing" xmlns:a="http://schemas.openxmlformats.org/drawingml/2006/main">
  <xdr:twoCellAnchor>
    <xdr:from>
      <xdr:col>0</xdr:col>
      <xdr:colOff>676275</xdr:colOff>
      <xdr:row>2</xdr:row>
      <xdr:rowOff>95250</xdr:rowOff>
    </xdr:from>
    <xdr:to>
      <xdr:col>7</xdr:col>
      <xdr:colOff>819150</xdr:colOff>
      <xdr:row>31</xdr:row>
      <xdr:rowOff>85725</xdr:rowOff>
    </xdr:to>
    <xdr:graphicFrame macro="">
      <xdr:nvGraphicFramePr>
        <xdr:cNvPr id="1314229" name="Chart 3">
          <a:extLst>
            <a:ext uri="{FF2B5EF4-FFF2-40B4-BE49-F238E27FC236}">
              <a16:creationId xmlns:a16="http://schemas.microsoft.com/office/drawing/2014/main" id="{00000000-0008-0000-0700-0000B50D14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33</xdr:row>
      <xdr:rowOff>9525</xdr:rowOff>
    </xdr:from>
    <xdr:to>
      <xdr:col>3</xdr:col>
      <xdr:colOff>0</xdr:colOff>
      <xdr:row>34</xdr:row>
      <xdr:rowOff>0</xdr:rowOff>
    </xdr:to>
    <xdr:cxnSp macro="">
      <xdr:nvCxnSpPr>
        <xdr:cNvPr id="1314230" name="直線コネクタ 2">
          <a:extLst>
            <a:ext uri="{FF2B5EF4-FFF2-40B4-BE49-F238E27FC236}">
              <a16:creationId xmlns:a16="http://schemas.microsoft.com/office/drawing/2014/main" id="{00000000-0008-0000-0700-0000B60D1400}"/>
            </a:ext>
          </a:extLst>
        </xdr:cNvPr>
        <xdr:cNvCxnSpPr>
          <a:cxnSpLocks noChangeShapeType="1"/>
        </xdr:cNvCxnSpPr>
      </xdr:nvCxnSpPr>
      <xdr:spPr bwMode="auto">
        <a:xfrm>
          <a:off x="685800" y="6124575"/>
          <a:ext cx="1609725" cy="352425"/>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9525</xdr:colOff>
      <xdr:row>17</xdr:row>
      <xdr:rowOff>9525</xdr:rowOff>
    </xdr:from>
    <xdr:to>
      <xdr:col>5</xdr:col>
      <xdr:colOff>0</xdr:colOff>
      <xdr:row>19</xdr:row>
      <xdr:rowOff>0</xdr:rowOff>
    </xdr:to>
    <xdr:sp macro="" textlink="">
      <xdr:nvSpPr>
        <xdr:cNvPr id="1769759" name="Line 24">
          <a:extLst>
            <a:ext uri="{FF2B5EF4-FFF2-40B4-BE49-F238E27FC236}">
              <a16:creationId xmlns:a16="http://schemas.microsoft.com/office/drawing/2014/main" id="{00000000-0008-0000-0800-00001F011B00}"/>
            </a:ext>
          </a:extLst>
        </xdr:cNvPr>
        <xdr:cNvSpPr>
          <a:spLocks noChangeShapeType="1"/>
        </xdr:cNvSpPr>
      </xdr:nvSpPr>
      <xdr:spPr bwMode="auto">
        <a:xfrm>
          <a:off x="9525" y="4029075"/>
          <a:ext cx="1276350" cy="4667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112</xdr:row>
      <xdr:rowOff>0</xdr:rowOff>
    </xdr:from>
    <xdr:to>
      <xdr:col>17</xdr:col>
      <xdr:colOff>0</xdr:colOff>
      <xdr:row>112</xdr:row>
      <xdr:rowOff>0</xdr:rowOff>
    </xdr:to>
    <xdr:sp macro="" textlink="">
      <xdr:nvSpPr>
        <xdr:cNvPr id="1769760" name="Line 28">
          <a:extLst>
            <a:ext uri="{FF2B5EF4-FFF2-40B4-BE49-F238E27FC236}">
              <a16:creationId xmlns:a16="http://schemas.microsoft.com/office/drawing/2014/main" id="{00000000-0008-0000-0800-000020011B00}"/>
            </a:ext>
          </a:extLst>
        </xdr:cNvPr>
        <xdr:cNvSpPr>
          <a:spLocks noChangeShapeType="1"/>
        </xdr:cNvSpPr>
      </xdr:nvSpPr>
      <xdr:spPr bwMode="auto">
        <a:xfrm flipV="1">
          <a:off x="4371975" y="276891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112</xdr:row>
      <xdr:rowOff>0</xdr:rowOff>
    </xdr:from>
    <xdr:to>
      <xdr:col>17</xdr:col>
      <xdr:colOff>0</xdr:colOff>
      <xdr:row>112</xdr:row>
      <xdr:rowOff>0</xdr:rowOff>
    </xdr:to>
    <xdr:sp macro="" textlink="">
      <xdr:nvSpPr>
        <xdr:cNvPr id="1769761" name="Line 29">
          <a:extLst>
            <a:ext uri="{FF2B5EF4-FFF2-40B4-BE49-F238E27FC236}">
              <a16:creationId xmlns:a16="http://schemas.microsoft.com/office/drawing/2014/main" id="{00000000-0008-0000-0800-000021011B00}"/>
            </a:ext>
          </a:extLst>
        </xdr:cNvPr>
        <xdr:cNvSpPr>
          <a:spLocks noChangeShapeType="1"/>
        </xdr:cNvSpPr>
      </xdr:nvSpPr>
      <xdr:spPr bwMode="auto">
        <a:xfrm>
          <a:off x="4371975" y="276891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112</xdr:row>
      <xdr:rowOff>0</xdr:rowOff>
    </xdr:from>
    <xdr:to>
      <xdr:col>17</xdr:col>
      <xdr:colOff>0</xdr:colOff>
      <xdr:row>112</xdr:row>
      <xdr:rowOff>0</xdr:rowOff>
    </xdr:to>
    <xdr:sp macro="" textlink="">
      <xdr:nvSpPr>
        <xdr:cNvPr id="1769762" name="Line 33">
          <a:extLst>
            <a:ext uri="{FF2B5EF4-FFF2-40B4-BE49-F238E27FC236}">
              <a16:creationId xmlns:a16="http://schemas.microsoft.com/office/drawing/2014/main" id="{00000000-0008-0000-0800-000022011B00}"/>
            </a:ext>
          </a:extLst>
        </xdr:cNvPr>
        <xdr:cNvSpPr>
          <a:spLocks noChangeShapeType="1"/>
        </xdr:cNvSpPr>
      </xdr:nvSpPr>
      <xdr:spPr bwMode="auto">
        <a:xfrm>
          <a:off x="4371975" y="276891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133350</xdr:colOff>
      <xdr:row>112</xdr:row>
      <xdr:rowOff>0</xdr:rowOff>
    </xdr:from>
    <xdr:to>
      <xdr:col>12</xdr:col>
      <xdr:colOff>133350</xdr:colOff>
      <xdr:row>112</xdr:row>
      <xdr:rowOff>0</xdr:rowOff>
    </xdr:to>
    <xdr:sp macro="" textlink="">
      <xdr:nvSpPr>
        <xdr:cNvPr id="1769763" name="Line 39">
          <a:extLst>
            <a:ext uri="{FF2B5EF4-FFF2-40B4-BE49-F238E27FC236}">
              <a16:creationId xmlns:a16="http://schemas.microsoft.com/office/drawing/2014/main" id="{00000000-0008-0000-0800-000023011B00}"/>
            </a:ext>
          </a:extLst>
        </xdr:cNvPr>
        <xdr:cNvSpPr>
          <a:spLocks noChangeShapeType="1"/>
        </xdr:cNvSpPr>
      </xdr:nvSpPr>
      <xdr:spPr bwMode="auto">
        <a:xfrm>
          <a:off x="3219450" y="276891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19050</xdr:colOff>
      <xdr:row>37</xdr:row>
      <xdr:rowOff>9525</xdr:rowOff>
    </xdr:from>
    <xdr:to>
      <xdr:col>4</xdr:col>
      <xdr:colOff>0</xdr:colOff>
      <xdr:row>39</xdr:row>
      <xdr:rowOff>0</xdr:rowOff>
    </xdr:to>
    <xdr:sp macro="" textlink="">
      <xdr:nvSpPr>
        <xdr:cNvPr id="1769764" name="Line 61">
          <a:extLst>
            <a:ext uri="{FF2B5EF4-FFF2-40B4-BE49-F238E27FC236}">
              <a16:creationId xmlns:a16="http://schemas.microsoft.com/office/drawing/2014/main" id="{00000000-0008-0000-0800-000024011B00}"/>
            </a:ext>
          </a:extLst>
        </xdr:cNvPr>
        <xdr:cNvSpPr>
          <a:spLocks noChangeShapeType="1"/>
        </xdr:cNvSpPr>
      </xdr:nvSpPr>
      <xdr:spPr bwMode="auto">
        <a:xfrm>
          <a:off x="19050" y="8677275"/>
          <a:ext cx="1009650" cy="4667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142875</xdr:colOff>
      <xdr:row>3</xdr:row>
      <xdr:rowOff>114300</xdr:rowOff>
    </xdr:from>
    <xdr:to>
      <xdr:col>2</xdr:col>
      <xdr:colOff>247650</xdr:colOff>
      <xdr:row>3</xdr:row>
      <xdr:rowOff>114300</xdr:rowOff>
    </xdr:to>
    <xdr:sp macro="" textlink="">
      <xdr:nvSpPr>
        <xdr:cNvPr id="1769765" name="Line 67">
          <a:extLst>
            <a:ext uri="{FF2B5EF4-FFF2-40B4-BE49-F238E27FC236}">
              <a16:creationId xmlns:a16="http://schemas.microsoft.com/office/drawing/2014/main" id="{00000000-0008-0000-0800-000025011B00}"/>
            </a:ext>
          </a:extLst>
        </xdr:cNvPr>
        <xdr:cNvSpPr>
          <a:spLocks noChangeShapeType="1"/>
        </xdr:cNvSpPr>
      </xdr:nvSpPr>
      <xdr:spPr bwMode="auto">
        <a:xfrm>
          <a:off x="657225" y="885825"/>
          <a:ext cx="1047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104775</xdr:colOff>
      <xdr:row>3</xdr:row>
      <xdr:rowOff>114300</xdr:rowOff>
    </xdr:from>
    <xdr:to>
      <xdr:col>8</xdr:col>
      <xdr:colOff>0</xdr:colOff>
      <xdr:row>3</xdr:row>
      <xdr:rowOff>114300</xdr:rowOff>
    </xdr:to>
    <xdr:sp macro="" textlink="">
      <xdr:nvSpPr>
        <xdr:cNvPr id="1769766" name="Line 68">
          <a:extLst>
            <a:ext uri="{FF2B5EF4-FFF2-40B4-BE49-F238E27FC236}">
              <a16:creationId xmlns:a16="http://schemas.microsoft.com/office/drawing/2014/main" id="{00000000-0008-0000-0800-000026011B00}"/>
            </a:ext>
          </a:extLst>
        </xdr:cNvPr>
        <xdr:cNvSpPr>
          <a:spLocks noChangeShapeType="1"/>
        </xdr:cNvSpPr>
      </xdr:nvSpPr>
      <xdr:spPr bwMode="auto">
        <a:xfrm>
          <a:off x="1647825" y="885825"/>
          <a:ext cx="4095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123825</xdr:colOff>
      <xdr:row>3</xdr:row>
      <xdr:rowOff>114300</xdr:rowOff>
    </xdr:from>
    <xdr:to>
      <xdr:col>7</xdr:col>
      <xdr:colOff>123825</xdr:colOff>
      <xdr:row>9</xdr:row>
      <xdr:rowOff>114300</xdr:rowOff>
    </xdr:to>
    <xdr:sp macro="" textlink="">
      <xdr:nvSpPr>
        <xdr:cNvPr id="1769767" name="Line 96">
          <a:extLst>
            <a:ext uri="{FF2B5EF4-FFF2-40B4-BE49-F238E27FC236}">
              <a16:creationId xmlns:a16="http://schemas.microsoft.com/office/drawing/2014/main" id="{00000000-0008-0000-0800-000027011B00}"/>
            </a:ext>
          </a:extLst>
        </xdr:cNvPr>
        <xdr:cNvSpPr>
          <a:spLocks noChangeShapeType="1"/>
        </xdr:cNvSpPr>
      </xdr:nvSpPr>
      <xdr:spPr bwMode="auto">
        <a:xfrm flipH="1">
          <a:off x="1924050" y="885825"/>
          <a:ext cx="0" cy="14287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0</xdr:colOff>
      <xdr:row>3</xdr:row>
      <xdr:rowOff>114300</xdr:rowOff>
    </xdr:from>
    <xdr:to>
      <xdr:col>13</xdr:col>
      <xdr:colOff>0</xdr:colOff>
      <xdr:row>4</xdr:row>
      <xdr:rowOff>114300</xdr:rowOff>
    </xdr:to>
    <xdr:sp macro="" textlink="">
      <xdr:nvSpPr>
        <xdr:cNvPr id="1769768" name="Line 105">
          <a:extLst>
            <a:ext uri="{FF2B5EF4-FFF2-40B4-BE49-F238E27FC236}">
              <a16:creationId xmlns:a16="http://schemas.microsoft.com/office/drawing/2014/main" id="{00000000-0008-0000-0800-000028011B00}"/>
            </a:ext>
          </a:extLst>
        </xdr:cNvPr>
        <xdr:cNvSpPr>
          <a:spLocks noChangeShapeType="1"/>
        </xdr:cNvSpPr>
      </xdr:nvSpPr>
      <xdr:spPr bwMode="auto">
        <a:xfrm flipV="1">
          <a:off x="3343275" y="885825"/>
          <a:ext cx="0" cy="2381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123825</xdr:colOff>
      <xdr:row>9</xdr:row>
      <xdr:rowOff>114300</xdr:rowOff>
    </xdr:from>
    <xdr:to>
      <xdr:col>8</xdr:col>
      <xdr:colOff>0</xdr:colOff>
      <xdr:row>9</xdr:row>
      <xdr:rowOff>114300</xdr:rowOff>
    </xdr:to>
    <xdr:sp macro="" textlink="">
      <xdr:nvSpPr>
        <xdr:cNvPr id="1769769" name="Line 100">
          <a:extLst>
            <a:ext uri="{FF2B5EF4-FFF2-40B4-BE49-F238E27FC236}">
              <a16:creationId xmlns:a16="http://schemas.microsoft.com/office/drawing/2014/main" id="{00000000-0008-0000-0800-000029011B00}"/>
            </a:ext>
          </a:extLst>
        </xdr:cNvPr>
        <xdr:cNvSpPr>
          <a:spLocks noChangeShapeType="1"/>
        </xdr:cNvSpPr>
      </xdr:nvSpPr>
      <xdr:spPr bwMode="auto">
        <a:xfrm>
          <a:off x="1924050" y="2314575"/>
          <a:ext cx="1333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123825</xdr:colOff>
      <xdr:row>3</xdr:row>
      <xdr:rowOff>114300</xdr:rowOff>
    </xdr:from>
    <xdr:to>
      <xdr:col>13</xdr:col>
      <xdr:colOff>228600</xdr:colOff>
      <xdr:row>3</xdr:row>
      <xdr:rowOff>114300</xdr:rowOff>
    </xdr:to>
    <xdr:sp macro="" textlink="">
      <xdr:nvSpPr>
        <xdr:cNvPr id="1769770" name="Line 100">
          <a:extLst>
            <a:ext uri="{FF2B5EF4-FFF2-40B4-BE49-F238E27FC236}">
              <a16:creationId xmlns:a16="http://schemas.microsoft.com/office/drawing/2014/main" id="{00000000-0008-0000-0800-00002A011B00}"/>
            </a:ext>
          </a:extLst>
        </xdr:cNvPr>
        <xdr:cNvSpPr>
          <a:spLocks noChangeShapeType="1"/>
        </xdr:cNvSpPr>
      </xdr:nvSpPr>
      <xdr:spPr bwMode="auto">
        <a:xfrm>
          <a:off x="3209925" y="885825"/>
          <a:ext cx="3619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9525</xdr:colOff>
      <xdr:row>4</xdr:row>
      <xdr:rowOff>114300</xdr:rowOff>
    </xdr:from>
    <xdr:to>
      <xdr:col>14</xdr:col>
      <xdr:colOff>0</xdr:colOff>
      <xdr:row>4</xdr:row>
      <xdr:rowOff>114300</xdr:rowOff>
    </xdr:to>
    <xdr:sp macro="" textlink="">
      <xdr:nvSpPr>
        <xdr:cNvPr id="1769771" name="Line 100">
          <a:extLst>
            <a:ext uri="{FF2B5EF4-FFF2-40B4-BE49-F238E27FC236}">
              <a16:creationId xmlns:a16="http://schemas.microsoft.com/office/drawing/2014/main" id="{00000000-0008-0000-0800-00002B011B00}"/>
            </a:ext>
          </a:extLst>
        </xdr:cNvPr>
        <xdr:cNvSpPr>
          <a:spLocks noChangeShapeType="1"/>
        </xdr:cNvSpPr>
      </xdr:nvSpPr>
      <xdr:spPr bwMode="auto">
        <a:xfrm>
          <a:off x="3352800" y="1123950"/>
          <a:ext cx="247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123825</xdr:colOff>
      <xdr:row>6</xdr:row>
      <xdr:rowOff>114300</xdr:rowOff>
    </xdr:from>
    <xdr:to>
      <xdr:col>13</xdr:col>
      <xdr:colOff>228600</xdr:colOff>
      <xdr:row>6</xdr:row>
      <xdr:rowOff>114300</xdr:rowOff>
    </xdr:to>
    <xdr:sp macro="" textlink="">
      <xdr:nvSpPr>
        <xdr:cNvPr id="1769773" name="Line 100">
          <a:extLst>
            <a:ext uri="{FF2B5EF4-FFF2-40B4-BE49-F238E27FC236}">
              <a16:creationId xmlns:a16="http://schemas.microsoft.com/office/drawing/2014/main" id="{00000000-0008-0000-0800-00002D011B00}"/>
            </a:ext>
          </a:extLst>
        </xdr:cNvPr>
        <xdr:cNvSpPr>
          <a:spLocks noChangeShapeType="1"/>
        </xdr:cNvSpPr>
      </xdr:nvSpPr>
      <xdr:spPr bwMode="auto">
        <a:xfrm>
          <a:off x="3209925" y="1600200"/>
          <a:ext cx="3619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0</xdr:colOff>
      <xdr:row>9</xdr:row>
      <xdr:rowOff>114300</xdr:rowOff>
    </xdr:from>
    <xdr:to>
      <xdr:col>13</xdr:col>
      <xdr:colOff>0</xdr:colOff>
      <xdr:row>11</xdr:row>
      <xdr:rowOff>114300</xdr:rowOff>
    </xdr:to>
    <xdr:sp macro="" textlink="">
      <xdr:nvSpPr>
        <xdr:cNvPr id="1769775" name="Line 105">
          <a:extLst>
            <a:ext uri="{FF2B5EF4-FFF2-40B4-BE49-F238E27FC236}">
              <a16:creationId xmlns:a16="http://schemas.microsoft.com/office/drawing/2014/main" id="{00000000-0008-0000-0800-00002F011B00}"/>
            </a:ext>
          </a:extLst>
        </xdr:cNvPr>
        <xdr:cNvSpPr>
          <a:spLocks noChangeShapeType="1"/>
        </xdr:cNvSpPr>
      </xdr:nvSpPr>
      <xdr:spPr bwMode="auto">
        <a:xfrm flipV="1">
          <a:off x="3343275" y="2314575"/>
          <a:ext cx="0" cy="4762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123825</xdr:colOff>
      <xdr:row>9</xdr:row>
      <xdr:rowOff>114300</xdr:rowOff>
    </xdr:from>
    <xdr:to>
      <xdr:col>13</xdr:col>
      <xdr:colOff>228600</xdr:colOff>
      <xdr:row>9</xdr:row>
      <xdr:rowOff>114300</xdr:rowOff>
    </xdr:to>
    <xdr:sp macro="" textlink="">
      <xdr:nvSpPr>
        <xdr:cNvPr id="1769776" name="Line 100">
          <a:extLst>
            <a:ext uri="{FF2B5EF4-FFF2-40B4-BE49-F238E27FC236}">
              <a16:creationId xmlns:a16="http://schemas.microsoft.com/office/drawing/2014/main" id="{00000000-0008-0000-0800-000030011B00}"/>
            </a:ext>
          </a:extLst>
        </xdr:cNvPr>
        <xdr:cNvSpPr>
          <a:spLocks noChangeShapeType="1"/>
        </xdr:cNvSpPr>
      </xdr:nvSpPr>
      <xdr:spPr bwMode="auto">
        <a:xfrm>
          <a:off x="3209925" y="2314575"/>
          <a:ext cx="3619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0</xdr:colOff>
      <xdr:row>10</xdr:row>
      <xdr:rowOff>114300</xdr:rowOff>
    </xdr:from>
    <xdr:to>
      <xdr:col>14</xdr:col>
      <xdr:colOff>0</xdr:colOff>
      <xdr:row>10</xdr:row>
      <xdr:rowOff>114300</xdr:rowOff>
    </xdr:to>
    <xdr:sp macro="" textlink="">
      <xdr:nvSpPr>
        <xdr:cNvPr id="1769777" name="Line 100">
          <a:extLst>
            <a:ext uri="{FF2B5EF4-FFF2-40B4-BE49-F238E27FC236}">
              <a16:creationId xmlns:a16="http://schemas.microsoft.com/office/drawing/2014/main" id="{00000000-0008-0000-0800-000031011B00}"/>
            </a:ext>
          </a:extLst>
        </xdr:cNvPr>
        <xdr:cNvSpPr>
          <a:spLocks noChangeShapeType="1"/>
        </xdr:cNvSpPr>
      </xdr:nvSpPr>
      <xdr:spPr bwMode="auto">
        <a:xfrm>
          <a:off x="3343275" y="2552700"/>
          <a:ext cx="2571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9525</xdr:colOff>
      <xdr:row>11</xdr:row>
      <xdr:rowOff>114300</xdr:rowOff>
    </xdr:from>
    <xdr:to>
      <xdr:col>14</xdr:col>
      <xdr:colOff>0</xdr:colOff>
      <xdr:row>11</xdr:row>
      <xdr:rowOff>114300</xdr:rowOff>
    </xdr:to>
    <xdr:sp macro="" textlink="">
      <xdr:nvSpPr>
        <xdr:cNvPr id="1769778" name="Line 100">
          <a:extLst>
            <a:ext uri="{FF2B5EF4-FFF2-40B4-BE49-F238E27FC236}">
              <a16:creationId xmlns:a16="http://schemas.microsoft.com/office/drawing/2014/main" id="{00000000-0008-0000-0800-000032011B00}"/>
            </a:ext>
          </a:extLst>
        </xdr:cNvPr>
        <xdr:cNvSpPr>
          <a:spLocks noChangeShapeType="1"/>
        </xdr:cNvSpPr>
      </xdr:nvSpPr>
      <xdr:spPr bwMode="auto">
        <a:xfrm>
          <a:off x="3352800" y="2790825"/>
          <a:ext cx="247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123825</xdr:colOff>
      <xdr:row>6</xdr:row>
      <xdr:rowOff>114300</xdr:rowOff>
    </xdr:from>
    <xdr:to>
      <xdr:col>8</xdr:col>
      <xdr:colOff>0</xdr:colOff>
      <xdr:row>6</xdr:row>
      <xdr:rowOff>114300</xdr:rowOff>
    </xdr:to>
    <xdr:sp macro="" textlink="">
      <xdr:nvSpPr>
        <xdr:cNvPr id="1769779" name="Line 100">
          <a:extLst>
            <a:ext uri="{FF2B5EF4-FFF2-40B4-BE49-F238E27FC236}">
              <a16:creationId xmlns:a16="http://schemas.microsoft.com/office/drawing/2014/main" id="{00000000-0008-0000-0800-000033011B00}"/>
            </a:ext>
          </a:extLst>
        </xdr:cNvPr>
        <xdr:cNvSpPr>
          <a:spLocks noChangeShapeType="1"/>
        </xdr:cNvSpPr>
      </xdr:nvSpPr>
      <xdr:spPr bwMode="auto">
        <a:xfrm>
          <a:off x="1924050" y="1600200"/>
          <a:ext cx="1333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123825</xdr:colOff>
      <xdr:row>6</xdr:row>
      <xdr:rowOff>114300</xdr:rowOff>
    </xdr:from>
    <xdr:to>
      <xdr:col>13</xdr:col>
      <xdr:colOff>228600</xdr:colOff>
      <xdr:row>6</xdr:row>
      <xdr:rowOff>114300</xdr:rowOff>
    </xdr:to>
    <xdr:sp macro="" textlink="">
      <xdr:nvSpPr>
        <xdr:cNvPr id="23" name="Line 100">
          <a:extLst>
            <a:ext uri="{FF2B5EF4-FFF2-40B4-BE49-F238E27FC236}">
              <a16:creationId xmlns:a16="http://schemas.microsoft.com/office/drawing/2014/main" id="{4AA3E737-5FC5-48D3-8210-522C3E67DEDD}"/>
            </a:ext>
          </a:extLst>
        </xdr:cNvPr>
        <xdr:cNvSpPr>
          <a:spLocks noChangeShapeType="1"/>
        </xdr:cNvSpPr>
      </xdr:nvSpPr>
      <xdr:spPr bwMode="auto">
        <a:xfrm>
          <a:off x="2943225" y="1612900"/>
          <a:ext cx="339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123825</xdr:colOff>
      <xdr:row>6</xdr:row>
      <xdr:rowOff>114300</xdr:rowOff>
    </xdr:from>
    <xdr:to>
      <xdr:col>8</xdr:col>
      <xdr:colOff>0</xdr:colOff>
      <xdr:row>6</xdr:row>
      <xdr:rowOff>114300</xdr:rowOff>
    </xdr:to>
    <xdr:sp macro="" textlink="">
      <xdr:nvSpPr>
        <xdr:cNvPr id="24" name="Line 100">
          <a:extLst>
            <a:ext uri="{FF2B5EF4-FFF2-40B4-BE49-F238E27FC236}">
              <a16:creationId xmlns:a16="http://schemas.microsoft.com/office/drawing/2014/main" id="{AF9731FF-BD6A-4800-A342-4767AD9512FA}"/>
            </a:ext>
          </a:extLst>
        </xdr:cNvPr>
        <xdr:cNvSpPr>
          <a:spLocks noChangeShapeType="1"/>
        </xdr:cNvSpPr>
      </xdr:nvSpPr>
      <xdr:spPr bwMode="auto">
        <a:xfrm>
          <a:off x="1768475" y="1612900"/>
          <a:ext cx="1111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2</xdr:col>
      <xdr:colOff>390525</xdr:colOff>
      <xdr:row>6</xdr:row>
      <xdr:rowOff>123824</xdr:rowOff>
    </xdr:from>
    <xdr:to>
      <xdr:col>2</xdr:col>
      <xdr:colOff>678525</xdr:colOff>
      <xdr:row>8</xdr:row>
      <xdr:rowOff>68924</xdr:rowOff>
    </xdr:to>
    <xdr:sp macro="" textlink="">
      <xdr:nvSpPr>
        <xdr:cNvPr id="2" name="Oval 1">
          <a:extLst>
            <a:ext uri="{FF2B5EF4-FFF2-40B4-BE49-F238E27FC236}">
              <a16:creationId xmlns:a16="http://schemas.microsoft.com/office/drawing/2014/main" id="{00000000-0008-0000-0B00-000002000000}"/>
            </a:ext>
          </a:extLst>
        </xdr:cNvPr>
        <xdr:cNvSpPr>
          <a:spLocks noChangeArrowheads="1"/>
        </xdr:cNvSpPr>
      </xdr:nvSpPr>
      <xdr:spPr bwMode="auto">
        <a:xfrm>
          <a:off x="1647825" y="1200149"/>
          <a:ext cx="288000" cy="288000"/>
        </a:xfrm>
        <a:prstGeom prst="ellipse">
          <a:avLst/>
        </a:prstGeom>
        <a:solidFill>
          <a:srgbClr val="FFFFFF"/>
        </a:solidFill>
        <a:ln w="9525">
          <a:solidFill>
            <a:srgbClr val="000000"/>
          </a:solidFill>
          <a:round/>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浅</a:t>
          </a:r>
        </a:p>
      </xdr:txBody>
    </xdr:sp>
    <xdr:clientData/>
  </xdr:twoCellAnchor>
  <xdr:twoCellAnchor>
    <xdr:from>
      <xdr:col>2</xdr:col>
      <xdr:colOff>390525</xdr:colOff>
      <xdr:row>8</xdr:row>
      <xdr:rowOff>114299</xdr:rowOff>
    </xdr:from>
    <xdr:to>
      <xdr:col>2</xdr:col>
      <xdr:colOff>678525</xdr:colOff>
      <xdr:row>10</xdr:row>
      <xdr:rowOff>59399</xdr:rowOff>
    </xdr:to>
    <xdr:sp macro="" textlink="">
      <xdr:nvSpPr>
        <xdr:cNvPr id="3" name="Oval 9">
          <a:extLst>
            <a:ext uri="{FF2B5EF4-FFF2-40B4-BE49-F238E27FC236}">
              <a16:creationId xmlns:a16="http://schemas.microsoft.com/office/drawing/2014/main" id="{00000000-0008-0000-0B00-000003000000}"/>
            </a:ext>
          </a:extLst>
        </xdr:cNvPr>
        <xdr:cNvSpPr>
          <a:spLocks noChangeArrowheads="1"/>
        </xdr:cNvSpPr>
      </xdr:nvSpPr>
      <xdr:spPr bwMode="auto">
        <a:xfrm>
          <a:off x="1647825" y="1533524"/>
          <a:ext cx="288000" cy="288000"/>
        </a:xfrm>
        <a:prstGeom prst="ellipse">
          <a:avLst/>
        </a:prstGeom>
        <a:solidFill>
          <a:srgbClr val="FFFFFF"/>
        </a:solidFill>
        <a:ln w="9525">
          <a:solidFill>
            <a:srgbClr val="000000"/>
          </a:solidFill>
          <a:round/>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浅</a:t>
          </a:r>
        </a:p>
      </xdr:txBody>
    </xdr:sp>
    <xdr:clientData/>
  </xdr:twoCellAnchor>
  <xdr:twoCellAnchor>
    <xdr:from>
      <xdr:col>2</xdr:col>
      <xdr:colOff>390525</xdr:colOff>
      <xdr:row>10</xdr:row>
      <xdr:rowOff>123824</xdr:rowOff>
    </xdr:from>
    <xdr:to>
      <xdr:col>2</xdr:col>
      <xdr:colOff>678525</xdr:colOff>
      <xdr:row>12</xdr:row>
      <xdr:rowOff>68924</xdr:rowOff>
    </xdr:to>
    <xdr:sp macro="" textlink="">
      <xdr:nvSpPr>
        <xdr:cNvPr id="4" name="Oval 10">
          <a:extLst>
            <a:ext uri="{FF2B5EF4-FFF2-40B4-BE49-F238E27FC236}">
              <a16:creationId xmlns:a16="http://schemas.microsoft.com/office/drawing/2014/main" id="{00000000-0008-0000-0B00-000004000000}"/>
            </a:ext>
          </a:extLst>
        </xdr:cNvPr>
        <xdr:cNvSpPr>
          <a:spLocks noChangeArrowheads="1"/>
        </xdr:cNvSpPr>
      </xdr:nvSpPr>
      <xdr:spPr bwMode="auto">
        <a:xfrm>
          <a:off x="1647825" y="1885949"/>
          <a:ext cx="288000" cy="288000"/>
        </a:xfrm>
        <a:prstGeom prst="ellipse">
          <a:avLst/>
        </a:prstGeom>
        <a:solidFill>
          <a:srgbClr val="FFFFFF"/>
        </a:solidFill>
        <a:ln w="9525">
          <a:solidFill>
            <a:srgbClr val="000000"/>
          </a:solidFill>
          <a:round/>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浅</a:t>
          </a:r>
        </a:p>
      </xdr:txBody>
    </xdr:sp>
    <xdr:clientData/>
  </xdr:twoCellAnchor>
  <xdr:twoCellAnchor>
    <xdr:from>
      <xdr:col>2</xdr:col>
      <xdr:colOff>390525</xdr:colOff>
      <xdr:row>12</xdr:row>
      <xdr:rowOff>123824</xdr:rowOff>
    </xdr:from>
    <xdr:to>
      <xdr:col>2</xdr:col>
      <xdr:colOff>678525</xdr:colOff>
      <xdr:row>14</xdr:row>
      <xdr:rowOff>68924</xdr:rowOff>
    </xdr:to>
    <xdr:sp macro="" textlink="">
      <xdr:nvSpPr>
        <xdr:cNvPr id="5" name="Oval 11">
          <a:extLst>
            <a:ext uri="{FF2B5EF4-FFF2-40B4-BE49-F238E27FC236}">
              <a16:creationId xmlns:a16="http://schemas.microsoft.com/office/drawing/2014/main" id="{00000000-0008-0000-0B00-000005000000}"/>
            </a:ext>
          </a:extLst>
        </xdr:cNvPr>
        <xdr:cNvSpPr>
          <a:spLocks noChangeArrowheads="1"/>
        </xdr:cNvSpPr>
      </xdr:nvSpPr>
      <xdr:spPr bwMode="auto">
        <a:xfrm>
          <a:off x="1647825" y="2228849"/>
          <a:ext cx="288000" cy="288000"/>
        </a:xfrm>
        <a:prstGeom prst="ellipse">
          <a:avLst/>
        </a:prstGeom>
        <a:solidFill>
          <a:srgbClr val="FFFFFF"/>
        </a:solidFill>
        <a:ln w="9525">
          <a:solidFill>
            <a:srgbClr val="000000"/>
          </a:solidFill>
          <a:round/>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浅</a:t>
          </a:r>
        </a:p>
      </xdr:txBody>
    </xdr:sp>
    <xdr:clientData/>
  </xdr:twoCellAnchor>
  <xdr:twoCellAnchor>
    <xdr:from>
      <xdr:col>2</xdr:col>
      <xdr:colOff>390525</xdr:colOff>
      <xdr:row>16</xdr:row>
      <xdr:rowOff>123824</xdr:rowOff>
    </xdr:from>
    <xdr:to>
      <xdr:col>2</xdr:col>
      <xdr:colOff>678525</xdr:colOff>
      <xdr:row>18</xdr:row>
      <xdr:rowOff>49874</xdr:rowOff>
    </xdr:to>
    <xdr:sp macro="" textlink="">
      <xdr:nvSpPr>
        <xdr:cNvPr id="6" name="Oval 13">
          <a:extLst>
            <a:ext uri="{FF2B5EF4-FFF2-40B4-BE49-F238E27FC236}">
              <a16:creationId xmlns:a16="http://schemas.microsoft.com/office/drawing/2014/main" id="{00000000-0008-0000-0B00-000006000000}"/>
            </a:ext>
          </a:extLst>
        </xdr:cNvPr>
        <xdr:cNvSpPr>
          <a:spLocks noChangeArrowheads="1"/>
        </xdr:cNvSpPr>
      </xdr:nvSpPr>
      <xdr:spPr bwMode="auto">
        <a:xfrm>
          <a:off x="1647825" y="2914649"/>
          <a:ext cx="288000" cy="288000"/>
        </a:xfrm>
        <a:prstGeom prst="ellipse">
          <a:avLst/>
        </a:prstGeom>
        <a:solidFill>
          <a:srgbClr val="FFFFFF"/>
        </a:solidFill>
        <a:ln w="9525">
          <a:solidFill>
            <a:srgbClr val="000000"/>
          </a:solidFill>
          <a:round/>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浅</a:t>
          </a:r>
        </a:p>
      </xdr:txBody>
    </xdr:sp>
    <xdr:clientData/>
  </xdr:twoCellAnchor>
  <xdr:twoCellAnchor>
    <xdr:from>
      <xdr:col>2</xdr:col>
      <xdr:colOff>390525</xdr:colOff>
      <xdr:row>18</xdr:row>
      <xdr:rowOff>123824</xdr:rowOff>
    </xdr:from>
    <xdr:to>
      <xdr:col>2</xdr:col>
      <xdr:colOff>678525</xdr:colOff>
      <xdr:row>20</xdr:row>
      <xdr:rowOff>68924</xdr:rowOff>
    </xdr:to>
    <xdr:sp macro="" textlink="">
      <xdr:nvSpPr>
        <xdr:cNvPr id="7" name="Oval 14">
          <a:extLst>
            <a:ext uri="{FF2B5EF4-FFF2-40B4-BE49-F238E27FC236}">
              <a16:creationId xmlns:a16="http://schemas.microsoft.com/office/drawing/2014/main" id="{00000000-0008-0000-0B00-000007000000}"/>
            </a:ext>
          </a:extLst>
        </xdr:cNvPr>
        <xdr:cNvSpPr>
          <a:spLocks noChangeArrowheads="1"/>
        </xdr:cNvSpPr>
      </xdr:nvSpPr>
      <xdr:spPr bwMode="auto">
        <a:xfrm>
          <a:off x="1647825" y="3276599"/>
          <a:ext cx="288000" cy="288000"/>
        </a:xfrm>
        <a:prstGeom prst="ellipse">
          <a:avLst/>
        </a:prstGeom>
        <a:solidFill>
          <a:srgbClr val="FFFFFF"/>
        </a:solidFill>
        <a:ln w="9525">
          <a:solidFill>
            <a:srgbClr val="000000"/>
          </a:solidFill>
          <a:round/>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浅</a:t>
          </a:r>
        </a:p>
      </xdr:txBody>
    </xdr:sp>
    <xdr:clientData/>
  </xdr:twoCellAnchor>
  <xdr:twoCellAnchor>
    <xdr:from>
      <xdr:col>3</xdr:col>
      <xdr:colOff>152400</xdr:colOff>
      <xdr:row>7</xdr:row>
      <xdr:rowOff>85725</xdr:rowOff>
    </xdr:from>
    <xdr:to>
      <xdr:col>3</xdr:col>
      <xdr:colOff>152400</xdr:colOff>
      <xdr:row>19</xdr:row>
      <xdr:rowOff>85725</xdr:rowOff>
    </xdr:to>
    <xdr:sp macro="" textlink="">
      <xdr:nvSpPr>
        <xdr:cNvPr id="1783241" name="Line 24">
          <a:extLst>
            <a:ext uri="{FF2B5EF4-FFF2-40B4-BE49-F238E27FC236}">
              <a16:creationId xmlns:a16="http://schemas.microsoft.com/office/drawing/2014/main" id="{00000000-0008-0000-0B00-0000C9351B00}"/>
            </a:ext>
          </a:extLst>
        </xdr:cNvPr>
        <xdr:cNvSpPr>
          <a:spLocks noChangeShapeType="1"/>
        </xdr:cNvSpPr>
      </xdr:nvSpPr>
      <xdr:spPr bwMode="auto">
        <a:xfrm>
          <a:off x="2095500" y="1333500"/>
          <a:ext cx="0" cy="2076450"/>
        </a:xfrm>
        <a:prstGeom prst="line">
          <a:avLst/>
        </a:prstGeom>
        <a:noFill/>
        <a:ln w="38100" cmpd="dbl">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123825</xdr:colOff>
      <xdr:row>6</xdr:row>
      <xdr:rowOff>76200</xdr:rowOff>
    </xdr:from>
    <xdr:to>
      <xdr:col>6</xdr:col>
      <xdr:colOff>123825</xdr:colOff>
      <xdr:row>15</xdr:row>
      <xdr:rowOff>95250</xdr:rowOff>
    </xdr:to>
    <xdr:sp macro="" textlink="">
      <xdr:nvSpPr>
        <xdr:cNvPr id="1783242" name="Line 32">
          <a:extLst>
            <a:ext uri="{FF2B5EF4-FFF2-40B4-BE49-F238E27FC236}">
              <a16:creationId xmlns:a16="http://schemas.microsoft.com/office/drawing/2014/main" id="{00000000-0008-0000-0B00-0000CA351B00}"/>
            </a:ext>
          </a:extLst>
        </xdr:cNvPr>
        <xdr:cNvSpPr>
          <a:spLocks noChangeShapeType="1"/>
        </xdr:cNvSpPr>
      </xdr:nvSpPr>
      <xdr:spPr bwMode="auto">
        <a:xfrm flipV="1">
          <a:off x="4124325" y="1152525"/>
          <a:ext cx="0" cy="1562100"/>
        </a:xfrm>
        <a:prstGeom prst="line">
          <a:avLst/>
        </a:prstGeom>
        <a:noFill/>
        <a:ln w="9525">
          <a:solidFill>
            <a:srgbClr val="000000"/>
          </a:solidFill>
          <a:prstDash val="lgDashDotDot"/>
          <a:round/>
          <a:headEnd/>
          <a:tailEnd/>
        </a:ln>
        <a:extLst>
          <a:ext uri="{909E8E84-426E-40DD-AFC4-6F175D3DCCD1}">
            <a14:hiddenFill xmlns:a14="http://schemas.microsoft.com/office/drawing/2010/main">
              <a:noFill/>
            </a14:hiddenFill>
          </a:ext>
        </a:extLst>
      </xdr:spPr>
    </xdr:sp>
    <xdr:clientData/>
  </xdr:twoCellAnchor>
  <xdr:twoCellAnchor>
    <xdr:from>
      <xdr:col>0</xdr:col>
      <xdr:colOff>533400</xdr:colOff>
      <xdr:row>6</xdr:row>
      <xdr:rowOff>76200</xdr:rowOff>
    </xdr:from>
    <xdr:to>
      <xdr:col>6</xdr:col>
      <xdr:colOff>133350</xdr:colOff>
      <xdr:row>6</xdr:row>
      <xdr:rowOff>76200</xdr:rowOff>
    </xdr:to>
    <xdr:sp macro="" textlink="">
      <xdr:nvSpPr>
        <xdr:cNvPr id="1783243" name="Line 33">
          <a:extLst>
            <a:ext uri="{FF2B5EF4-FFF2-40B4-BE49-F238E27FC236}">
              <a16:creationId xmlns:a16="http://schemas.microsoft.com/office/drawing/2014/main" id="{00000000-0008-0000-0B00-0000CB351B00}"/>
            </a:ext>
          </a:extLst>
        </xdr:cNvPr>
        <xdr:cNvSpPr>
          <a:spLocks noChangeShapeType="1"/>
        </xdr:cNvSpPr>
      </xdr:nvSpPr>
      <xdr:spPr bwMode="auto">
        <a:xfrm>
          <a:off x="533400" y="1152525"/>
          <a:ext cx="3600450" cy="0"/>
        </a:xfrm>
        <a:prstGeom prst="line">
          <a:avLst/>
        </a:prstGeom>
        <a:noFill/>
        <a:ln w="9525">
          <a:solidFill>
            <a:srgbClr val="000000"/>
          </a:solidFill>
          <a:prstDash val="lgDashDotDot"/>
          <a:round/>
          <a:headEnd/>
          <a:tailEnd/>
        </a:ln>
        <a:extLst>
          <a:ext uri="{909E8E84-426E-40DD-AFC4-6F175D3DCCD1}">
            <a14:hiddenFill xmlns:a14="http://schemas.microsoft.com/office/drawing/2010/main">
              <a:noFill/>
            </a14:hiddenFill>
          </a:ext>
        </a:extLst>
      </xdr:spPr>
    </xdr:sp>
    <xdr:clientData/>
  </xdr:twoCellAnchor>
  <xdr:twoCellAnchor>
    <xdr:from>
      <xdr:col>3</xdr:col>
      <xdr:colOff>333375</xdr:colOff>
      <xdr:row>21</xdr:row>
      <xdr:rowOff>123825</xdr:rowOff>
    </xdr:from>
    <xdr:to>
      <xdr:col>3</xdr:col>
      <xdr:colOff>621375</xdr:colOff>
      <xdr:row>23</xdr:row>
      <xdr:rowOff>68925</xdr:rowOff>
    </xdr:to>
    <xdr:sp macro="" textlink="">
      <xdr:nvSpPr>
        <xdr:cNvPr id="11" name="Oval 34">
          <a:extLst>
            <a:ext uri="{FF2B5EF4-FFF2-40B4-BE49-F238E27FC236}">
              <a16:creationId xmlns:a16="http://schemas.microsoft.com/office/drawing/2014/main" id="{00000000-0008-0000-0B00-00000B000000}"/>
            </a:ext>
          </a:extLst>
        </xdr:cNvPr>
        <xdr:cNvSpPr>
          <a:spLocks noChangeArrowheads="1"/>
        </xdr:cNvSpPr>
      </xdr:nvSpPr>
      <xdr:spPr bwMode="auto">
        <a:xfrm>
          <a:off x="2276475" y="3790950"/>
          <a:ext cx="288000" cy="288000"/>
        </a:xfrm>
        <a:prstGeom prst="ellipse">
          <a:avLst/>
        </a:prstGeom>
        <a:solidFill>
          <a:srgbClr val="FFFFFF"/>
        </a:solidFill>
        <a:ln w="9525">
          <a:solidFill>
            <a:srgbClr val="000000"/>
          </a:solidFill>
          <a:round/>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受</a:t>
          </a:r>
        </a:p>
        <a:p>
          <a:pPr algn="l" rtl="0">
            <a:lnSpc>
              <a:spcPts val="1300"/>
            </a:lnSpc>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2</xdr:col>
      <xdr:colOff>390525</xdr:colOff>
      <xdr:row>24</xdr:row>
      <xdr:rowOff>123825</xdr:rowOff>
    </xdr:from>
    <xdr:to>
      <xdr:col>2</xdr:col>
      <xdr:colOff>678525</xdr:colOff>
      <xdr:row>26</xdr:row>
      <xdr:rowOff>68925</xdr:rowOff>
    </xdr:to>
    <xdr:sp macro="" textlink="">
      <xdr:nvSpPr>
        <xdr:cNvPr id="12" name="Oval 35">
          <a:extLst>
            <a:ext uri="{FF2B5EF4-FFF2-40B4-BE49-F238E27FC236}">
              <a16:creationId xmlns:a16="http://schemas.microsoft.com/office/drawing/2014/main" id="{00000000-0008-0000-0B00-00000C000000}"/>
            </a:ext>
          </a:extLst>
        </xdr:cNvPr>
        <xdr:cNvSpPr>
          <a:spLocks noChangeArrowheads="1"/>
        </xdr:cNvSpPr>
      </xdr:nvSpPr>
      <xdr:spPr bwMode="auto">
        <a:xfrm>
          <a:off x="1647825" y="4305300"/>
          <a:ext cx="288000" cy="288000"/>
        </a:xfrm>
        <a:prstGeom prst="ellipse">
          <a:avLst/>
        </a:prstGeom>
        <a:solidFill>
          <a:srgbClr val="FFFFFF"/>
        </a:solidFill>
        <a:ln w="9525">
          <a:solidFill>
            <a:srgbClr val="000000"/>
          </a:solidFill>
          <a:round/>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浅</a:t>
          </a:r>
        </a:p>
      </xdr:txBody>
    </xdr:sp>
    <xdr:clientData/>
  </xdr:twoCellAnchor>
  <xdr:twoCellAnchor>
    <xdr:from>
      <xdr:col>2</xdr:col>
      <xdr:colOff>390525</xdr:colOff>
      <xdr:row>27</xdr:row>
      <xdr:rowOff>123824</xdr:rowOff>
    </xdr:from>
    <xdr:to>
      <xdr:col>2</xdr:col>
      <xdr:colOff>678525</xdr:colOff>
      <xdr:row>29</xdr:row>
      <xdr:rowOff>68924</xdr:rowOff>
    </xdr:to>
    <xdr:sp macro="" textlink="">
      <xdr:nvSpPr>
        <xdr:cNvPr id="13" name="Oval 36">
          <a:extLst>
            <a:ext uri="{FF2B5EF4-FFF2-40B4-BE49-F238E27FC236}">
              <a16:creationId xmlns:a16="http://schemas.microsoft.com/office/drawing/2014/main" id="{00000000-0008-0000-0B00-00000D000000}"/>
            </a:ext>
          </a:extLst>
        </xdr:cNvPr>
        <xdr:cNvSpPr>
          <a:spLocks noChangeArrowheads="1"/>
        </xdr:cNvSpPr>
      </xdr:nvSpPr>
      <xdr:spPr bwMode="auto">
        <a:xfrm>
          <a:off x="1647825" y="4819649"/>
          <a:ext cx="288000" cy="288000"/>
        </a:xfrm>
        <a:prstGeom prst="ellipse">
          <a:avLst/>
        </a:prstGeom>
        <a:solidFill>
          <a:srgbClr val="FFFFFF"/>
        </a:solidFill>
        <a:ln w="9525">
          <a:solidFill>
            <a:srgbClr val="000000"/>
          </a:solidFill>
          <a:round/>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深</a:t>
          </a:r>
        </a:p>
      </xdr:txBody>
    </xdr:sp>
    <xdr:clientData/>
  </xdr:twoCellAnchor>
  <xdr:twoCellAnchor>
    <xdr:from>
      <xdr:col>2</xdr:col>
      <xdr:colOff>390525</xdr:colOff>
      <xdr:row>31</xdr:row>
      <xdr:rowOff>123824</xdr:rowOff>
    </xdr:from>
    <xdr:to>
      <xdr:col>2</xdr:col>
      <xdr:colOff>678525</xdr:colOff>
      <xdr:row>33</xdr:row>
      <xdr:rowOff>68924</xdr:rowOff>
    </xdr:to>
    <xdr:sp macro="" textlink="">
      <xdr:nvSpPr>
        <xdr:cNvPr id="14" name="Oval 37">
          <a:extLst>
            <a:ext uri="{FF2B5EF4-FFF2-40B4-BE49-F238E27FC236}">
              <a16:creationId xmlns:a16="http://schemas.microsoft.com/office/drawing/2014/main" id="{00000000-0008-0000-0B00-00000E000000}"/>
            </a:ext>
          </a:extLst>
        </xdr:cNvPr>
        <xdr:cNvSpPr>
          <a:spLocks noChangeArrowheads="1"/>
        </xdr:cNvSpPr>
      </xdr:nvSpPr>
      <xdr:spPr bwMode="auto">
        <a:xfrm>
          <a:off x="1647825" y="5505449"/>
          <a:ext cx="288000" cy="288000"/>
        </a:xfrm>
        <a:prstGeom prst="ellipse">
          <a:avLst/>
        </a:prstGeom>
        <a:solidFill>
          <a:srgbClr val="FFFFFF"/>
        </a:solidFill>
        <a:ln w="9525">
          <a:solidFill>
            <a:srgbClr val="000000"/>
          </a:solidFill>
          <a:round/>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浅</a:t>
          </a:r>
        </a:p>
      </xdr:txBody>
    </xdr:sp>
    <xdr:clientData/>
  </xdr:twoCellAnchor>
  <xdr:twoCellAnchor>
    <xdr:from>
      <xdr:col>2</xdr:col>
      <xdr:colOff>390525</xdr:colOff>
      <xdr:row>35</xdr:row>
      <xdr:rowOff>123824</xdr:rowOff>
    </xdr:from>
    <xdr:to>
      <xdr:col>2</xdr:col>
      <xdr:colOff>678525</xdr:colOff>
      <xdr:row>37</xdr:row>
      <xdr:rowOff>68924</xdr:rowOff>
    </xdr:to>
    <xdr:sp macro="" textlink="">
      <xdr:nvSpPr>
        <xdr:cNvPr id="15" name="Oval 38">
          <a:extLst>
            <a:ext uri="{FF2B5EF4-FFF2-40B4-BE49-F238E27FC236}">
              <a16:creationId xmlns:a16="http://schemas.microsoft.com/office/drawing/2014/main" id="{00000000-0008-0000-0B00-00000F000000}"/>
            </a:ext>
          </a:extLst>
        </xdr:cNvPr>
        <xdr:cNvSpPr>
          <a:spLocks noChangeArrowheads="1"/>
        </xdr:cNvSpPr>
      </xdr:nvSpPr>
      <xdr:spPr bwMode="auto">
        <a:xfrm>
          <a:off x="1647825" y="6191249"/>
          <a:ext cx="288000" cy="288000"/>
        </a:xfrm>
        <a:prstGeom prst="ellipse">
          <a:avLst/>
        </a:prstGeom>
        <a:solidFill>
          <a:srgbClr val="FFFFFF"/>
        </a:solidFill>
        <a:ln w="9525">
          <a:solidFill>
            <a:srgbClr val="000000"/>
          </a:solidFill>
          <a:round/>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深</a:t>
          </a:r>
        </a:p>
      </xdr:txBody>
    </xdr:sp>
    <xdr:clientData/>
  </xdr:twoCellAnchor>
  <xdr:twoCellAnchor>
    <xdr:from>
      <xdr:col>3</xdr:col>
      <xdr:colOff>152400</xdr:colOff>
      <xdr:row>25</xdr:row>
      <xdr:rowOff>85725</xdr:rowOff>
    </xdr:from>
    <xdr:to>
      <xdr:col>3</xdr:col>
      <xdr:colOff>152400</xdr:colOff>
      <xdr:row>28</xdr:row>
      <xdr:rowOff>85725</xdr:rowOff>
    </xdr:to>
    <xdr:sp macro="" textlink="">
      <xdr:nvSpPr>
        <xdr:cNvPr id="1783249" name="Line 43">
          <a:extLst>
            <a:ext uri="{FF2B5EF4-FFF2-40B4-BE49-F238E27FC236}">
              <a16:creationId xmlns:a16="http://schemas.microsoft.com/office/drawing/2014/main" id="{00000000-0008-0000-0B00-0000D1351B00}"/>
            </a:ext>
          </a:extLst>
        </xdr:cNvPr>
        <xdr:cNvSpPr>
          <a:spLocks noChangeShapeType="1"/>
        </xdr:cNvSpPr>
      </xdr:nvSpPr>
      <xdr:spPr bwMode="auto">
        <a:xfrm>
          <a:off x="2095500" y="4438650"/>
          <a:ext cx="0" cy="514350"/>
        </a:xfrm>
        <a:prstGeom prst="line">
          <a:avLst/>
        </a:prstGeom>
        <a:noFill/>
        <a:ln w="38100" cmpd="dbl">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257175</xdr:colOff>
      <xdr:row>12</xdr:row>
      <xdr:rowOff>123825</xdr:rowOff>
    </xdr:from>
    <xdr:to>
      <xdr:col>4</xdr:col>
      <xdr:colOff>257175</xdr:colOff>
      <xdr:row>15</xdr:row>
      <xdr:rowOff>38100</xdr:rowOff>
    </xdr:to>
    <xdr:sp macro="" textlink="">
      <xdr:nvSpPr>
        <xdr:cNvPr id="1783250" name="Line 79">
          <a:extLst>
            <a:ext uri="{FF2B5EF4-FFF2-40B4-BE49-F238E27FC236}">
              <a16:creationId xmlns:a16="http://schemas.microsoft.com/office/drawing/2014/main" id="{00000000-0008-0000-0B00-0000D2351B00}"/>
            </a:ext>
          </a:extLst>
        </xdr:cNvPr>
        <xdr:cNvSpPr>
          <a:spLocks noChangeShapeType="1"/>
        </xdr:cNvSpPr>
      </xdr:nvSpPr>
      <xdr:spPr bwMode="auto">
        <a:xfrm>
          <a:off x="2886075" y="2228850"/>
          <a:ext cx="0" cy="428625"/>
        </a:xfrm>
        <a:prstGeom prst="line">
          <a:avLst/>
        </a:prstGeom>
        <a:noFill/>
        <a:ln w="38100" cmpd="dbl">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257175</xdr:colOff>
      <xdr:row>12</xdr:row>
      <xdr:rowOff>114300</xdr:rowOff>
    </xdr:from>
    <xdr:to>
      <xdr:col>5</xdr:col>
      <xdr:colOff>447675</xdr:colOff>
      <xdr:row>12</xdr:row>
      <xdr:rowOff>114300</xdr:rowOff>
    </xdr:to>
    <xdr:sp macro="" textlink="">
      <xdr:nvSpPr>
        <xdr:cNvPr id="1783251" name="Line 80">
          <a:extLst>
            <a:ext uri="{FF2B5EF4-FFF2-40B4-BE49-F238E27FC236}">
              <a16:creationId xmlns:a16="http://schemas.microsoft.com/office/drawing/2014/main" id="{00000000-0008-0000-0B00-0000D3351B00}"/>
            </a:ext>
          </a:extLst>
        </xdr:cNvPr>
        <xdr:cNvSpPr>
          <a:spLocks noChangeShapeType="1"/>
        </xdr:cNvSpPr>
      </xdr:nvSpPr>
      <xdr:spPr bwMode="auto">
        <a:xfrm>
          <a:off x="2886075" y="2219325"/>
          <a:ext cx="876300" cy="0"/>
        </a:xfrm>
        <a:prstGeom prst="line">
          <a:avLst/>
        </a:prstGeom>
        <a:noFill/>
        <a:ln w="38100" cmpd="dbl">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457200</xdr:colOff>
      <xdr:row>12</xdr:row>
      <xdr:rowOff>114300</xdr:rowOff>
    </xdr:from>
    <xdr:to>
      <xdr:col>5</xdr:col>
      <xdr:colOff>457200</xdr:colOff>
      <xdr:row>15</xdr:row>
      <xdr:rowOff>38100</xdr:rowOff>
    </xdr:to>
    <xdr:sp macro="" textlink="">
      <xdr:nvSpPr>
        <xdr:cNvPr id="1783252" name="Line 81">
          <a:extLst>
            <a:ext uri="{FF2B5EF4-FFF2-40B4-BE49-F238E27FC236}">
              <a16:creationId xmlns:a16="http://schemas.microsoft.com/office/drawing/2014/main" id="{00000000-0008-0000-0B00-0000D4351B00}"/>
            </a:ext>
          </a:extLst>
        </xdr:cNvPr>
        <xdr:cNvSpPr>
          <a:spLocks noChangeShapeType="1"/>
        </xdr:cNvSpPr>
      </xdr:nvSpPr>
      <xdr:spPr bwMode="auto">
        <a:xfrm>
          <a:off x="3771900" y="2219325"/>
          <a:ext cx="0" cy="438150"/>
        </a:xfrm>
        <a:prstGeom prst="line">
          <a:avLst/>
        </a:prstGeom>
        <a:noFill/>
        <a:ln w="38100" cmpd="dbl">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257175</xdr:colOff>
      <xdr:row>15</xdr:row>
      <xdr:rowOff>38100</xdr:rowOff>
    </xdr:from>
    <xdr:to>
      <xdr:col>5</xdr:col>
      <xdr:colOff>457200</xdr:colOff>
      <xdr:row>15</xdr:row>
      <xdr:rowOff>38100</xdr:rowOff>
    </xdr:to>
    <xdr:sp macro="" textlink="">
      <xdr:nvSpPr>
        <xdr:cNvPr id="1783253" name="Line 82">
          <a:extLst>
            <a:ext uri="{FF2B5EF4-FFF2-40B4-BE49-F238E27FC236}">
              <a16:creationId xmlns:a16="http://schemas.microsoft.com/office/drawing/2014/main" id="{00000000-0008-0000-0B00-0000D5351B00}"/>
            </a:ext>
          </a:extLst>
        </xdr:cNvPr>
        <xdr:cNvSpPr>
          <a:spLocks noChangeShapeType="1"/>
        </xdr:cNvSpPr>
      </xdr:nvSpPr>
      <xdr:spPr bwMode="auto">
        <a:xfrm flipH="1">
          <a:off x="2886075" y="2657475"/>
          <a:ext cx="885825" cy="0"/>
        </a:xfrm>
        <a:prstGeom prst="line">
          <a:avLst/>
        </a:prstGeom>
        <a:noFill/>
        <a:ln w="38100" cmpd="dbl">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647700</xdr:colOff>
      <xdr:row>9</xdr:row>
      <xdr:rowOff>142875</xdr:rowOff>
    </xdr:from>
    <xdr:to>
      <xdr:col>6</xdr:col>
      <xdr:colOff>647700</xdr:colOff>
      <xdr:row>11</xdr:row>
      <xdr:rowOff>47625</xdr:rowOff>
    </xdr:to>
    <xdr:sp macro="" textlink="">
      <xdr:nvSpPr>
        <xdr:cNvPr id="1783254" name="Line 116">
          <a:extLst>
            <a:ext uri="{FF2B5EF4-FFF2-40B4-BE49-F238E27FC236}">
              <a16:creationId xmlns:a16="http://schemas.microsoft.com/office/drawing/2014/main" id="{00000000-0008-0000-0B00-0000D6351B00}"/>
            </a:ext>
          </a:extLst>
        </xdr:cNvPr>
        <xdr:cNvSpPr>
          <a:spLocks noChangeShapeType="1"/>
        </xdr:cNvSpPr>
      </xdr:nvSpPr>
      <xdr:spPr bwMode="auto">
        <a:xfrm>
          <a:off x="4648200" y="1733550"/>
          <a:ext cx="0" cy="2476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657225</xdr:colOff>
      <xdr:row>9</xdr:row>
      <xdr:rowOff>133350</xdr:rowOff>
    </xdr:from>
    <xdr:to>
      <xdr:col>8</xdr:col>
      <xdr:colOff>123825</xdr:colOff>
      <xdr:row>9</xdr:row>
      <xdr:rowOff>133350</xdr:rowOff>
    </xdr:to>
    <xdr:sp macro="" textlink="">
      <xdr:nvSpPr>
        <xdr:cNvPr id="1783255" name="Line 117">
          <a:extLst>
            <a:ext uri="{FF2B5EF4-FFF2-40B4-BE49-F238E27FC236}">
              <a16:creationId xmlns:a16="http://schemas.microsoft.com/office/drawing/2014/main" id="{00000000-0008-0000-0B00-0000D7351B00}"/>
            </a:ext>
          </a:extLst>
        </xdr:cNvPr>
        <xdr:cNvSpPr>
          <a:spLocks noChangeShapeType="1"/>
        </xdr:cNvSpPr>
      </xdr:nvSpPr>
      <xdr:spPr bwMode="auto">
        <a:xfrm>
          <a:off x="4657725" y="1724025"/>
          <a:ext cx="8382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133350</xdr:colOff>
      <xdr:row>9</xdr:row>
      <xdr:rowOff>142875</xdr:rowOff>
    </xdr:from>
    <xdr:to>
      <xdr:col>8</xdr:col>
      <xdr:colOff>133350</xdr:colOff>
      <xdr:row>11</xdr:row>
      <xdr:rowOff>47625</xdr:rowOff>
    </xdr:to>
    <xdr:sp macro="" textlink="">
      <xdr:nvSpPr>
        <xdr:cNvPr id="1783256" name="Line 118">
          <a:extLst>
            <a:ext uri="{FF2B5EF4-FFF2-40B4-BE49-F238E27FC236}">
              <a16:creationId xmlns:a16="http://schemas.microsoft.com/office/drawing/2014/main" id="{00000000-0008-0000-0B00-0000D8351B00}"/>
            </a:ext>
          </a:extLst>
        </xdr:cNvPr>
        <xdr:cNvSpPr>
          <a:spLocks noChangeShapeType="1"/>
        </xdr:cNvSpPr>
      </xdr:nvSpPr>
      <xdr:spPr bwMode="auto">
        <a:xfrm>
          <a:off x="5505450" y="1733550"/>
          <a:ext cx="0" cy="2476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600075</xdr:colOff>
      <xdr:row>12</xdr:row>
      <xdr:rowOff>123825</xdr:rowOff>
    </xdr:from>
    <xdr:to>
      <xdr:col>7</xdr:col>
      <xdr:colOff>600075</xdr:colOff>
      <xdr:row>15</xdr:row>
      <xdr:rowOff>114300</xdr:rowOff>
    </xdr:to>
    <xdr:sp macro="" textlink="">
      <xdr:nvSpPr>
        <xdr:cNvPr id="1783257" name="Line 120">
          <a:extLst>
            <a:ext uri="{FF2B5EF4-FFF2-40B4-BE49-F238E27FC236}">
              <a16:creationId xmlns:a16="http://schemas.microsoft.com/office/drawing/2014/main" id="{00000000-0008-0000-0B00-0000D9351B00}"/>
            </a:ext>
          </a:extLst>
        </xdr:cNvPr>
        <xdr:cNvSpPr>
          <a:spLocks noChangeShapeType="1"/>
        </xdr:cNvSpPr>
      </xdr:nvSpPr>
      <xdr:spPr bwMode="auto">
        <a:xfrm>
          <a:off x="5286375" y="2228850"/>
          <a:ext cx="0" cy="5048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600075</xdr:colOff>
      <xdr:row>12</xdr:row>
      <xdr:rowOff>133350</xdr:rowOff>
    </xdr:from>
    <xdr:to>
      <xdr:col>9</xdr:col>
      <xdr:colOff>180975</xdr:colOff>
      <xdr:row>12</xdr:row>
      <xdr:rowOff>133350</xdr:rowOff>
    </xdr:to>
    <xdr:sp macro="" textlink="">
      <xdr:nvSpPr>
        <xdr:cNvPr id="1783258" name="Line 121">
          <a:extLst>
            <a:ext uri="{FF2B5EF4-FFF2-40B4-BE49-F238E27FC236}">
              <a16:creationId xmlns:a16="http://schemas.microsoft.com/office/drawing/2014/main" id="{00000000-0008-0000-0B00-0000DA351B00}"/>
            </a:ext>
          </a:extLst>
        </xdr:cNvPr>
        <xdr:cNvSpPr>
          <a:spLocks noChangeShapeType="1"/>
        </xdr:cNvSpPr>
      </xdr:nvSpPr>
      <xdr:spPr bwMode="auto">
        <a:xfrm>
          <a:off x="5286375" y="2238375"/>
          <a:ext cx="9525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190500</xdr:colOff>
      <xdr:row>12</xdr:row>
      <xdr:rowOff>133350</xdr:rowOff>
    </xdr:from>
    <xdr:to>
      <xdr:col>9</xdr:col>
      <xdr:colOff>190500</xdr:colOff>
      <xdr:row>15</xdr:row>
      <xdr:rowOff>104775</xdr:rowOff>
    </xdr:to>
    <xdr:sp macro="" textlink="">
      <xdr:nvSpPr>
        <xdr:cNvPr id="1783259" name="Line 122">
          <a:extLst>
            <a:ext uri="{FF2B5EF4-FFF2-40B4-BE49-F238E27FC236}">
              <a16:creationId xmlns:a16="http://schemas.microsoft.com/office/drawing/2014/main" id="{00000000-0008-0000-0B00-0000DB351B00}"/>
            </a:ext>
          </a:extLst>
        </xdr:cNvPr>
        <xdr:cNvSpPr>
          <a:spLocks noChangeShapeType="1"/>
        </xdr:cNvSpPr>
      </xdr:nvSpPr>
      <xdr:spPr bwMode="auto">
        <a:xfrm>
          <a:off x="6248400" y="2238375"/>
          <a:ext cx="0" cy="4857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600075</xdr:colOff>
      <xdr:row>15</xdr:row>
      <xdr:rowOff>114300</xdr:rowOff>
    </xdr:from>
    <xdr:to>
      <xdr:col>9</xdr:col>
      <xdr:colOff>190500</xdr:colOff>
      <xdr:row>15</xdr:row>
      <xdr:rowOff>114300</xdr:rowOff>
    </xdr:to>
    <xdr:sp macro="" textlink="">
      <xdr:nvSpPr>
        <xdr:cNvPr id="1783260" name="Line 123">
          <a:extLst>
            <a:ext uri="{FF2B5EF4-FFF2-40B4-BE49-F238E27FC236}">
              <a16:creationId xmlns:a16="http://schemas.microsoft.com/office/drawing/2014/main" id="{00000000-0008-0000-0B00-0000DC351B00}"/>
            </a:ext>
          </a:extLst>
        </xdr:cNvPr>
        <xdr:cNvSpPr>
          <a:spLocks noChangeShapeType="1"/>
        </xdr:cNvSpPr>
      </xdr:nvSpPr>
      <xdr:spPr bwMode="auto">
        <a:xfrm flipH="1">
          <a:off x="5286375" y="2733675"/>
          <a:ext cx="962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609600</xdr:colOff>
      <xdr:row>12</xdr:row>
      <xdr:rowOff>142875</xdr:rowOff>
    </xdr:from>
    <xdr:to>
      <xdr:col>9</xdr:col>
      <xdr:colOff>609600</xdr:colOff>
      <xdr:row>15</xdr:row>
      <xdr:rowOff>114300</xdr:rowOff>
    </xdr:to>
    <xdr:sp macro="" textlink="">
      <xdr:nvSpPr>
        <xdr:cNvPr id="1783261" name="Line 124">
          <a:extLst>
            <a:ext uri="{FF2B5EF4-FFF2-40B4-BE49-F238E27FC236}">
              <a16:creationId xmlns:a16="http://schemas.microsoft.com/office/drawing/2014/main" id="{00000000-0008-0000-0B00-0000DD351B00}"/>
            </a:ext>
          </a:extLst>
        </xdr:cNvPr>
        <xdr:cNvSpPr>
          <a:spLocks noChangeShapeType="1"/>
        </xdr:cNvSpPr>
      </xdr:nvSpPr>
      <xdr:spPr bwMode="auto">
        <a:xfrm>
          <a:off x="6667500" y="2247900"/>
          <a:ext cx="0" cy="4857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609600</xdr:colOff>
      <xdr:row>12</xdr:row>
      <xdr:rowOff>142875</xdr:rowOff>
    </xdr:from>
    <xdr:to>
      <xdr:col>10</xdr:col>
      <xdr:colOff>638175</xdr:colOff>
      <xdr:row>12</xdr:row>
      <xdr:rowOff>142875</xdr:rowOff>
    </xdr:to>
    <xdr:sp macro="" textlink="">
      <xdr:nvSpPr>
        <xdr:cNvPr id="1783262" name="Line 125">
          <a:extLst>
            <a:ext uri="{FF2B5EF4-FFF2-40B4-BE49-F238E27FC236}">
              <a16:creationId xmlns:a16="http://schemas.microsoft.com/office/drawing/2014/main" id="{00000000-0008-0000-0B00-0000DE351B00}"/>
            </a:ext>
          </a:extLst>
        </xdr:cNvPr>
        <xdr:cNvSpPr>
          <a:spLocks noChangeShapeType="1"/>
        </xdr:cNvSpPr>
      </xdr:nvSpPr>
      <xdr:spPr bwMode="auto">
        <a:xfrm>
          <a:off x="6667500" y="2247900"/>
          <a:ext cx="7143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638175</xdr:colOff>
      <xdr:row>12</xdr:row>
      <xdr:rowOff>142875</xdr:rowOff>
    </xdr:from>
    <xdr:to>
      <xdr:col>10</xdr:col>
      <xdr:colOff>638175</xdr:colOff>
      <xdr:row>15</xdr:row>
      <xdr:rowOff>114300</xdr:rowOff>
    </xdr:to>
    <xdr:sp macro="" textlink="">
      <xdr:nvSpPr>
        <xdr:cNvPr id="1783263" name="Line 126">
          <a:extLst>
            <a:ext uri="{FF2B5EF4-FFF2-40B4-BE49-F238E27FC236}">
              <a16:creationId xmlns:a16="http://schemas.microsoft.com/office/drawing/2014/main" id="{00000000-0008-0000-0B00-0000DF351B00}"/>
            </a:ext>
          </a:extLst>
        </xdr:cNvPr>
        <xdr:cNvSpPr>
          <a:spLocks noChangeShapeType="1"/>
        </xdr:cNvSpPr>
      </xdr:nvSpPr>
      <xdr:spPr bwMode="auto">
        <a:xfrm>
          <a:off x="7381875" y="2247900"/>
          <a:ext cx="0" cy="4857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609600</xdr:colOff>
      <xdr:row>15</xdr:row>
      <xdr:rowOff>123825</xdr:rowOff>
    </xdr:from>
    <xdr:to>
      <xdr:col>10</xdr:col>
      <xdr:colOff>638175</xdr:colOff>
      <xdr:row>15</xdr:row>
      <xdr:rowOff>123825</xdr:rowOff>
    </xdr:to>
    <xdr:sp macro="" textlink="">
      <xdr:nvSpPr>
        <xdr:cNvPr id="1783264" name="Line 127">
          <a:extLst>
            <a:ext uri="{FF2B5EF4-FFF2-40B4-BE49-F238E27FC236}">
              <a16:creationId xmlns:a16="http://schemas.microsoft.com/office/drawing/2014/main" id="{00000000-0008-0000-0B00-0000E0351B00}"/>
            </a:ext>
          </a:extLst>
        </xdr:cNvPr>
        <xdr:cNvSpPr>
          <a:spLocks noChangeShapeType="1"/>
        </xdr:cNvSpPr>
      </xdr:nvSpPr>
      <xdr:spPr bwMode="auto">
        <a:xfrm flipH="1">
          <a:off x="6667500" y="2743200"/>
          <a:ext cx="7143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485775</xdr:colOff>
      <xdr:row>36</xdr:row>
      <xdr:rowOff>123824</xdr:rowOff>
    </xdr:from>
    <xdr:to>
      <xdr:col>14</xdr:col>
      <xdr:colOff>87975</xdr:colOff>
      <xdr:row>38</xdr:row>
      <xdr:rowOff>68924</xdr:rowOff>
    </xdr:to>
    <xdr:sp macro="" textlink="">
      <xdr:nvSpPr>
        <xdr:cNvPr id="32" name="Oval 195">
          <a:extLst>
            <a:ext uri="{FF2B5EF4-FFF2-40B4-BE49-F238E27FC236}">
              <a16:creationId xmlns:a16="http://schemas.microsoft.com/office/drawing/2014/main" id="{00000000-0008-0000-0B00-000020000000}"/>
            </a:ext>
          </a:extLst>
        </xdr:cNvPr>
        <xdr:cNvSpPr>
          <a:spLocks noChangeArrowheads="1"/>
        </xdr:cNvSpPr>
      </xdr:nvSpPr>
      <xdr:spPr bwMode="auto">
        <a:xfrm>
          <a:off x="9286875" y="6362699"/>
          <a:ext cx="288000" cy="288000"/>
        </a:xfrm>
        <a:prstGeom prst="ellipse">
          <a:avLst/>
        </a:prstGeom>
        <a:solidFill>
          <a:srgbClr val="FFFFFF"/>
        </a:solidFill>
        <a:ln w="9525">
          <a:solidFill>
            <a:srgbClr val="000000"/>
          </a:solidFill>
          <a:round/>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深</a:t>
          </a:r>
        </a:p>
      </xdr:txBody>
    </xdr:sp>
    <xdr:clientData/>
  </xdr:twoCellAnchor>
  <xdr:twoCellAnchor>
    <xdr:from>
      <xdr:col>13</xdr:col>
      <xdr:colOff>476250</xdr:colOff>
      <xdr:row>39</xdr:row>
      <xdr:rowOff>123825</xdr:rowOff>
    </xdr:from>
    <xdr:to>
      <xdr:col>14</xdr:col>
      <xdr:colOff>78450</xdr:colOff>
      <xdr:row>41</xdr:row>
      <xdr:rowOff>68925</xdr:rowOff>
    </xdr:to>
    <xdr:sp macro="" textlink="">
      <xdr:nvSpPr>
        <xdr:cNvPr id="33" name="Oval 196">
          <a:extLst>
            <a:ext uri="{FF2B5EF4-FFF2-40B4-BE49-F238E27FC236}">
              <a16:creationId xmlns:a16="http://schemas.microsoft.com/office/drawing/2014/main" id="{00000000-0008-0000-0B00-000021000000}"/>
            </a:ext>
          </a:extLst>
        </xdr:cNvPr>
        <xdr:cNvSpPr>
          <a:spLocks noChangeArrowheads="1"/>
        </xdr:cNvSpPr>
      </xdr:nvSpPr>
      <xdr:spPr bwMode="auto">
        <a:xfrm>
          <a:off x="9277350" y="6877050"/>
          <a:ext cx="288000" cy="288000"/>
        </a:xfrm>
        <a:prstGeom prst="ellipse">
          <a:avLst/>
        </a:prstGeom>
        <a:solidFill>
          <a:srgbClr val="FFFFFF"/>
        </a:solidFill>
        <a:ln w="9525">
          <a:solidFill>
            <a:srgbClr val="000000"/>
          </a:solidFill>
          <a:round/>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受</a:t>
          </a:r>
        </a:p>
        <a:p>
          <a:pPr algn="l" rtl="0">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6</xdr:col>
      <xdr:colOff>323850</xdr:colOff>
      <xdr:row>10</xdr:row>
      <xdr:rowOff>95250</xdr:rowOff>
    </xdr:from>
    <xdr:to>
      <xdr:col>6</xdr:col>
      <xdr:colOff>323850</xdr:colOff>
      <xdr:row>13</xdr:row>
      <xdr:rowOff>85725</xdr:rowOff>
    </xdr:to>
    <xdr:sp macro="" textlink="">
      <xdr:nvSpPr>
        <xdr:cNvPr id="1783267" name="Line 200">
          <a:extLst>
            <a:ext uri="{FF2B5EF4-FFF2-40B4-BE49-F238E27FC236}">
              <a16:creationId xmlns:a16="http://schemas.microsoft.com/office/drawing/2014/main" id="{00000000-0008-0000-0B00-0000E3351B00}"/>
            </a:ext>
          </a:extLst>
        </xdr:cNvPr>
        <xdr:cNvSpPr>
          <a:spLocks noChangeShapeType="1"/>
        </xdr:cNvSpPr>
      </xdr:nvSpPr>
      <xdr:spPr bwMode="auto">
        <a:xfrm flipV="1">
          <a:off x="4324350" y="1857375"/>
          <a:ext cx="0" cy="504825"/>
        </a:xfrm>
        <a:prstGeom prst="line">
          <a:avLst/>
        </a:prstGeom>
        <a:noFill/>
        <a:ln w="38100" cmpd="dbl">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314325</xdr:colOff>
      <xdr:row>10</xdr:row>
      <xdr:rowOff>95250</xdr:rowOff>
    </xdr:from>
    <xdr:to>
      <xdr:col>6</xdr:col>
      <xdr:colOff>666750</xdr:colOff>
      <xdr:row>10</xdr:row>
      <xdr:rowOff>95250</xdr:rowOff>
    </xdr:to>
    <xdr:sp macro="" textlink="">
      <xdr:nvSpPr>
        <xdr:cNvPr id="1783268" name="Line 201">
          <a:extLst>
            <a:ext uri="{FF2B5EF4-FFF2-40B4-BE49-F238E27FC236}">
              <a16:creationId xmlns:a16="http://schemas.microsoft.com/office/drawing/2014/main" id="{00000000-0008-0000-0B00-0000E4351B00}"/>
            </a:ext>
          </a:extLst>
        </xdr:cNvPr>
        <xdr:cNvSpPr>
          <a:spLocks noChangeShapeType="1"/>
        </xdr:cNvSpPr>
      </xdr:nvSpPr>
      <xdr:spPr bwMode="auto">
        <a:xfrm>
          <a:off x="4314825" y="1857375"/>
          <a:ext cx="352425" cy="0"/>
        </a:xfrm>
        <a:prstGeom prst="line">
          <a:avLst/>
        </a:prstGeom>
        <a:noFill/>
        <a:ln w="38100" cmpd="dbl">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257175</xdr:colOff>
      <xdr:row>25</xdr:row>
      <xdr:rowOff>152400</xdr:rowOff>
    </xdr:from>
    <xdr:to>
      <xdr:col>4</xdr:col>
      <xdr:colOff>257175</xdr:colOff>
      <xdr:row>29</xdr:row>
      <xdr:rowOff>76200</xdr:rowOff>
    </xdr:to>
    <xdr:sp macro="" textlink="">
      <xdr:nvSpPr>
        <xdr:cNvPr id="1783269" name="Line 235">
          <a:extLst>
            <a:ext uri="{FF2B5EF4-FFF2-40B4-BE49-F238E27FC236}">
              <a16:creationId xmlns:a16="http://schemas.microsoft.com/office/drawing/2014/main" id="{00000000-0008-0000-0B00-0000E5351B00}"/>
            </a:ext>
          </a:extLst>
        </xdr:cNvPr>
        <xdr:cNvSpPr>
          <a:spLocks noChangeShapeType="1"/>
        </xdr:cNvSpPr>
      </xdr:nvSpPr>
      <xdr:spPr bwMode="auto">
        <a:xfrm flipH="1">
          <a:off x="2886075" y="4505325"/>
          <a:ext cx="0" cy="609600"/>
        </a:xfrm>
        <a:prstGeom prst="line">
          <a:avLst/>
        </a:prstGeom>
        <a:noFill/>
        <a:ln w="38100" cmpd="dbl">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257175</xdr:colOff>
      <xdr:row>25</xdr:row>
      <xdr:rowOff>161925</xdr:rowOff>
    </xdr:from>
    <xdr:to>
      <xdr:col>5</xdr:col>
      <xdr:colOff>457200</xdr:colOff>
      <xdr:row>25</xdr:row>
      <xdr:rowOff>161925</xdr:rowOff>
    </xdr:to>
    <xdr:sp macro="" textlink="">
      <xdr:nvSpPr>
        <xdr:cNvPr id="1783270" name="Line 236">
          <a:extLst>
            <a:ext uri="{FF2B5EF4-FFF2-40B4-BE49-F238E27FC236}">
              <a16:creationId xmlns:a16="http://schemas.microsoft.com/office/drawing/2014/main" id="{00000000-0008-0000-0B00-0000E6351B00}"/>
            </a:ext>
          </a:extLst>
        </xdr:cNvPr>
        <xdr:cNvSpPr>
          <a:spLocks noChangeShapeType="1"/>
        </xdr:cNvSpPr>
      </xdr:nvSpPr>
      <xdr:spPr bwMode="auto">
        <a:xfrm>
          <a:off x="2886075" y="4514850"/>
          <a:ext cx="885825" cy="0"/>
        </a:xfrm>
        <a:prstGeom prst="line">
          <a:avLst/>
        </a:prstGeom>
        <a:noFill/>
        <a:ln w="38100" cmpd="dbl">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457200</xdr:colOff>
      <xdr:row>25</xdr:row>
      <xdr:rowOff>161925</xdr:rowOff>
    </xdr:from>
    <xdr:to>
      <xdr:col>5</xdr:col>
      <xdr:colOff>457200</xdr:colOff>
      <xdr:row>29</xdr:row>
      <xdr:rowOff>95250</xdr:rowOff>
    </xdr:to>
    <xdr:sp macro="" textlink="">
      <xdr:nvSpPr>
        <xdr:cNvPr id="1783271" name="Line 237">
          <a:extLst>
            <a:ext uri="{FF2B5EF4-FFF2-40B4-BE49-F238E27FC236}">
              <a16:creationId xmlns:a16="http://schemas.microsoft.com/office/drawing/2014/main" id="{00000000-0008-0000-0B00-0000E7351B00}"/>
            </a:ext>
          </a:extLst>
        </xdr:cNvPr>
        <xdr:cNvSpPr>
          <a:spLocks noChangeShapeType="1"/>
        </xdr:cNvSpPr>
      </xdr:nvSpPr>
      <xdr:spPr bwMode="auto">
        <a:xfrm>
          <a:off x="3771900" y="4514850"/>
          <a:ext cx="0" cy="619125"/>
        </a:xfrm>
        <a:prstGeom prst="line">
          <a:avLst/>
        </a:prstGeom>
        <a:noFill/>
        <a:ln w="38100" cmpd="dbl">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247650</xdr:colOff>
      <xdr:row>29</xdr:row>
      <xdr:rowOff>95250</xdr:rowOff>
    </xdr:from>
    <xdr:to>
      <xdr:col>5</xdr:col>
      <xdr:colOff>457200</xdr:colOff>
      <xdr:row>29</xdr:row>
      <xdr:rowOff>95250</xdr:rowOff>
    </xdr:to>
    <xdr:sp macro="" textlink="">
      <xdr:nvSpPr>
        <xdr:cNvPr id="1783272" name="Line 238">
          <a:extLst>
            <a:ext uri="{FF2B5EF4-FFF2-40B4-BE49-F238E27FC236}">
              <a16:creationId xmlns:a16="http://schemas.microsoft.com/office/drawing/2014/main" id="{00000000-0008-0000-0B00-0000E8351B00}"/>
            </a:ext>
          </a:extLst>
        </xdr:cNvPr>
        <xdr:cNvSpPr>
          <a:spLocks noChangeShapeType="1"/>
        </xdr:cNvSpPr>
      </xdr:nvSpPr>
      <xdr:spPr bwMode="auto">
        <a:xfrm flipH="1">
          <a:off x="2876550" y="5133975"/>
          <a:ext cx="895350" cy="0"/>
        </a:xfrm>
        <a:prstGeom prst="line">
          <a:avLst/>
        </a:prstGeom>
        <a:noFill/>
        <a:ln w="38100" cmpd="dbl">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323850</xdr:colOff>
      <xdr:row>24</xdr:row>
      <xdr:rowOff>161925</xdr:rowOff>
    </xdr:from>
    <xdr:to>
      <xdr:col>6</xdr:col>
      <xdr:colOff>180975</xdr:colOff>
      <xdr:row>24</xdr:row>
      <xdr:rowOff>161925</xdr:rowOff>
    </xdr:to>
    <xdr:sp macro="" textlink="">
      <xdr:nvSpPr>
        <xdr:cNvPr id="1783273" name="Line 241">
          <a:extLst>
            <a:ext uri="{FF2B5EF4-FFF2-40B4-BE49-F238E27FC236}">
              <a16:creationId xmlns:a16="http://schemas.microsoft.com/office/drawing/2014/main" id="{00000000-0008-0000-0B00-0000E9351B00}"/>
            </a:ext>
          </a:extLst>
        </xdr:cNvPr>
        <xdr:cNvSpPr>
          <a:spLocks noChangeShapeType="1"/>
        </xdr:cNvSpPr>
      </xdr:nvSpPr>
      <xdr:spPr bwMode="auto">
        <a:xfrm>
          <a:off x="2266950" y="4343400"/>
          <a:ext cx="1914525" cy="0"/>
        </a:xfrm>
        <a:prstGeom prst="line">
          <a:avLst/>
        </a:prstGeom>
        <a:noFill/>
        <a:ln w="9525">
          <a:solidFill>
            <a:srgbClr val="000000"/>
          </a:solidFill>
          <a:prstDash val="lgDashDotDot"/>
          <a:round/>
          <a:headEnd/>
          <a:tailEnd/>
        </a:ln>
        <a:extLst>
          <a:ext uri="{909E8E84-426E-40DD-AFC4-6F175D3DCCD1}">
            <a14:hiddenFill xmlns:a14="http://schemas.microsoft.com/office/drawing/2010/main">
              <a:noFill/>
            </a14:hiddenFill>
          </a:ext>
        </a:extLst>
      </xdr:spPr>
    </xdr:sp>
    <xdr:clientData/>
  </xdr:twoCellAnchor>
  <xdr:twoCellAnchor>
    <xdr:from>
      <xdr:col>0</xdr:col>
      <xdr:colOff>561975</xdr:colOff>
      <xdr:row>30</xdr:row>
      <xdr:rowOff>0</xdr:rowOff>
    </xdr:from>
    <xdr:to>
      <xdr:col>6</xdr:col>
      <xdr:colOff>190500</xdr:colOff>
      <xdr:row>30</xdr:row>
      <xdr:rowOff>0</xdr:rowOff>
    </xdr:to>
    <xdr:sp macro="" textlink="">
      <xdr:nvSpPr>
        <xdr:cNvPr id="1783274" name="Line 243">
          <a:extLst>
            <a:ext uri="{FF2B5EF4-FFF2-40B4-BE49-F238E27FC236}">
              <a16:creationId xmlns:a16="http://schemas.microsoft.com/office/drawing/2014/main" id="{00000000-0008-0000-0B00-0000EA351B00}"/>
            </a:ext>
          </a:extLst>
        </xdr:cNvPr>
        <xdr:cNvSpPr>
          <a:spLocks noChangeShapeType="1"/>
        </xdr:cNvSpPr>
      </xdr:nvSpPr>
      <xdr:spPr bwMode="auto">
        <a:xfrm flipH="1">
          <a:off x="561975" y="5210175"/>
          <a:ext cx="3629025" cy="0"/>
        </a:xfrm>
        <a:prstGeom prst="line">
          <a:avLst/>
        </a:prstGeom>
        <a:noFill/>
        <a:ln w="9525">
          <a:solidFill>
            <a:srgbClr val="000000"/>
          </a:solidFill>
          <a:prstDash val="lgDashDotDot"/>
          <a:round/>
          <a:headEnd/>
          <a:tailEnd/>
        </a:ln>
        <a:extLst>
          <a:ext uri="{909E8E84-426E-40DD-AFC4-6F175D3DCCD1}">
            <a14:hiddenFill xmlns:a14="http://schemas.microsoft.com/office/drawing/2010/main">
              <a:noFill/>
            </a14:hiddenFill>
          </a:ext>
        </a:extLst>
      </xdr:spPr>
    </xdr:sp>
    <xdr:clientData/>
  </xdr:twoCellAnchor>
  <xdr:twoCellAnchor>
    <xdr:from>
      <xdr:col>0</xdr:col>
      <xdr:colOff>571500</xdr:colOff>
      <xdr:row>26</xdr:row>
      <xdr:rowOff>114300</xdr:rowOff>
    </xdr:from>
    <xdr:to>
      <xdr:col>0</xdr:col>
      <xdr:colOff>571500</xdr:colOff>
      <xdr:row>30</xdr:row>
      <xdr:rowOff>0</xdr:rowOff>
    </xdr:to>
    <xdr:sp macro="" textlink="">
      <xdr:nvSpPr>
        <xdr:cNvPr id="1783275" name="Line 244">
          <a:extLst>
            <a:ext uri="{FF2B5EF4-FFF2-40B4-BE49-F238E27FC236}">
              <a16:creationId xmlns:a16="http://schemas.microsoft.com/office/drawing/2014/main" id="{00000000-0008-0000-0B00-0000EB351B00}"/>
            </a:ext>
          </a:extLst>
        </xdr:cNvPr>
        <xdr:cNvSpPr>
          <a:spLocks noChangeShapeType="1"/>
        </xdr:cNvSpPr>
      </xdr:nvSpPr>
      <xdr:spPr bwMode="auto">
        <a:xfrm>
          <a:off x="571500" y="4638675"/>
          <a:ext cx="0" cy="571500"/>
        </a:xfrm>
        <a:prstGeom prst="line">
          <a:avLst/>
        </a:prstGeom>
        <a:noFill/>
        <a:ln w="9525">
          <a:solidFill>
            <a:srgbClr val="000000"/>
          </a:solidFill>
          <a:prstDash val="lgDashDotDot"/>
          <a:round/>
          <a:headEnd/>
          <a:tailEnd/>
        </a:ln>
        <a:extLst>
          <a:ext uri="{909E8E84-426E-40DD-AFC4-6F175D3DCCD1}">
            <a14:hiddenFill xmlns:a14="http://schemas.microsoft.com/office/drawing/2010/main">
              <a:noFill/>
            </a14:hiddenFill>
          </a:ext>
        </a:extLst>
      </xdr:spPr>
    </xdr:sp>
    <xdr:clientData/>
  </xdr:twoCellAnchor>
  <xdr:twoCellAnchor>
    <xdr:from>
      <xdr:col>4</xdr:col>
      <xdr:colOff>247650</xdr:colOff>
      <xdr:row>32</xdr:row>
      <xdr:rowOff>0</xdr:rowOff>
    </xdr:from>
    <xdr:to>
      <xdr:col>4</xdr:col>
      <xdr:colOff>247650</xdr:colOff>
      <xdr:row>34</xdr:row>
      <xdr:rowOff>76200</xdr:rowOff>
    </xdr:to>
    <xdr:sp macro="" textlink="">
      <xdr:nvSpPr>
        <xdr:cNvPr id="1783276" name="Line 249">
          <a:extLst>
            <a:ext uri="{FF2B5EF4-FFF2-40B4-BE49-F238E27FC236}">
              <a16:creationId xmlns:a16="http://schemas.microsoft.com/office/drawing/2014/main" id="{00000000-0008-0000-0B00-0000EC351B00}"/>
            </a:ext>
          </a:extLst>
        </xdr:cNvPr>
        <xdr:cNvSpPr>
          <a:spLocks noChangeShapeType="1"/>
        </xdr:cNvSpPr>
      </xdr:nvSpPr>
      <xdr:spPr bwMode="auto">
        <a:xfrm>
          <a:off x="2876550" y="5553075"/>
          <a:ext cx="0" cy="419100"/>
        </a:xfrm>
        <a:prstGeom prst="line">
          <a:avLst/>
        </a:prstGeom>
        <a:noFill/>
        <a:ln w="38100" cmpd="dbl">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247650</xdr:colOff>
      <xdr:row>31</xdr:row>
      <xdr:rowOff>161925</xdr:rowOff>
    </xdr:from>
    <xdr:to>
      <xdr:col>5</xdr:col>
      <xdr:colOff>514350</xdr:colOff>
      <xdr:row>31</xdr:row>
      <xdr:rowOff>161925</xdr:rowOff>
    </xdr:to>
    <xdr:sp macro="" textlink="">
      <xdr:nvSpPr>
        <xdr:cNvPr id="1783277" name="Line 250">
          <a:extLst>
            <a:ext uri="{FF2B5EF4-FFF2-40B4-BE49-F238E27FC236}">
              <a16:creationId xmlns:a16="http://schemas.microsoft.com/office/drawing/2014/main" id="{00000000-0008-0000-0B00-0000ED351B00}"/>
            </a:ext>
          </a:extLst>
        </xdr:cNvPr>
        <xdr:cNvSpPr>
          <a:spLocks noChangeShapeType="1"/>
        </xdr:cNvSpPr>
      </xdr:nvSpPr>
      <xdr:spPr bwMode="auto">
        <a:xfrm>
          <a:off x="2876550" y="5543550"/>
          <a:ext cx="952500" cy="0"/>
        </a:xfrm>
        <a:prstGeom prst="line">
          <a:avLst/>
        </a:prstGeom>
        <a:noFill/>
        <a:ln w="38100" cmpd="dbl">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523875</xdr:colOff>
      <xdr:row>31</xdr:row>
      <xdr:rowOff>152400</xdr:rowOff>
    </xdr:from>
    <xdr:to>
      <xdr:col>5</xdr:col>
      <xdr:colOff>523875</xdr:colOff>
      <xdr:row>34</xdr:row>
      <xdr:rowOff>47625</xdr:rowOff>
    </xdr:to>
    <xdr:sp macro="" textlink="">
      <xdr:nvSpPr>
        <xdr:cNvPr id="1783278" name="Line 251">
          <a:extLst>
            <a:ext uri="{FF2B5EF4-FFF2-40B4-BE49-F238E27FC236}">
              <a16:creationId xmlns:a16="http://schemas.microsoft.com/office/drawing/2014/main" id="{00000000-0008-0000-0B00-0000EE351B00}"/>
            </a:ext>
          </a:extLst>
        </xdr:cNvPr>
        <xdr:cNvSpPr>
          <a:spLocks noChangeShapeType="1"/>
        </xdr:cNvSpPr>
      </xdr:nvSpPr>
      <xdr:spPr bwMode="auto">
        <a:xfrm>
          <a:off x="3838575" y="5534025"/>
          <a:ext cx="0" cy="409575"/>
        </a:xfrm>
        <a:prstGeom prst="line">
          <a:avLst/>
        </a:prstGeom>
        <a:noFill/>
        <a:ln w="38100" cmpd="dbl">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247650</xdr:colOff>
      <xdr:row>34</xdr:row>
      <xdr:rowOff>57150</xdr:rowOff>
    </xdr:from>
    <xdr:to>
      <xdr:col>5</xdr:col>
      <xdr:colOff>533400</xdr:colOff>
      <xdr:row>34</xdr:row>
      <xdr:rowOff>57150</xdr:rowOff>
    </xdr:to>
    <xdr:sp macro="" textlink="">
      <xdr:nvSpPr>
        <xdr:cNvPr id="1783279" name="Line 252">
          <a:extLst>
            <a:ext uri="{FF2B5EF4-FFF2-40B4-BE49-F238E27FC236}">
              <a16:creationId xmlns:a16="http://schemas.microsoft.com/office/drawing/2014/main" id="{00000000-0008-0000-0B00-0000EF351B00}"/>
            </a:ext>
          </a:extLst>
        </xdr:cNvPr>
        <xdr:cNvSpPr>
          <a:spLocks noChangeShapeType="1"/>
        </xdr:cNvSpPr>
      </xdr:nvSpPr>
      <xdr:spPr bwMode="auto">
        <a:xfrm flipH="1">
          <a:off x="2876550" y="5953125"/>
          <a:ext cx="971550" cy="0"/>
        </a:xfrm>
        <a:prstGeom prst="line">
          <a:avLst/>
        </a:prstGeom>
        <a:noFill/>
        <a:ln w="38100" cmpd="dbl">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238125</xdr:colOff>
      <xdr:row>36</xdr:row>
      <xdr:rowOff>0</xdr:rowOff>
    </xdr:from>
    <xdr:to>
      <xdr:col>4</xdr:col>
      <xdr:colOff>238125</xdr:colOff>
      <xdr:row>38</xdr:row>
      <xdr:rowOff>114300</xdr:rowOff>
    </xdr:to>
    <xdr:sp macro="" textlink="">
      <xdr:nvSpPr>
        <xdr:cNvPr id="1783280" name="Line 256">
          <a:extLst>
            <a:ext uri="{FF2B5EF4-FFF2-40B4-BE49-F238E27FC236}">
              <a16:creationId xmlns:a16="http://schemas.microsoft.com/office/drawing/2014/main" id="{00000000-0008-0000-0B00-0000F0351B00}"/>
            </a:ext>
          </a:extLst>
        </xdr:cNvPr>
        <xdr:cNvSpPr>
          <a:spLocks noChangeShapeType="1"/>
        </xdr:cNvSpPr>
      </xdr:nvSpPr>
      <xdr:spPr bwMode="auto">
        <a:xfrm>
          <a:off x="2867025" y="6238875"/>
          <a:ext cx="0" cy="457200"/>
        </a:xfrm>
        <a:prstGeom prst="line">
          <a:avLst/>
        </a:prstGeom>
        <a:noFill/>
        <a:ln w="38100" cmpd="dbl">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238125</xdr:colOff>
      <xdr:row>36</xdr:row>
      <xdr:rowOff>0</xdr:rowOff>
    </xdr:from>
    <xdr:to>
      <xdr:col>5</xdr:col>
      <xdr:colOff>533400</xdr:colOff>
      <xdr:row>36</xdr:row>
      <xdr:rowOff>0</xdr:rowOff>
    </xdr:to>
    <xdr:sp macro="" textlink="">
      <xdr:nvSpPr>
        <xdr:cNvPr id="1783281" name="Line 257">
          <a:extLst>
            <a:ext uri="{FF2B5EF4-FFF2-40B4-BE49-F238E27FC236}">
              <a16:creationId xmlns:a16="http://schemas.microsoft.com/office/drawing/2014/main" id="{00000000-0008-0000-0B00-0000F1351B00}"/>
            </a:ext>
          </a:extLst>
        </xdr:cNvPr>
        <xdr:cNvSpPr>
          <a:spLocks noChangeShapeType="1"/>
        </xdr:cNvSpPr>
      </xdr:nvSpPr>
      <xdr:spPr bwMode="auto">
        <a:xfrm>
          <a:off x="2867025" y="6238875"/>
          <a:ext cx="981075" cy="0"/>
        </a:xfrm>
        <a:prstGeom prst="line">
          <a:avLst/>
        </a:prstGeom>
        <a:noFill/>
        <a:ln w="38100" cmpd="dbl">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533400</xdr:colOff>
      <xdr:row>36</xdr:row>
      <xdr:rowOff>0</xdr:rowOff>
    </xdr:from>
    <xdr:to>
      <xdr:col>5</xdr:col>
      <xdr:colOff>533400</xdr:colOff>
      <xdr:row>38</xdr:row>
      <xdr:rowOff>104775</xdr:rowOff>
    </xdr:to>
    <xdr:sp macro="" textlink="">
      <xdr:nvSpPr>
        <xdr:cNvPr id="1783282" name="Line 258">
          <a:extLst>
            <a:ext uri="{FF2B5EF4-FFF2-40B4-BE49-F238E27FC236}">
              <a16:creationId xmlns:a16="http://schemas.microsoft.com/office/drawing/2014/main" id="{00000000-0008-0000-0B00-0000F2351B00}"/>
            </a:ext>
          </a:extLst>
        </xdr:cNvPr>
        <xdr:cNvSpPr>
          <a:spLocks noChangeShapeType="1"/>
        </xdr:cNvSpPr>
      </xdr:nvSpPr>
      <xdr:spPr bwMode="auto">
        <a:xfrm>
          <a:off x="3848100" y="6238875"/>
          <a:ext cx="0" cy="447675"/>
        </a:xfrm>
        <a:prstGeom prst="line">
          <a:avLst/>
        </a:prstGeom>
        <a:noFill/>
        <a:ln w="38100" cmpd="dbl">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238125</xdr:colOff>
      <xdr:row>38</xdr:row>
      <xdr:rowOff>114300</xdr:rowOff>
    </xdr:from>
    <xdr:to>
      <xdr:col>5</xdr:col>
      <xdr:colOff>533400</xdr:colOff>
      <xdr:row>38</xdr:row>
      <xdr:rowOff>114300</xdr:rowOff>
    </xdr:to>
    <xdr:sp macro="" textlink="">
      <xdr:nvSpPr>
        <xdr:cNvPr id="1783283" name="Line 259">
          <a:extLst>
            <a:ext uri="{FF2B5EF4-FFF2-40B4-BE49-F238E27FC236}">
              <a16:creationId xmlns:a16="http://schemas.microsoft.com/office/drawing/2014/main" id="{00000000-0008-0000-0B00-0000F3351B00}"/>
            </a:ext>
          </a:extLst>
        </xdr:cNvPr>
        <xdr:cNvSpPr>
          <a:spLocks noChangeShapeType="1"/>
        </xdr:cNvSpPr>
      </xdr:nvSpPr>
      <xdr:spPr bwMode="auto">
        <a:xfrm flipH="1">
          <a:off x="2867025" y="6696075"/>
          <a:ext cx="981075" cy="0"/>
        </a:xfrm>
        <a:prstGeom prst="line">
          <a:avLst/>
        </a:prstGeom>
        <a:noFill/>
        <a:ln w="38100" cmpd="dbl">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571500</xdr:colOff>
      <xdr:row>35</xdr:row>
      <xdr:rowOff>85725</xdr:rowOff>
    </xdr:from>
    <xdr:to>
      <xdr:col>0</xdr:col>
      <xdr:colOff>571500</xdr:colOff>
      <xdr:row>39</xdr:row>
      <xdr:rowOff>0</xdr:rowOff>
    </xdr:to>
    <xdr:sp macro="" textlink="">
      <xdr:nvSpPr>
        <xdr:cNvPr id="1783284" name="Line 262">
          <a:extLst>
            <a:ext uri="{FF2B5EF4-FFF2-40B4-BE49-F238E27FC236}">
              <a16:creationId xmlns:a16="http://schemas.microsoft.com/office/drawing/2014/main" id="{00000000-0008-0000-0B00-0000F4351B00}"/>
            </a:ext>
          </a:extLst>
        </xdr:cNvPr>
        <xdr:cNvSpPr>
          <a:spLocks noChangeShapeType="1"/>
        </xdr:cNvSpPr>
      </xdr:nvSpPr>
      <xdr:spPr bwMode="auto">
        <a:xfrm>
          <a:off x="571500" y="6153150"/>
          <a:ext cx="0" cy="600075"/>
        </a:xfrm>
        <a:prstGeom prst="line">
          <a:avLst/>
        </a:prstGeom>
        <a:noFill/>
        <a:ln w="9525">
          <a:solidFill>
            <a:srgbClr val="000000"/>
          </a:solidFill>
          <a:prstDash val="lgDashDotDot"/>
          <a:round/>
          <a:headEnd/>
          <a:tailEnd/>
        </a:ln>
        <a:extLst>
          <a:ext uri="{909E8E84-426E-40DD-AFC4-6F175D3DCCD1}">
            <a14:hiddenFill xmlns:a14="http://schemas.microsoft.com/office/drawing/2010/main">
              <a:noFill/>
            </a14:hiddenFill>
          </a:ext>
        </a:extLst>
      </xdr:spPr>
    </xdr:sp>
    <xdr:clientData/>
  </xdr:twoCellAnchor>
  <xdr:twoCellAnchor>
    <xdr:from>
      <xdr:col>0</xdr:col>
      <xdr:colOff>323850</xdr:colOff>
      <xdr:row>2</xdr:row>
      <xdr:rowOff>104775</xdr:rowOff>
    </xdr:from>
    <xdr:to>
      <xdr:col>0</xdr:col>
      <xdr:colOff>323850</xdr:colOff>
      <xdr:row>43</xdr:row>
      <xdr:rowOff>104775</xdr:rowOff>
    </xdr:to>
    <xdr:sp macro="" textlink="">
      <xdr:nvSpPr>
        <xdr:cNvPr id="1783285" name="Line 292">
          <a:extLst>
            <a:ext uri="{FF2B5EF4-FFF2-40B4-BE49-F238E27FC236}">
              <a16:creationId xmlns:a16="http://schemas.microsoft.com/office/drawing/2014/main" id="{00000000-0008-0000-0B00-0000F5351B00}"/>
            </a:ext>
          </a:extLst>
        </xdr:cNvPr>
        <xdr:cNvSpPr>
          <a:spLocks noChangeShapeType="1"/>
        </xdr:cNvSpPr>
      </xdr:nvSpPr>
      <xdr:spPr bwMode="auto">
        <a:xfrm>
          <a:off x="323850" y="495300"/>
          <a:ext cx="0" cy="70485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333375</xdr:colOff>
      <xdr:row>43</xdr:row>
      <xdr:rowOff>114300</xdr:rowOff>
    </xdr:from>
    <xdr:to>
      <xdr:col>13</xdr:col>
      <xdr:colOff>381000</xdr:colOff>
      <xdr:row>43</xdr:row>
      <xdr:rowOff>114300</xdr:rowOff>
    </xdr:to>
    <xdr:sp macro="" textlink="">
      <xdr:nvSpPr>
        <xdr:cNvPr id="1783286" name="Line 293">
          <a:extLst>
            <a:ext uri="{FF2B5EF4-FFF2-40B4-BE49-F238E27FC236}">
              <a16:creationId xmlns:a16="http://schemas.microsoft.com/office/drawing/2014/main" id="{00000000-0008-0000-0B00-0000F6351B00}"/>
            </a:ext>
          </a:extLst>
        </xdr:cNvPr>
        <xdr:cNvSpPr>
          <a:spLocks noChangeShapeType="1"/>
        </xdr:cNvSpPr>
      </xdr:nvSpPr>
      <xdr:spPr bwMode="auto">
        <a:xfrm>
          <a:off x="333375" y="7553325"/>
          <a:ext cx="8848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390525</xdr:colOff>
      <xdr:row>2</xdr:row>
      <xdr:rowOff>104775</xdr:rowOff>
    </xdr:from>
    <xdr:to>
      <xdr:col>13</xdr:col>
      <xdr:colOff>390525</xdr:colOff>
      <xdr:row>43</xdr:row>
      <xdr:rowOff>114300</xdr:rowOff>
    </xdr:to>
    <xdr:sp macro="" textlink="">
      <xdr:nvSpPr>
        <xdr:cNvPr id="1783287" name="Line 294">
          <a:extLst>
            <a:ext uri="{FF2B5EF4-FFF2-40B4-BE49-F238E27FC236}">
              <a16:creationId xmlns:a16="http://schemas.microsoft.com/office/drawing/2014/main" id="{00000000-0008-0000-0B00-0000F7351B00}"/>
            </a:ext>
          </a:extLst>
        </xdr:cNvPr>
        <xdr:cNvSpPr>
          <a:spLocks noChangeShapeType="1"/>
        </xdr:cNvSpPr>
      </xdr:nvSpPr>
      <xdr:spPr bwMode="auto">
        <a:xfrm flipV="1">
          <a:off x="9191625" y="495300"/>
          <a:ext cx="0" cy="70580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323850</xdr:colOff>
      <xdr:row>4</xdr:row>
      <xdr:rowOff>85725</xdr:rowOff>
    </xdr:from>
    <xdr:to>
      <xdr:col>13</xdr:col>
      <xdr:colOff>390525</xdr:colOff>
      <xdr:row>4</xdr:row>
      <xdr:rowOff>85725</xdr:rowOff>
    </xdr:to>
    <xdr:sp macro="" textlink="">
      <xdr:nvSpPr>
        <xdr:cNvPr id="1783288" name="Line 295">
          <a:extLst>
            <a:ext uri="{FF2B5EF4-FFF2-40B4-BE49-F238E27FC236}">
              <a16:creationId xmlns:a16="http://schemas.microsoft.com/office/drawing/2014/main" id="{00000000-0008-0000-0B00-0000F8351B00}"/>
            </a:ext>
          </a:extLst>
        </xdr:cNvPr>
        <xdr:cNvSpPr>
          <a:spLocks noChangeShapeType="1"/>
        </xdr:cNvSpPr>
      </xdr:nvSpPr>
      <xdr:spPr bwMode="auto">
        <a:xfrm>
          <a:off x="323850" y="819150"/>
          <a:ext cx="88677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323850</xdr:colOff>
      <xdr:row>2</xdr:row>
      <xdr:rowOff>104775</xdr:rowOff>
    </xdr:from>
    <xdr:to>
      <xdr:col>13</xdr:col>
      <xdr:colOff>390525</xdr:colOff>
      <xdr:row>2</xdr:row>
      <xdr:rowOff>104775</xdr:rowOff>
    </xdr:to>
    <xdr:sp macro="" textlink="">
      <xdr:nvSpPr>
        <xdr:cNvPr id="1783289" name="Line 306">
          <a:extLst>
            <a:ext uri="{FF2B5EF4-FFF2-40B4-BE49-F238E27FC236}">
              <a16:creationId xmlns:a16="http://schemas.microsoft.com/office/drawing/2014/main" id="{00000000-0008-0000-0B00-0000F9351B00}"/>
            </a:ext>
          </a:extLst>
        </xdr:cNvPr>
        <xdr:cNvSpPr>
          <a:spLocks noChangeShapeType="1"/>
        </xdr:cNvSpPr>
      </xdr:nvSpPr>
      <xdr:spPr bwMode="auto">
        <a:xfrm>
          <a:off x="323850" y="495300"/>
          <a:ext cx="88677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180975</xdr:colOff>
      <xdr:row>24</xdr:row>
      <xdr:rowOff>161925</xdr:rowOff>
    </xdr:from>
    <xdr:to>
      <xdr:col>6</xdr:col>
      <xdr:colOff>180975</xdr:colOff>
      <xdr:row>30</xdr:row>
      <xdr:rowOff>0</xdr:rowOff>
    </xdr:to>
    <xdr:sp macro="" textlink="">
      <xdr:nvSpPr>
        <xdr:cNvPr id="1783290" name="Line 307">
          <a:extLst>
            <a:ext uri="{FF2B5EF4-FFF2-40B4-BE49-F238E27FC236}">
              <a16:creationId xmlns:a16="http://schemas.microsoft.com/office/drawing/2014/main" id="{00000000-0008-0000-0B00-0000FA351B00}"/>
            </a:ext>
          </a:extLst>
        </xdr:cNvPr>
        <xdr:cNvSpPr>
          <a:spLocks noChangeShapeType="1"/>
        </xdr:cNvSpPr>
      </xdr:nvSpPr>
      <xdr:spPr bwMode="auto">
        <a:xfrm>
          <a:off x="4181475" y="4343400"/>
          <a:ext cx="0" cy="866775"/>
        </a:xfrm>
        <a:prstGeom prst="line">
          <a:avLst/>
        </a:prstGeom>
        <a:noFill/>
        <a:ln w="9525">
          <a:solidFill>
            <a:srgbClr val="000000"/>
          </a:solidFill>
          <a:prstDash val="lgDashDotDot"/>
          <a:round/>
          <a:headEnd/>
          <a:tailEnd/>
        </a:ln>
        <a:extLst>
          <a:ext uri="{909E8E84-426E-40DD-AFC4-6F175D3DCCD1}">
            <a14:hiddenFill xmlns:a14="http://schemas.microsoft.com/office/drawing/2010/main">
              <a:noFill/>
            </a14:hiddenFill>
          </a:ext>
        </a:extLst>
      </xdr:spPr>
    </xdr:sp>
    <xdr:clientData/>
  </xdr:twoCellAnchor>
  <xdr:twoCellAnchor>
    <xdr:from>
      <xdr:col>0</xdr:col>
      <xdr:colOff>571500</xdr:colOff>
      <xdr:row>26</xdr:row>
      <xdr:rowOff>114300</xdr:rowOff>
    </xdr:from>
    <xdr:to>
      <xdr:col>3</xdr:col>
      <xdr:colOff>323850</xdr:colOff>
      <xdr:row>26</xdr:row>
      <xdr:rowOff>114300</xdr:rowOff>
    </xdr:to>
    <xdr:sp macro="" textlink="">
      <xdr:nvSpPr>
        <xdr:cNvPr id="1783291" name="Line 309">
          <a:extLst>
            <a:ext uri="{FF2B5EF4-FFF2-40B4-BE49-F238E27FC236}">
              <a16:creationId xmlns:a16="http://schemas.microsoft.com/office/drawing/2014/main" id="{00000000-0008-0000-0B00-0000FB351B00}"/>
            </a:ext>
          </a:extLst>
        </xdr:cNvPr>
        <xdr:cNvSpPr>
          <a:spLocks noChangeShapeType="1"/>
        </xdr:cNvSpPr>
      </xdr:nvSpPr>
      <xdr:spPr bwMode="auto">
        <a:xfrm>
          <a:off x="571500" y="4638675"/>
          <a:ext cx="1695450" cy="0"/>
        </a:xfrm>
        <a:prstGeom prst="line">
          <a:avLst/>
        </a:prstGeom>
        <a:noFill/>
        <a:ln w="9525">
          <a:solidFill>
            <a:srgbClr val="000000"/>
          </a:solidFill>
          <a:prstDash val="lgDashDotDot"/>
          <a:round/>
          <a:headEnd/>
          <a:tailEnd/>
        </a:ln>
        <a:extLst>
          <a:ext uri="{909E8E84-426E-40DD-AFC4-6F175D3DCCD1}">
            <a14:hiddenFill xmlns:a14="http://schemas.microsoft.com/office/drawing/2010/main">
              <a:noFill/>
            </a14:hiddenFill>
          </a:ext>
        </a:extLst>
      </xdr:spPr>
    </xdr:sp>
    <xdr:clientData/>
  </xdr:twoCellAnchor>
  <xdr:twoCellAnchor>
    <xdr:from>
      <xdr:col>3</xdr:col>
      <xdr:colOff>323850</xdr:colOff>
      <xdr:row>25</xdr:row>
      <xdr:rowOff>0</xdr:rowOff>
    </xdr:from>
    <xdr:to>
      <xdr:col>3</xdr:col>
      <xdr:colOff>323850</xdr:colOff>
      <xdr:row>26</xdr:row>
      <xdr:rowOff>114300</xdr:rowOff>
    </xdr:to>
    <xdr:sp macro="" textlink="">
      <xdr:nvSpPr>
        <xdr:cNvPr id="1783292" name="Line 310">
          <a:extLst>
            <a:ext uri="{FF2B5EF4-FFF2-40B4-BE49-F238E27FC236}">
              <a16:creationId xmlns:a16="http://schemas.microsoft.com/office/drawing/2014/main" id="{00000000-0008-0000-0B00-0000FC351B00}"/>
            </a:ext>
          </a:extLst>
        </xdr:cNvPr>
        <xdr:cNvSpPr>
          <a:spLocks noChangeShapeType="1"/>
        </xdr:cNvSpPr>
      </xdr:nvSpPr>
      <xdr:spPr bwMode="auto">
        <a:xfrm>
          <a:off x="2266950" y="4352925"/>
          <a:ext cx="0" cy="285750"/>
        </a:xfrm>
        <a:prstGeom prst="line">
          <a:avLst/>
        </a:prstGeom>
        <a:noFill/>
        <a:ln w="9525">
          <a:solidFill>
            <a:srgbClr val="000000"/>
          </a:solidFill>
          <a:prstDash val="lgDashDotDot"/>
          <a:round/>
          <a:headEnd/>
          <a:tailEnd/>
        </a:ln>
        <a:extLst>
          <a:ext uri="{909E8E84-426E-40DD-AFC4-6F175D3DCCD1}">
            <a14:hiddenFill xmlns:a14="http://schemas.microsoft.com/office/drawing/2010/main">
              <a:noFill/>
            </a14:hiddenFill>
          </a:ext>
        </a:extLst>
      </xdr:spPr>
    </xdr:sp>
    <xdr:clientData/>
  </xdr:twoCellAnchor>
  <xdr:twoCellAnchor>
    <xdr:from>
      <xdr:col>7</xdr:col>
      <xdr:colOff>657225</xdr:colOff>
      <xdr:row>23</xdr:row>
      <xdr:rowOff>133350</xdr:rowOff>
    </xdr:from>
    <xdr:to>
      <xdr:col>10</xdr:col>
      <xdr:colOff>0</xdr:colOff>
      <xdr:row>25</xdr:row>
      <xdr:rowOff>85725</xdr:rowOff>
    </xdr:to>
    <xdr:grpSp>
      <xdr:nvGrpSpPr>
        <xdr:cNvPr id="1783293" name="グループ化 9">
          <a:extLst>
            <a:ext uri="{FF2B5EF4-FFF2-40B4-BE49-F238E27FC236}">
              <a16:creationId xmlns:a16="http://schemas.microsoft.com/office/drawing/2014/main" id="{00000000-0008-0000-0B00-0000FD351B00}"/>
            </a:ext>
          </a:extLst>
        </xdr:cNvPr>
        <xdr:cNvGrpSpPr>
          <a:grpSpLocks/>
        </xdr:cNvGrpSpPr>
      </xdr:nvGrpSpPr>
      <xdr:grpSpPr bwMode="auto">
        <a:xfrm>
          <a:off x="5343525" y="4143375"/>
          <a:ext cx="1400175" cy="295275"/>
          <a:chOff x="5305425" y="4457700"/>
          <a:chExt cx="1400175" cy="295275"/>
        </a:xfrm>
      </xdr:grpSpPr>
      <xdr:sp macro="" textlink="">
        <xdr:nvSpPr>
          <xdr:cNvPr id="1783373" name="Line 128">
            <a:extLst>
              <a:ext uri="{FF2B5EF4-FFF2-40B4-BE49-F238E27FC236}">
                <a16:creationId xmlns:a16="http://schemas.microsoft.com/office/drawing/2014/main" id="{00000000-0008-0000-0B00-00004D361B00}"/>
              </a:ext>
            </a:extLst>
          </xdr:cNvPr>
          <xdr:cNvSpPr>
            <a:spLocks noChangeShapeType="1"/>
          </xdr:cNvSpPr>
        </xdr:nvSpPr>
        <xdr:spPr bwMode="auto">
          <a:xfrm>
            <a:off x="5305425" y="4467225"/>
            <a:ext cx="0" cy="2762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783374" name="Line 129">
            <a:extLst>
              <a:ext uri="{FF2B5EF4-FFF2-40B4-BE49-F238E27FC236}">
                <a16:creationId xmlns:a16="http://schemas.microsoft.com/office/drawing/2014/main" id="{00000000-0008-0000-0B00-00004E361B00}"/>
              </a:ext>
            </a:extLst>
          </xdr:cNvPr>
          <xdr:cNvSpPr>
            <a:spLocks noChangeShapeType="1"/>
          </xdr:cNvSpPr>
        </xdr:nvSpPr>
        <xdr:spPr bwMode="auto">
          <a:xfrm>
            <a:off x="5305425" y="4457700"/>
            <a:ext cx="1390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783375" name="Line 131">
            <a:extLst>
              <a:ext uri="{FF2B5EF4-FFF2-40B4-BE49-F238E27FC236}">
                <a16:creationId xmlns:a16="http://schemas.microsoft.com/office/drawing/2014/main" id="{00000000-0008-0000-0B00-00004F361B00}"/>
              </a:ext>
            </a:extLst>
          </xdr:cNvPr>
          <xdr:cNvSpPr>
            <a:spLocks noChangeShapeType="1"/>
          </xdr:cNvSpPr>
        </xdr:nvSpPr>
        <xdr:spPr bwMode="auto">
          <a:xfrm flipH="1">
            <a:off x="5305425" y="4752975"/>
            <a:ext cx="1390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783376" name="Line 315">
            <a:extLst>
              <a:ext uri="{FF2B5EF4-FFF2-40B4-BE49-F238E27FC236}">
                <a16:creationId xmlns:a16="http://schemas.microsoft.com/office/drawing/2014/main" id="{00000000-0008-0000-0B00-000050361B00}"/>
              </a:ext>
            </a:extLst>
          </xdr:cNvPr>
          <xdr:cNvSpPr>
            <a:spLocks noChangeShapeType="1"/>
          </xdr:cNvSpPr>
        </xdr:nvSpPr>
        <xdr:spPr bwMode="auto">
          <a:xfrm flipV="1">
            <a:off x="6705600" y="4457700"/>
            <a:ext cx="0" cy="2952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0</xdr:colOff>
      <xdr:row>36</xdr:row>
      <xdr:rowOff>85725</xdr:rowOff>
    </xdr:from>
    <xdr:to>
      <xdr:col>4</xdr:col>
      <xdr:colOff>209550</xdr:colOff>
      <xdr:row>36</xdr:row>
      <xdr:rowOff>85725</xdr:rowOff>
    </xdr:to>
    <xdr:sp macro="" textlink="">
      <xdr:nvSpPr>
        <xdr:cNvPr id="1783294" name="Line 318">
          <a:extLst>
            <a:ext uri="{FF2B5EF4-FFF2-40B4-BE49-F238E27FC236}">
              <a16:creationId xmlns:a16="http://schemas.microsoft.com/office/drawing/2014/main" id="{00000000-0008-0000-0B00-0000FE351B00}"/>
            </a:ext>
          </a:extLst>
        </xdr:cNvPr>
        <xdr:cNvSpPr>
          <a:spLocks noChangeShapeType="1"/>
        </xdr:cNvSpPr>
      </xdr:nvSpPr>
      <xdr:spPr bwMode="auto">
        <a:xfrm>
          <a:off x="1943100" y="6324600"/>
          <a:ext cx="895350" cy="0"/>
        </a:xfrm>
        <a:prstGeom prst="line">
          <a:avLst/>
        </a:prstGeom>
        <a:noFill/>
        <a:ln w="38100" cmpd="dbl">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371475</xdr:colOff>
      <xdr:row>11</xdr:row>
      <xdr:rowOff>47625</xdr:rowOff>
    </xdr:from>
    <xdr:to>
      <xdr:col>7</xdr:col>
      <xdr:colOff>371475</xdr:colOff>
      <xdr:row>22</xdr:row>
      <xdr:rowOff>85725</xdr:rowOff>
    </xdr:to>
    <xdr:sp macro="" textlink="">
      <xdr:nvSpPr>
        <xdr:cNvPr id="1783295" name="Line 323">
          <a:extLst>
            <a:ext uri="{FF2B5EF4-FFF2-40B4-BE49-F238E27FC236}">
              <a16:creationId xmlns:a16="http://schemas.microsoft.com/office/drawing/2014/main" id="{00000000-0008-0000-0B00-0000FF351B00}"/>
            </a:ext>
          </a:extLst>
        </xdr:cNvPr>
        <xdr:cNvSpPr>
          <a:spLocks noChangeShapeType="1"/>
        </xdr:cNvSpPr>
      </xdr:nvSpPr>
      <xdr:spPr bwMode="auto">
        <a:xfrm flipV="1">
          <a:off x="5057775" y="1981200"/>
          <a:ext cx="0" cy="19431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9</xdr:col>
      <xdr:colOff>190500</xdr:colOff>
      <xdr:row>14</xdr:row>
      <xdr:rowOff>38100</xdr:rowOff>
    </xdr:from>
    <xdr:to>
      <xdr:col>9</xdr:col>
      <xdr:colOff>590550</xdr:colOff>
      <xdr:row>14</xdr:row>
      <xdr:rowOff>38100</xdr:rowOff>
    </xdr:to>
    <xdr:sp macro="" textlink="">
      <xdr:nvSpPr>
        <xdr:cNvPr id="1783296" name="Line 324">
          <a:extLst>
            <a:ext uri="{FF2B5EF4-FFF2-40B4-BE49-F238E27FC236}">
              <a16:creationId xmlns:a16="http://schemas.microsoft.com/office/drawing/2014/main" id="{00000000-0008-0000-0B00-000000361B00}"/>
            </a:ext>
          </a:extLst>
        </xdr:cNvPr>
        <xdr:cNvSpPr>
          <a:spLocks noChangeShapeType="1"/>
        </xdr:cNvSpPr>
      </xdr:nvSpPr>
      <xdr:spPr bwMode="auto">
        <a:xfrm>
          <a:off x="6248400" y="2486025"/>
          <a:ext cx="400050" cy="0"/>
        </a:xfrm>
        <a:prstGeom prst="line">
          <a:avLst/>
        </a:prstGeom>
        <a:noFill/>
        <a:ln w="38100" cmpd="dbl">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466725</xdr:colOff>
      <xdr:row>13</xdr:row>
      <xdr:rowOff>85725</xdr:rowOff>
    </xdr:from>
    <xdr:to>
      <xdr:col>6</xdr:col>
      <xdr:colOff>323850</xdr:colOff>
      <xdr:row>13</xdr:row>
      <xdr:rowOff>85725</xdr:rowOff>
    </xdr:to>
    <xdr:sp macro="" textlink="">
      <xdr:nvSpPr>
        <xdr:cNvPr id="1783297" name="Line 328">
          <a:extLst>
            <a:ext uri="{FF2B5EF4-FFF2-40B4-BE49-F238E27FC236}">
              <a16:creationId xmlns:a16="http://schemas.microsoft.com/office/drawing/2014/main" id="{00000000-0008-0000-0B00-000001361B00}"/>
            </a:ext>
          </a:extLst>
        </xdr:cNvPr>
        <xdr:cNvSpPr>
          <a:spLocks noChangeShapeType="1"/>
        </xdr:cNvSpPr>
      </xdr:nvSpPr>
      <xdr:spPr bwMode="auto">
        <a:xfrm flipH="1">
          <a:off x="3781425" y="2362200"/>
          <a:ext cx="542925" cy="0"/>
        </a:xfrm>
        <a:prstGeom prst="line">
          <a:avLst/>
        </a:prstGeom>
        <a:noFill/>
        <a:ln w="38100" cmpd="dbl">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190500</xdr:colOff>
      <xdr:row>31</xdr:row>
      <xdr:rowOff>0</xdr:rowOff>
    </xdr:from>
    <xdr:to>
      <xdr:col>6</xdr:col>
      <xdr:colOff>190500</xdr:colOff>
      <xdr:row>34</xdr:row>
      <xdr:rowOff>114300</xdr:rowOff>
    </xdr:to>
    <xdr:sp macro="" textlink="">
      <xdr:nvSpPr>
        <xdr:cNvPr id="1783298" name="Line 333">
          <a:extLst>
            <a:ext uri="{FF2B5EF4-FFF2-40B4-BE49-F238E27FC236}">
              <a16:creationId xmlns:a16="http://schemas.microsoft.com/office/drawing/2014/main" id="{00000000-0008-0000-0B00-000002361B00}"/>
            </a:ext>
          </a:extLst>
        </xdr:cNvPr>
        <xdr:cNvSpPr>
          <a:spLocks noChangeShapeType="1"/>
        </xdr:cNvSpPr>
      </xdr:nvSpPr>
      <xdr:spPr bwMode="auto">
        <a:xfrm>
          <a:off x="4191000" y="5381625"/>
          <a:ext cx="0" cy="628650"/>
        </a:xfrm>
        <a:prstGeom prst="line">
          <a:avLst/>
        </a:prstGeom>
        <a:noFill/>
        <a:ln w="9525">
          <a:solidFill>
            <a:srgbClr val="000000"/>
          </a:solidFill>
          <a:prstDash val="lgDashDotDot"/>
          <a:round/>
          <a:headEnd/>
          <a:tailEnd/>
        </a:ln>
        <a:extLst>
          <a:ext uri="{909E8E84-426E-40DD-AFC4-6F175D3DCCD1}">
            <a14:hiddenFill xmlns:a14="http://schemas.microsoft.com/office/drawing/2010/main">
              <a:noFill/>
            </a14:hiddenFill>
          </a:ext>
        </a:extLst>
      </xdr:spPr>
    </xdr:sp>
    <xdr:clientData/>
  </xdr:twoCellAnchor>
  <xdr:twoCellAnchor>
    <xdr:from>
      <xdr:col>0</xdr:col>
      <xdr:colOff>571500</xdr:colOff>
      <xdr:row>31</xdr:row>
      <xdr:rowOff>0</xdr:rowOff>
    </xdr:from>
    <xdr:to>
      <xdr:col>0</xdr:col>
      <xdr:colOff>571500</xdr:colOff>
      <xdr:row>34</xdr:row>
      <xdr:rowOff>114300</xdr:rowOff>
    </xdr:to>
    <xdr:sp macro="" textlink="">
      <xdr:nvSpPr>
        <xdr:cNvPr id="1783299" name="Line 338">
          <a:extLst>
            <a:ext uri="{FF2B5EF4-FFF2-40B4-BE49-F238E27FC236}">
              <a16:creationId xmlns:a16="http://schemas.microsoft.com/office/drawing/2014/main" id="{00000000-0008-0000-0B00-000003361B00}"/>
            </a:ext>
          </a:extLst>
        </xdr:cNvPr>
        <xdr:cNvSpPr>
          <a:spLocks noChangeShapeType="1"/>
        </xdr:cNvSpPr>
      </xdr:nvSpPr>
      <xdr:spPr bwMode="auto">
        <a:xfrm>
          <a:off x="571500" y="5381625"/>
          <a:ext cx="0" cy="628650"/>
        </a:xfrm>
        <a:prstGeom prst="line">
          <a:avLst/>
        </a:prstGeom>
        <a:noFill/>
        <a:ln w="9525">
          <a:solidFill>
            <a:srgbClr val="000000"/>
          </a:solidFill>
          <a:prstDash val="lgDashDotDot"/>
          <a:round/>
          <a:headEnd/>
          <a:tailEnd/>
        </a:ln>
        <a:extLst>
          <a:ext uri="{909E8E84-426E-40DD-AFC4-6F175D3DCCD1}">
            <a14:hiddenFill xmlns:a14="http://schemas.microsoft.com/office/drawing/2010/main">
              <a:noFill/>
            </a14:hiddenFill>
          </a:ext>
        </a:extLst>
      </xdr:spPr>
    </xdr:sp>
    <xdr:clientData/>
  </xdr:twoCellAnchor>
  <xdr:twoCellAnchor>
    <xdr:from>
      <xdr:col>0</xdr:col>
      <xdr:colOff>571500</xdr:colOff>
      <xdr:row>31</xdr:row>
      <xdr:rowOff>0</xdr:rowOff>
    </xdr:from>
    <xdr:to>
      <xdr:col>6</xdr:col>
      <xdr:colOff>190500</xdr:colOff>
      <xdr:row>31</xdr:row>
      <xdr:rowOff>0</xdr:rowOff>
    </xdr:to>
    <xdr:sp macro="" textlink="">
      <xdr:nvSpPr>
        <xdr:cNvPr id="1783300" name="Line 339">
          <a:extLst>
            <a:ext uri="{FF2B5EF4-FFF2-40B4-BE49-F238E27FC236}">
              <a16:creationId xmlns:a16="http://schemas.microsoft.com/office/drawing/2014/main" id="{00000000-0008-0000-0B00-000004361B00}"/>
            </a:ext>
          </a:extLst>
        </xdr:cNvPr>
        <xdr:cNvSpPr>
          <a:spLocks noChangeShapeType="1"/>
        </xdr:cNvSpPr>
      </xdr:nvSpPr>
      <xdr:spPr bwMode="auto">
        <a:xfrm>
          <a:off x="571500" y="5381625"/>
          <a:ext cx="3619500" cy="0"/>
        </a:xfrm>
        <a:prstGeom prst="line">
          <a:avLst/>
        </a:prstGeom>
        <a:noFill/>
        <a:ln w="9525">
          <a:solidFill>
            <a:srgbClr val="000000"/>
          </a:solidFill>
          <a:prstDash val="lgDashDotDot"/>
          <a:round/>
          <a:headEnd/>
          <a:tailEnd/>
        </a:ln>
        <a:extLst>
          <a:ext uri="{909E8E84-426E-40DD-AFC4-6F175D3DCCD1}">
            <a14:hiddenFill xmlns:a14="http://schemas.microsoft.com/office/drawing/2010/main">
              <a:noFill/>
            </a14:hiddenFill>
          </a:ext>
        </a:extLst>
      </xdr:spPr>
    </xdr:sp>
    <xdr:clientData/>
  </xdr:twoCellAnchor>
  <xdr:twoCellAnchor>
    <xdr:from>
      <xdr:col>0</xdr:col>
      <xdr:colOff>571500</xdr:colOff>
      <xdr:row>34</xdr:row>
      <xdr:rowOff>114300</xdr:rowOff>
    </xdr:from>
    <xdr:to>
      <xdr:col>6</xdr:col>
      <xdr:colOff>190500</xdr:colOff>
      <xdr:row>34</xdr:row>
      <xdr:rowOff>114300</xdr:rowOff>
    </xdr:to>
    <xdr:sp macro="" textlink="">
      <xdr:nvSpPr>
        <xdr:cNvPr id="1783301" name="Line 340">
          <a:extLst>
            <a:ext uri="{FF2B5EF4-FFF2-40B4-BE49-F238E27FC236}">
              <a16:creationId xmlns:a16="http://schemas.microsoft.com/office/drawing/2014/main" id="{00000000-0008-0000-0B00-000005361B00}"/>
            </a:ext>
          </a:extLst>
        </xdr:cNvPr>
        <xdr:cNvSpPr>
          <a:spLocks noChangeShapeType="1"/>
        </xdr:cNvSpPr>
      </xdr:nvSpPr>
      <xdr:spPr bwMode="auto">
        <a:xfrm>
          <a:off x="571500" y="6010275"/>
          <a:ext cx="3619500" cy="0"/>
        </a:xfrm>
        <a:prstGeom prst="line">
          <a:avLst/>
        </a:prstGeom>
        <a:noFill/>
        <a:ln w="9525">
          <a:solidFill>
            <a:srgbClr val="000000"/>
          </a:solidFill>
          <a:prstDash val="lgDashDotDot"/>
          <a:round/>
          <a:headEnd/>
          <a:tailEnd/>
        </a:ln>
        <a:extLst>
          <a:ext uri="{909E8E84-426E-40DD-AFC4-6F175D3DCCD1}">
            <a14:hiddenFill xmlns:a14="http://schemas.microsoft.com/office/drawing/2010/main">
              <a:noFill/>
            </a14:hiddenFill>
          </a:ext>
        </a:extLst>
      </xdr:spPr>
    </xdr:sp>
    <xdr:clientData/>
  </xdr:twoCellAnchor>
  <xdr:twoCellAnchor>
    <xdr:from>
      <xdr:col>2</xdr:col>
      <xdr:colOff>676275</xdr:colOff>
      <xdr:row>7</xdr:row>
      <xdr:rowOff>85725</xdr:rowOff>
    </xdr:from>
    <xdr:to>
      <xdr:col>3</xdr:col>
      <xdr:colOff>152400</xdr:colOff>
      <xdr:row>7</xdr:row>
      <xdr:rowOff>85725</xdr:rowOff>
    </xdr:to>
    <xdr:sp macro="" textlink="">
      <xdr:nvSpPr>
        <xdr:cNvPr id="1783302" name="Line 341">
          <a:extLst>
            <a:ext uri="{FF2B5EF4-FFF2-40B4-BE49-F238E27FC236}">
              <a16:creationId xmlns:a16="http://schemas.microsoft.com/office/drawing/2014/main" id="{00000000-0008-0000-0B00-000006361B00}"/>
            </a:ext>
          </a:extLst>
        </xdr:cNvPr>
        <xdr:cNvSpPr>
          <a:spLocks noChangeShapeType="1"/>
        </xdr:cNvSpPr>
      </xdr:nvSpPr>
      <xdr:spPr bwMode="auto">
        <a:xfrm flipH="1">
          <a:off x="1933575" y="1333500"/>
          <a:ext cx="161925" cy="0"/>
        </a:xfrm>
        <a:prstGeom prst="line">
          <a:avLst/>
        </a:prstGeom>
        <a:noFill/>
        <a:ln w="38100" cmpd="dbl">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676275</xdr:colOff>
      <xdr:row>9</xdr:row>
      <xdr:rowOff>85725</xdr:rowOff>
    </xdr:from>
    <xdr:to>
      <xdr:col>3</xdr:col>
      <xdr:colOff>152400</xdr:colOff>
      <xdr:row>9</xdr:row>
      <xdr:rowOff>85725</xdr:rowOff>
    </xdr:to>
    <xdr:sp macro="" textlink="">
      <xdr:nvSpPr>
        <xdr:cNvPr id="1783303" name="Line 342">
          <a:extLst>
            <a:ext uri="{FF2B5EF4-FFF2-40B4-BE49-F238E27FC236}">
              <a16:creationId xmlns:a16="http://schemas.microsoft.com/office/drawing/2014/main" id="{00000000-0008-0000-0B00-000007361B00}"/>
            </a:ext>
          </a:extLst>
        </xdr:cNvPr>
        <xdr:cNvSpPr>
          <a:spLocks noChangeShapeType="1"/>
        </xdr:cNvSpPr>
      </xdr:nvSpPr>
      <xdr:spPr bwMode="auto">
        <a:xfrm flipH="1">
          <a:off x="1933575" y="1676400"/>
          <a:ext cx="161925" cy="0"/>
        </a:xfrm>
        <a:prstGeom prst="line">
          <a:avLst/>
        </a:prstGeom>
        <a:noFill/>
        <a:ln w="38100" cmpd="dbl">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676275</xdr:colOff>
      <xdr:row>11</xdr:row>
      <xdr:rowOff>95250</xdr:rowOff>
    </xdr:from>
    <xdr:to>
      <xdr:col>3</xdr:col>
      <xdr:colOff>152400</xdr:colOff>
      <xdr:row>11</xdr:row>
      <xdr:rowOff>95250</xdr:rowOff>
    </xdr:to>
    <xdr:sp macro="" textlink="">
      <xdr:nvSpPr>
        <xdr:cNvPr id="1783304" name="Line 343">
          <a:extLst>
            <a:ext uri="{FF2B5EF4-FFF2-40B4-BE49-F238E27FC236}">
              <a16:creationId xmlns:a16="http://schemas.microsoft.com/office/drawing/2014/main" id="{00000000-0008-0000-0B00-000008361B00}"/>
            </a:ext>
          </a:extLst>
        </xdr:cNvPr>
        <xdr:cNvSpPr>
          <a:spLocks noChangeShapeType="1"/>
        </xdr:cNvSpPr>
      </xdr:nvSpPr>
      <xdr:spPr bwMode="auto">
        <a:xfrm flipH="1">
          <a:off x="1933575" y="2028825"/>
          <a:ext cx="161925" cy="0"/>
        </a:xfrm>
        <a:prstGeom prst="line">
          <a:avLst/>
        </a:prstGeom>
        <a:noFill/>
        <a:ln w="38100" cmpd="dbl">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676275</xdr:colOff>
      <xdr:row>13</xdr:row>
      <xdr:rowOff>85725</xdr:rowOff>
    </xdr:from>
    <xdr:to>
      <xdr:col>3</xdr:col>
      <xdr:colOff>152400</xdr:colOff>
      <xdr:row>13</xdr:row>
      <xdr:rowOff>85725</xdr:rowOff>
    </xdr:to>
    <xdr:sp macro="" textlink="">
      <xdr:nvSpPr>
        <xdr:cNvPr id="1783305" name="Line 344">
          <a:extLst>
            <a:ext uri="{FF2B5EF4-FFF2-40B4-BE49-F238E27FC236}">
              <a16:creationId xmlns:a16="http://schemas.microsoft.com/office/drawing/2014/main" id="{00000000-0008-0000-0B00-000009361B00}"/>
            </a:ext>
          </a:extLst>
        </xdr:cNvPr>
        <xdr:cNvSpPr>
          <a:spLocks noChangeShapeType="1"/>
        </xdr:cNvSpPr>
      </xdr:nvSpPr>
      <xdr:spPr bwMode="auto">
        <a:xfrm flipH="1">
          <a:off x="1933575" y="2362200"/>
          <a:ext cx="161925" cy="0"/>
        </a:xfrm>
        <a:prstGeom prst="line">
          <a:avLst/>
        </a:prstGeom>
        <a:noFill/>
        <a:ln w="38100" cmpd="dbl">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676275</xdr:colOff>
      <xdr:row>17</xdr:row>
      <xdr:rowOff>85725</xdr:rowOff>
    </xdr:from>
    <xdr:to>
      <xdr:col>3</xdr:col>
      <xdr:colOff>152400</xdr:colOff>
      <xdr:row>17</xdr:row>
      <xdr:rowOff>85725</xdr:rowOff>
    </xdr:to>
    <xdr:sp macro="" textlink="">
      <xdr:nvSpPr>
        <xdr:cNvPr id="1783306" name="Line 346">
          <a:extLst>
            <a:ext uri="{FF2B5EF4-FFF2-40B4-BE49-F238E27FC236}">
              <a16:creationId xmlns:a16="http://schemas.microsoft.com/office/drawing/2014/main" id="{00000000-0008-0000-0B00-00000A361B00}"/>
            </a:ext>
          </a:extLst>
        </xdr:cNvPr>
        <xdr:cNvSpPr>
          <a:spLocks noChangeShapeType="1"/>
        </xdr:cNvSpPr>
      </xdr:nvSpPr>
      <xdr:spPr bwMode="auto">
        <a:xfrm flipH="1">
          <a:off x="1933575" y="3057525"/>
          <a:ext cx="161925" cy="0"/>
        </a:xfrm>
        <a:prstGeom prst="line">
          <a:avLst/>
        </a:prstGeom>
        <a:noFill/>
        <a:ln w="38100" cmpd="dbl">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19</xdr:row>
      <xdr:rowOff>76200</xdr:rowOff>
    </xdr:from>
    <xdr:to>
      <xdr:col>3</xdr:col>
      <xdr:colOff>152400</xdr:colOff>
      <xdr:row>19</xdr:row>
      <xdr:rowOff>76200</xdr:rowOff>
    </xdr:to>
    <xdr:sp macro="" textlink="">
      <xdr:nvSpPr>
        <xdr:cNvPr id="1783307" name="Line 347">
          <a:extLst>
            <a:ext uri="{FF2B5EF4-FFF2-40B4-BE49-F238E27FC236}">
              <a16:creationId xmlns:a16="http://schemas.microsoft.com/office/drawing/2014/main" id="{00000000-0008-0000-0B00-00000B361B00}"/>
            </a:ext>
          </a:extLst>
        </xdr:cNvPr>
        <xdr:cNvSpPr>
          <a:spLocks noChangeShapeType="1"/>
        </xdr:cNvSpPr>
      </xdr:nvSpPr>
      <xdr:spPr bwMode="auto">
        <a:xfrm flipH="1">
          <a:off x="1943100" y="3400425"/>
          <a:ext cx="152400" cy="0"/>
        </a:xfrm>
        <a:prstGeom prst="line">
          <a:avLst/>
        </a:prstGeom>
        <a:noFill/>
        <a:ln w="38100" cmpd="dbl">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676275</xdr:colOff>
      <xdr:row>25</xdr:row>
      <xdr:rowOff>85725</xdr:rowOff>
    </xdr:from>
    <xdr:to>
      <xdr:col>3</xdr:col>
      <xdr:colOff>152400</xdr:colOff>
      <xdr:row>25</xdr:row>
      <xdr:rowOff>85725</xdr:rowOff>
    </xdr:to>
    <xdr:sp macro="" textlink="">
      <xdr:nvSpPr>
        <xdr:cNvPr id="1783308" name="Line 348">
          <a:extLst>
            <a:ext uri="{FF2B5EF4-FFF2-40B4-BE49-F238E27FC236}">
              <a16:creationId xmlns:a16="http://schemas.microsoft.com/office/drawing/2014/main" id="{00000000-0008-0000-0B00-00000C361B00}"/>
            </a:ext>
          </a:extLst>
        </xdr:cNvPr>
        <xdr:cNvSpPr>
          <a:spLocks noChangeShapeType="1"/>
        </xdr:cNvSpPr>
      </xdr:nvSpPr>
      <xdr:spPr bwMode="auto">
        <a:xfrm flipH="1">
          <a:off x="1933575" y="4438650"/>
          <a:ext cx="161925" cy="0"/>
        </a:xfrm>
        <a:prstGeom prst="line">
          <a:avLst/>
        </a:prstGeom>
        <a:noFill/>
        <a:ln w="38100" cmpd="dbl">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28</xdr:row>
      <xdr:rowOff>66675</xdr:rowOff>
    </xdr:from>
    <xdr:to>
      <xdr:col>3</xdr:col>
      <xdr:colOff>152400</xdr:colOff>
      <xdr:row>28</xdr:row>
      <xdr:rowOff>66675</xdr:rowOff>
    </xdr:to>
    <xdr:sp macro="" textlink="">
      <xdr:nvSpPr>
        <xdr:cNvPr id="1783309" name="Line 349">
          <a:extLst>
            <a:ext uri="{FF2B5EF4-FFF2-40B4-BE49-F238E27FC236}">
              <a16:creationId xmlns:a16="http://schemas.microsoft.com/office/drawing/2014/main" id="{00000000-0008-0000-0B00-00000D361B00}"/>
            </a:ext>
          </a:extLst>
        </xdr:cNvPr>
        <xdr:cNvSpPr>
          <a:spLocks noChangeShapeType="1"/>
        </xdr:cNvSpPr>
      </xdr:nvSpPr>
      <xdr:spPr bwMode="auto">
        <a:xfrm flipH="1">
          <a:off x="1943100" y="4933950"/>
          <a:ext cx="152400" cy="0"/>
        </a:xfrm>
        <a:prstGeom prst="line">
          <a:avLst/>
        </a:prstGeom>
        <a:noFill/>
        <a:ln w="38100" cmpd="dbl">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619125</xdr:colOff>
      <xdr:row>22</xdr:row>
      <xdr:rowOff>85725</xdr:rowOff>
    </xdr:from>
    <xdr:to>
      <xdr:col>7</xdr:col>
      <xdr:colOff>371475</xdr:colOff>
      <xdr:row>22</xdr:row>
      <xdr:rowOff>85725</xdr:rowOff>
    </xdr:to>
    <xdr:sp macro="" textlink="">
      <xdr:nvSpPr>
        <xdr:cNvPr id="1783310" name="Line 351">
          <a:extLst>
            <a:ext uri="{FF2B5EF4-FFF2-40B4-BE49-F238E27FC236}">
              <a16:creationId xmlns:a16="http://schemas.microsoft.com/office/drawing/2014/main" id="{00000000-0008-0000-0B00-00000E361B00}"/>
            </a:ext>
          </a:extLst>
        </xdr:cNvPr>
        <xdr:cNvSpPr>
          <a:spLocks noChangeShapeType="1"/>
        </xdr:cNvSpPr>
      </xdr:nvSpPr>
      <xdr:spPr bwMode="auto">
        <a:xfrm flipH="1">
          <a:off x="2562225" y="3924300"/>
          <a:ext cx="24955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514350</xdr:colOff>
      <xdr:row>4</xdr:row>
      <xdr:rowOff>85725</xdr:rowOff>
    </xdr:from>
    <xdr:to>
      <xdr:col>13</xdr:col>
      <xdr:colOff>514350</xdr:colOff>
      <xdr:row>5</xdr:row>
      <xdr:rowOff>95250</xdr:rowOff>
    </xdr:to>
    <xdr:sp macro="" textlink="">
      <xdr:nvSpPr>
        <xdr:cNvPr id="1783311" name="Line 381">
          <a:extLst>
            <a:ext uri="{FF2B5EF4-FFF2-40B4-BE49-F238E27FC236}">
              <a16:creationId xmlns:a16="http://schemas.microsoft.com/office/drawing/2014/main" id="{00000000-0008-0000-0B00-00000F361B00}"/>
            </a:ext>
          </a:extLst>
        </xdr:cNvPr>
        <xdr:cNvSpPr>
          <a:spLocks noChangeShapeType="1"/>
        </xdr:cNvSpPr>
      </xdr:nvSpPr>
      <xdr:spPr bwMode="auto">
        <a:xfrm>
          <a:off x="9315450" y="819150"/>
          <a:ext cx="0" cy="180975"/>
        </a:xfrm>
        <a:prstGeom prst="line">
          <a:avLst/>
        </a:prstGeom>
        <a:noFill/>
        <a:ln w="38100" cmpd="dbl">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514350</xdr:colOff>
      <xdr:row>4</xdr:row>
      <xdr:rowOff>85725</xdr:rowOff>
    </xdr:from>
    <xdr:to>
      <xdr:col>14</xdr:col>
      <xdr:colOff>333375</xdr:colOff>
      <xdr:row>4</xdr:row>
      <xdr:rowOff>85725</xdr:rowOff>
    </xdr:to>
    <xdr:sp macro="" textlink="">
      <xdr:nvSpPr>
        <xdr:cNvPr id="1783312" name="Line 382">
          <a:extLst>
            <a:ext uri="{FF2B5EF4-FFF2-40B4-BE49-F238E27FC236}">
              <a16:creationId xmlns:a16="http://schemas.microsoft.com/office/drawing/2014/main" id="{00000000-0008-0000-0B00-000010361B00}"/>
            </a:ext>
          </a:extLst>
        </xdr:cNvPr>
        <xdr:cNvSpPr>
          <a:spLocks noChangeShapeType="1"/>
        </xdr:cNvSpPr>
      </xdr:nvSpPr>
      <xdr:spPr bwMode="auto">
        <a:xfrm>
          <a:off x="9315450" y="819150"/>
          <a:ext cx="504825" cy="0"/>
        </a:xfrm>
        <a:prstGeom prst="line">
          <a:avLst/>
        </a:prstGeom>
        <a:noFill/>
        <a:ln w="38100" cmpd="dbl">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333375</xdr:colOff>
      <xdr:row>4</xdr:row>
      <xdr:rowOff>85725</xdr:rowOff>
    </xdr:from>
    <xdr:to>
      <xdr:col>14</xdr:col>
      <xdr:colOff>333375</xdr:colOff>
      <xdr:row>5</xdr:row>
      <xdr:rowOff>95250</xdr:rowOff>
    </xdr:to>
    <xdr:sp macro="" textlink="">
      <xdr:nvSpPr>
        <xdr:cNvPr id="1783313" name="Line 383">
          <a:extLst>
            <a:ext uri="{FF2B5EF4-FFF2-40B4-BE49-F238E27FC236}">
              <a16:creationId xmlns:a16="http://schemas.microsoft.com/office/drawing/2014/main" id="{00000000-0008-0000-0B00-000011361B00}"/>
            </a:ext>
          </a:extLst>
        </xdr:cNvPr>
        <xdr:cNvSpPr>
          <a:spLocks noChangeShapeType="1"/>
        </xdr:cNvSpPr>
      </xdr:nvSpPr>
      <xdr:spPr bwMode="auto">
        <a:xfrm>
          <a:off x="9820275" y="819150"/>
          <a:ext cx="0" cy="180975"/>
        </a:xfrm>
        <a:prstGeom prst="line">
          <a:avLst/>
        </a:prstGeom>
        <a:noFill/>
        <a:ln w="38100" cmpd="dbl">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514350</xdr:colOff>
      <xdr:row>5</xdr:row>
      <xdr:rowOff>95250</xdr:rowOff>
    </xdr:from>
    <xdr:to>
      <xdr:col>14</xdr:col>
      <xdr:colOff>333375</xdr:colOff>
      <xdr:row>5</xdr:row>
      <xdr:rowOff>95250</xdr:rowOff>
    </xdr:to>
    <xdr:sp macro="" textlink="">
      <xdr:nvSpPr>
        <xdr:cNvPr id="1783314" name="Line 384">
          <a:extLst>
            <a:ext uri="{FF2B5EF4-FFF2-40B4-BE49-F238E27FC236}">
              <a16:creationId xmlns:a16="http://schemas.microsoft.com/office/drawing/2014/main" id="{00000000-0008-0000-0B00-000012361B00}"/>
            </a:ext>
          </a:extLst>
        </xdr:cNvPr>
        <xdr:cNvSpPr>
          <a:spLocks noChangeShapeType="1"/>
        </xdr:cNvSpPr>
      </xdr:nvSpPr>
      <xdr:spPr bwMode="auto">
        <a:xfrm flipH="1">
          <a:off x="9315450" y="1000125"/>
          <a:ext cx="504825" cy="0"/>
        </a:xfrm>
        <a:prstGeom prst="line">
          <a:avLst/>
        </a:prstGeom>
        <a:noFill/>
        <a:ln w="38100" cmpd="dbl">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523875</xdr:colOff>
      <xdr:row>7</xdr:row>
      <xdr:rowOff>95250</xdr:rowOff>
    </xdr:from>
    <xdr:to>
      <xdr:col>13</xdr:col>
      <xdr:colOff>523875</xdr:colOff>
      <xdr:row>8</xdr:row>
      <xdr:rowOff>95250</xdr:rowOff>
    </xdr:to>
    <xdr:sp macro="" textlink="">
      <xdr:nvSpPr>
        <xdr:cNvPr id="1783315" name="Line 385">
          <a:extLst>
            <a:ext uri="{FF2B5EF4-FFF2-40B4-BE49-F238E27FC236}">
              <a16:creationId xmlns:a16="http://schemas.microsoft.com/office/drawing/2014/main" id="{00000000-0008-0000-0B00-000013361B00}"/>
            </a:ext>
          </a:extLst>
        </xdr:cNvPr>
        <xdr:cNvSpPr>
          <a:spLocks noChangeShapeType="1"/>
        </xdr:cNvSpPr>
      </xdr:nvSpPr>
      <xdr:spPr bwMode="auto">
        <a:xfrm>
          <a:off x="9324975" y="1343025"/>
          <a:ext cx="0" cy="1714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523875</xdr:colOff>
      <xdr:row>7</xdr:row>
      <xdr:rowOff>85725</xdr:rowOff>
    </xdr:from>
    <xdr:to>
      <xdr:col>14</xdr:col>
      <xdr:colOff>342900</xdr:colOff>
      <xdr:row>7</xdr:row>
      <xdr:rowOff>85725</xdr:rowOff>
    </xdr:to>
    <xdr:sp macro="" textlink="">
      <xdr:nvSpPr>
        <xdr:cNvPr id="1783316" name="Line 386">
          <a:extLst>
            <a:ext uri="{FF2B5EF4-FFF2-40B4-BE49-F238E27FC236}">
              <a16:creationId xmlns:a16="http://schemas.microsoft.com/office/drawing/2014/main" id="{00000000-0008-0000-0B00-000014361B00}"/>
            </a:ext>
          </a:extLst>
        </xdr:cNvPr>
        <xdr:cNvSpPr>
          <a:spLocks noChangeShapeType="1"/>
        </xdr:cNvSpPr>
      </xdr:nvSpPr>
      <xdr:spPr bwMode="auto">
        <a:xfrm>
          <a:off x="9324975" y="1333500"/>
          <a:ext cx="5048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342900</xdr:colOff>
      <xdr:row>7</xdr:row>
      <xdr:rowOff>85725</xdr:rowOff>
    </xdr:from>
    <xdr:to>
      <xdr:col>14</xdr:col>
      <xdr:colOff>342900</xdr:colOff>
      <xdr:row>8</xdr:row>
      <xdr:rowOff>95250</xdr:rowOff>
    </xdr:to>
    <xdr:sp macro="" textlink="">
      <xdr:nvSpPr>
        <xdr:cNvPr id="1783317" name="Line 387">
          <a:extLst>
            <a:ext uri="{FF2B5EF4-FFF2-40B4-BE49-F238E27FC236}">
              <a16:creationId xmlns:a16="http://schemas.microsoft.com/office/drawing/2014/main" id="{00000000-0008-0000-0B00-000015361B00}"/>
            </a:ext>
          </a:extLst>
        </xdr:cNvPr>
        <xdr:cNvSpPr>
          <a:spLocks noChangeShapeType="1"/>
        </xdr:cNvSpPr>
      </xdr:nvSpPr>
      <xdr:spPr bwMode="auto">
        <a:xfrm>
          <a:off x="9829800" y="1333500"/>
          <a:ext cx="0" cy="1809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523875</xdr:colOff>
      <xdr:row>8</xdr:row>
      <xdr:rowOff>95250</xdr:rowOff>
    </xdr:from>
    <xdr:to>
      <xdr:col>14</xdr:col>
      <xdr:colOff>342900</xdr:colOff>
      <xdr:row>8</xdr:row>
      <xdr:rowOff>95250</xdr:rowOff>
    </xdr:to>
    <xdr:sp macro="" textlink="">
      <xdr:nvSpPr>
        <xdr:cNvPr id="1783318" name="Line 388">
          <a:extLst>
            <a:ext uri="{FF2B5EF4-FFF2-40B4-BE49-F238E27FC236}">
              <a16:creationId xmlns:a16="http://schemas.microsoft.com/office/drawing/2014/main" id="{00000000-0008-0000-0B00-000016361B00}"/>
            </a:ext>
          </a:extLst>
        </xdr:cNvPr>
        <xdr:cNvSpPr>
          <a:spLocks noChangeShapeType="1"/>
        </xdr:cNvSpPr>
      </xdr:nvSpPr>
      <xdr:spPr bwMode="auto">
        <a:xfrm flipH="1">
          <a:off x="9324975" y="1514475"/>
          <a:ext cx="5048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533400</xdr:colOff>
      <xdr:row>11</xdr:row>
      <xdr:rowOff>85725</xdr:rowOff>
    </xdr:from>
    <xdr:to>
      <xdr:col>13</xdr:col>
      <xdr:colOff>533400</xdr:colOff>
      <xdr:row>12</xdr:row>
      <xdr:rowOff>95250</xdr:rowOff>
    </xdr:to>
    <xdr:sp macro="" textlink="">
      <xdr:nvSpPr>
        <xdr:cNvPr id="1783319" name="Line 389">
          <a:extLst>
            <a:ext uri="{FF2B5EF4-FFF2-40B4-BE49-F238E27FC236}">
              <a16:creationId xmlns:a16="http://schemas.microsoft.com/office/drawing/2014/main" id="{00000000-0008-0000-0B00-000017361B00}"/>
            </a:ext>
          </a:extLst>
        </xdr:cNvPr>
        <xdr:cNvSpPr>
          <a:spLocks noChangeShapeType="1"/>
        </xdr:cNvSpPr>
      </xdr:nvSpPr>
      <xdr:spPr bwMode="auto">
        <a:xfrm>
          <a:off x="9334500" y="2019300"/>
          <a:ext cx="0" cy="180975"/>
        </a:xfrm>
        <a:prstGeom prst="line">
          <a:avLst/>
        </a:prstGeom>
        <a:noFill/>
        <a:ln w="9525">
          <a:solidFill>
            <a:srgbClr val="000000"/>
          </a:solidFill>
          <a:prstDash val="lgDashDotDot"/>
          <a:round/>
          <a:headEnd/>
          <a:tailEnd/>
        </a:ln>
        <a:extLst>
          <a:ext uri="{909E8E84-426E-40DD-AFC4-6F175D3DCCD1}">
            <a14:hiddenFill xmlns:a14="http://schemas.microsoft.com/office/drawing/2010/main">
              <a:noFill/>
            </a14:hiddenFill>
          </a:ext>
        </a:extLst>
      </xdr:spPr>
    </xdr:sp>
    <xdr:clientData/>
  </xdr:twoCellAnchor>
  <xdr:twoCellAnchor>
    <xdr:from>
      <xdr:col>13</xdr:col>
      <xdr:colOff>533400</xdr:colOff>
      <xdr:row>11</xdr:row>
      <xdr:rowOff>85725</xdr:rowOff>
    </xdr:from>
    <xdr:to>
      <xdr:col>14</xdr:col>
      <xdr:colOff>342900</xdr:colOff>
      <xdr:row>11</xdr:row>
      <xdr:rowOff>85725</xdr:rowOff>
    </xdr:to>
    <xdr:sp macro="" textlink="">
      <xdr:nvSpPr>
        <xdr:cNvPr id="1783320" name="Line 390">
          <a:extLst>
            <a:ext uri="{FF2B5EF4-FFF2-40B4-BE49-F238E27FC236}">
              <a16:creationId xmlns:a16="http://schemas.microsoft.com/office/drawing/2014/main" id="{00000000-0008-0000-0B00-000018361B00}"/>
            </a:ext>
          </a:extLst>
        </xdr:cNvPr>
        <xdr:cNvSpPr>
          <a:spLocks noChangeShapeType="1"/>
        </xdr:cNvSpPr>
      </xdr:nvSpPr>
      <xdr:spPr bwMode="auto">
        <a:xfrm>
          <a:off x="9334500" y="2019300"/>
          <a:ext cx="495300" cy="0"/>
        </a:xfrm>
        <a:prstGeom prst="line">
          <a:avLst/>
        </a:prstGeom>
        <a:noFill/>
        <a:ln w="9525">
          <a:solidFill>
            <a:srgbClr val="000000"/>
          </a:solidFill>
          <a:prstDash val="lgDashDotDot"/>
          <a:round/>
          <a:headEnd/>
          <a:tailEnd/>
        </a:ln>
        <a:extLst>
          <a:ext uri="{909E8E84-426E-40DD-AFC4-6F175D3DCCD1}">
            <a14:hiddenFill xmlns:a14="http://schemas.microsoft.com/office/drawing/2010/main">
              <a:noFill/>
            </a14:hiddenFill>
          </a:ext>
        </a:extLst>
      </xdr:spPr>
    </xdr:sp>
    <xdr:clientData/>
  </xdr:twoCellAnchor>
  <xdr:twoCellAnchor>
    <xdr:from>
      <xdr:col>14</xdr:col>
      <xdr:colOff>342900</xdr:colOff>
      <xdr:row>11</xdr:row>
      <xdr:rowOff>85725</xdr:rowOff>
    </xdr:from>
    <xdr:to>
      <xdr:col>14</xdr:col>
      <xdr:colOff>342900</xdr:colOff>
      <xdr:row>12</xdr:row>
      <xdr:rowOff>95250</xdr:rowOff>
    </xdr:to>
    <xdr:sp macro="" textlink="">
      <xdr:nvSpPr>
        <xdr:cNvPr id="1783321" name="Line 391">
          <a:extLst>
            <a:ext uri="{FF2B5EF4-FFF2-40B4-BE49-F238E27FC236}">
              <a16:creationId xmlns:a16="http://schemas.microsoft.com/office/drawing/2014/main" id="{00000000-0008-0000-0B00-000019361B00}"/>
            </a:ext>
          </a:extLst>
        </xdr:cNvPr>
        <xdr:cNvSpPr>
          <a:spLocks noChangeShapeType="1"/>
        </xdr:cNvSpPr>
      </xdr:nvSpPr>
      <xdr:spPr bwMode="auto">
        <a:xfrm>
          <a:off x="9829800" y="2019300"/>
          <a:ext cx="0" cy="180975"/>
        </a:xfrm>
        <a:prstGeom prst="line">
          <a:avLst/>
        </a:prstGeom>
        <a:noFill/>
        <a:ln w="9525">
          <a:solidFill>
            <a:srgbClr val="000000"/>
          </a:solidFill>
          <a:prstDash val="lgDashDotDot"/>
          <a:round/>
          <a:headEnd/>
          <a:tailEnd/>
        </a:ln>
        <a:extLst>
          <a:ext uri="{909E8E84-426E-40DD-AFC4-6F175D3DCCD1}">
            <a14:hiddenFill xmlns:a14="http://schemas.microsoft.com/office/drawing/2010/main">
              <a:noFill/>
            </a14:hiddenFill>
          </a:ext>
        </a:extLst>
      </xdr:spPr>
    </xdr:sp>
    <xdr:clientData/>
  </xdr:twoCellAnchor>
  <xdr:twoCellAnchor>
    <xdr:from>
      <xdr:col>13</xdr:col>
      <xdr:colOff>533400</xdr:colOff>
      <xdr:row>12</xdr:row>
      <xdr:rowOff>85725</xdr:rowOff>
    </xdr:from>
    <xdr:to>
      <xdr:col>14</xdr:col>
      <xdr:colOff>342900</xdr:colOff>
      <xdr:row>12</xdr:row>
      <xdr:rowOff>85725</xdr:rowOff>
    </xdr:to>
    <xdr:sp macro="" textlink="">
      <xdr:nvSpPr>
        <xdr:cNvPr id="1783322" name="Line 393">
          <a:extLst>
            <a:ext uri="{FF2B5EF4-FFF2-40B4-BE49-F238E27FC236}">
              <a16:creationId xmlns:a16="http://schemas.microsoft.com/office/drawing/2014/main" id="{00000000-0008-0000-0B00-00001A361B00}"/>
            </a:ext>
          </a:extLst>
        </xdr:cNvPr>
        <xdr:cNvSpPr>
          <a:spLocks noChangeShapeType="1"/>
        </xdr:cNvSpPr>
      </xdr:nvSpPr>
      <xdr:spPr bwMode="auto">
        <a:xfrm flipH="1">
          <a:off x="9334500" y="2190750"/>
          <a:ext cx="495300" cy="0"/>
        </a:xfrm>
        <a:prstGeom prst="line">
          <a:avLst/>
        </a:prstGeom>
        <a:noFill/>
        <a:ln w="9525">
          <a:solidFill>
            <a:srgbClr val="000000"/>
          </a:solidFill>
          <a:prstDash val="lgDashDotDot"/>
          <a:round/>
          <a:headEnd/>
          <a:tailEnd/>
        </a:ln>
        <a:extLst>
          <a:ext uri="{909E8E84-426E-40DD-AFC4-6F175D3DCCD1}">
            <a14:hiddenFill xmlns:a14="http://schemas.microsoft.com/office/drawing/2010/main">
              <a:noFill/>
            </a14:hiddenFill>
          </a:ext>
        </a:extLst>
      </xdr:spPr>
    </xdr:sp>
    <xdr:clientData/>
  </xdr:twoCellAnchor>
  <xdr:twoCellAnchor>
    <xdr:from>
      <xdr:col>13</xdr:col>
      <xdr:colOff>523875</xdr:colOff>
      <xdr:row>16</xdr:row>
      <xdr:rowOff>95250</xdr:rowOff>
    </xdr:from>
    <xdr:to>
      <xdr:col>14</xdr:col>
      <xdr:colOff>371475</xdr:colOff>
      <xdr:row>16</xdr:row>
      <xdr:rowOff>95250</xdr:rowOff>
    </xdr:to>
    <xdr:sp macro="" textlink="">
      <xdr:nvSpPr>
        <xdr:cNvPr id="1783323" name="Line 394">
          <a:extLst>
            <a:ext uri="{FF2B5EF4-FFF2-40B4-BE49-F238E27FC236}">
              <a16:creationId xmlns:a16="http://schemas.microsoft.com/office/drawing/2014/main" id="{00000000-0008-0000-0B00-00001B361B00}"/>
            </a:ext>
          </a:extLst>
        </xdr:cNvPr>
        <xdr:cNvSpPr>
          <a:spLocks noChangeShapeType="1"/>
        </xdr:cNvSpPr>
      </xdr:nvSpPr>
      <xdr:spPr bwMode="auto">
        <a:xfrm>
          <a:off x="9324975" y="2886075"/>
          <a:ext cx="53340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13</xdr:col>
      <xdr:colOff>533400</xdr:colOff>
      <xdr:row>19</xdr:row>
      <xdr:rowOff>95250</xdr:rowOff>
    </xdr:from>
    <xdr:to>
      <xdr:col>14</xdr:col>
      <xdr:colOff>381000</xdr:colOff>
      <xdr:row>19</xdr:row>
      <xdr:rowOff>95250</xdr:rowOff>
    </xdr:to>
    <xdr:sp macro="" textlink="">
      <xdr:nvSpPr>
        <xdr:cNvPr id="1783324" name="Line 395">
          <a:extLst>
            <a:ext uri="{FF2B5EF4-FFF2-40B4-BE49-F238E27FC236}">
              <a16:creationId xmlns:a16="http://schemas.microsoft.com/office/drawing/2014/main" id="{00000000-0008-0000-0B00-00001C361B00}"/>
            </a:ext>
          </a:extLst>
        </xdr:cNvPr>
        <xdr:cNvSpPr>
          <a:spLocks noChangeShapeType="1"/>
        </xdr:cNvSpPr>
      </xdr:nvSpPr>
      <xdr:spPr bwMode="auto">
        <a:xfrm>
          <a:off x="9334500" y="3419475"/>
          <a:ext cx="533400" cy="0"/>
        </a:xfrm>
        <a:prstGeom prst="line">
          <a:avLst/>
        </a:prstGeom>
        <a:noFill/>
        <a:ln w="38100" cmpd="dbl">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657225</xdr:colOff>
      <xdr:row>11</xdr:row>
      <xdr:rowOff>47625</xdr:rowOff>
    </xdr:from>
    <xdr:to>
      <xdr:col>8</xdr:col>
      <xdr:colOff>142875</xdr:colOff>
      <xdr:row>11</xdr:row>
      <xdr:rowOff>47625</xdr:rowOff>
    </xdr:to>
    <xdr:sp macro="" textlink="">
      <xdr:nvSpPr>
        <xdr:cNvPr id="1783325" name="Line 396">
          <a:extLst>
            <a:ext uri="{FF2B5EF4-FFF2-40B4-BE49-F238E27FC236}">
              <a16:creationId xmlns:a16="http://schemas.microsoft.com/office/drawing/2014/main" id="{00000000-0008-0000-0B00-00001D361B00}"/>
            </a:ext>
          </a:extLst>
        </xdr:cNvPr>
        <xdr:cNvSpPr>
          <a:spLocks noChangeShapeType="1"/>
        </xdr:cNvSpPr>
      </xdr:nvSpPr>
      <xdr:spPr bwMode="auto">
        <a:xfrm>
          <a:off x="4657725" y="1981200"/>
          <a:ext cx="8572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523875</xdr:colOff>
      <xdr:row>6</xdr:row>
      <xdr:rowOff>76200</xdr:rowOff>
    </xdr:from>
    <xdr:to>
      <xdr:col>0</xdr:col>
      <xdr:colOff>523875</xdr:colOff>
      <xdr:row>10</xdr:row>
      <xdr:rowOff>76200</xdr:rowOff>
    </xdr:to>
    <xdr:sp macro="" textlink="">
      <xdr:nvSpPr>
        <xdr:cNvPr id="1783326" name="Line 397">
          <a:extLst>
            <a:ext uri="{FF2B5EF4-FFF2-40B4-BE49-F238E27FC236}">
              <a16:creationId xmlns:a16="http://schemas.microsoft.com/office/drawing/2014/main" id="{00000000-0008-0000-0B00-00001E361B00}"/>
            </a:ext>
          </a:extLst>
        </xdr:cNvPr>
        <xdr:cNvSpPr>
          <a:spLocks noChangeShapeType="1"/>
        </xdr:cNvSpPr>
      </xdr:nvSpPr>
      <xdr:spPr bwMode="auto">
        <a:xfrm>
          <a:off x="523875" y="1152525"/>
          <a:ext cx="0" cy="685800"/>
        </a:xfrm>
        <a:prstGeom prst="line">
          <a:avLst/>
        </a:prstGeom>
        <a:noFill/>
        <a:ln w="9525">
          <a:solidFill>
            <a:srgbClr val="000000"/>
          </a:solidFill>
          <a:prstDash val="lgDashDotDot"/>
          <a:round/>
          <a:headEnd/>
          <a:tailEnd/>
        </a:ln>
        <a:extLst>
          <a:ext uri="{909E8E84-426E-40DD-AFC4-6F175D3DCCD1}">
            <a14:hiddenFill xmlns:a14="http://schemas.microsoft.com/office/drawing/2010/main">
              <a:noFill/>
            </a14:hiddenFill>
          </a:ext>
        </a:extLst>
      </xdr:spPr>
    </xdr:sp>
    <xdr:clientData/>
  </xdr:twoCellAnchor>
  <xdr:twoCellAnchor>
    <xdr:from>
      <xdr:col>0</xdr:col>
      <xdr:colOff>523875</xdr:colOff>
      <xdr:row>10</xdr:row>
      <xdr:rowOff>76200</xdr:rowOff>
    </xdr:from>
    <xdr:to>
      <xdr:col>3</xdr:col>
      <xdr:colOff>323850</xdr:colOff>
      <xdr:row>10</xdr:row>
      <xdr:rowOff>76200</xdr:rowOff>
    </xdr:to>
    <xdr:sp macro="" textlink="">
      <xdr:nvSpPr>
        <xdr:cNvPr id="1783327" name="Line 398">
          <a:extLst>
            <a:ext uri="{FF2B5EF4-FFF2-40B4-BE49-F238E27FC236}">
              <a16:creationId xmlns:a16="http://schemas.microsoft.com/office/drawing/2014/main" id="{00000000-0008-0000-0B00-00001F361B00}"/>
            </a:ext>
          </a:extLst>
        </xdr:cNvPr>
        <xdr:cNvSpPr>
          <a:spLocks noChangeShapeType="1"/>
        </xdr:cNvSpPr>
      </xdr:nvSpPr>
      <xdr:spPr bwMode="auto">
        <a:xfrm>
          <a:off x="523875" y="1838325"/>
          <a:ext cx="1743075" cy="0"/>
        </a:xfrm>
        <a:prstGeom prst="line">
          <a:avLst/>
        </a:prstGeom>
        <a:noFill/>
        <a:ln w="9525">
          <a:solidFill>
            <a:srgbClr val="000000"/>
          </a:solidFill>
          <a:prstDash val="lgDashDotDot"/>
          <a:round/>
          <a:headEnd/>
          <a:tailEnd/>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3</xdr:col>
      <xdr:colOff>323850</xdr:colOff>
      <xdr:row>15</xdr:row>
      <xdr:rowOff>114300</xdr:rowOff>
    </xdr:to>
    <xdr:sp macro="" textlink="">
      <xdr:nvSpPr>
        <xdr:cNvPr id="1783328" name="Line 400">
          <a:extLst>
            <a:ext uri="{FF2B5EF4-FFF2-40B4-BE49-F238E27FC236}">
              <a16:creationId xmlns:a16="http://schemas.microsoft.com/office/drawing/2014/main" id="{00000000-0008-0000-0B00-000020361B00}"/>
            </a:ext>
          </a:extLst>
        </xdr:cNvPr>
        <xdr:cNvSpPr>
          <a:spLocks noChangeShapeType="1"/>
        </xdr:cNvSpPr>
      </xdr:nvSpPr>
      <xdr:spPr bwMode="auto">
        <a:xfrm>
          <a:off x="2266950" y="1838325"/>
          <a:ext cx="0" cy="895350"/>
        </a:xfrm>
        <a:prstGeom prst="line">
          <a:avLst/>
        </a:prstGeom>
        <a:noFill/>
        <a:ln w="9525">
          <a:solidFill>
            <a:srgbClr val="000000"/>
          </a:solidFill>
          <a:prstDash val="lgDashDotDot"/>
          <a:round/>
          <a:headEnd/>
          <a:tailEnd/>
        </a:ln>
        <a:extLst>
          <a:ext uri="{909E8E84-426E-40DD-AFC4-6F175D3DCCD1}">
            <a14:hiddenFill xmlns:a14="http://schemas.microsoft.com/office/drawing/2010/main">
              <a:noFill/>
            </a14:hiddenFill>
          </a:ext>
        </a:extLst>
      </xdr:spPr>
    </xdr:sp>
    <xdr:clientData/>
  </xdr:twoCellAnchor>
  <xdr:twoCellAnchor>
    <xdr:from>
      <xdr:col>3</xdr:col>
      <xdr:colOff>323850</xdr:colOff>
      <xdr:row>15</xdr:row>
      <xdr:rowOff>104775</xdr:rowOff>
    </xdr:from>
    <xdr:to>
      <xdr:col>6</xdr:col>
      <xdr:colOff>133350</xdr:colOff>
      <xdr:row>15</xdr:row>
      <xdr:rowOff>104775</xdr:rowOff>
    </xdr:to>
    <xdr:sp macro="" textlink="">
      <xdr:nvSpPr>
        <xdr:cNvPr id="1783329" name="Line 403">
          <a:extLst>
            <a:ext uri="{FF2B5EF4-FFF2-40B4-BE49-F238E27FC236}">
              <a16:creationId xmlns:a16="http://schemas.microsoft.com/office/drawing/2014/main" id="{00000000-0008-0000-0B00-000021361B00}"/>
            </a:ext>
          </a:extLst>
        </xdr:cNvPr>
        <xdr:cNvSpPr>
          <a:spLocks noChangeShapeType="1"/>
        </xdr:cNvSpPr>
      </xdr:nvSpPr>
      <xdr:spPr bwMode="auto">
        <a:xfrm>
          <a:off x="2266950" y="2724150"/>
          <a:ext cx="1866900" cy="0"/>
        </a:xfrm>
        <a:prstGeom prst="line">
          <a:avLst/>
        </a:prstGeom>
        <a:noFill/>
        <a:ln w="9525">
          <a:solidFill>
            <a:srgbClr val="000000"/>
          </a:solidFill>
          <a:prstDash val="lgDashDotDot"/>
          <a:round/>
          <a:headEnd/>
          <a:tailEnd/>
        </a:ln>
        <a:extLst>
          <a:ext uri="{909E8E84-426E-40DD-AFC4-6F175D3DCCD1}">
            <a14:hiddenFill xmlns:a14="http://schemas.microsoft.com/office/drawing/2010/main">
              <a:noFill/>
            </a14:hiddenFill>
          </a:ext>
        </a:extLst>
      </xdr:spPr>
    </xdr:sp>
    <xdr:clientData/>
  </xdr:twoCellAnchor>
  <xdr:twoCellAnchor>
    <xdr:from>
      <xdr:col>3</xdr:col>
      <xdr:colOff>9525</xdr:colOff>
      <xdr:row>32</xdr:row>
      <xdr:rowOff>95250</xdr:rowOff>
    </xdr:from>
    <xdr:to>
      <xdr:col>4</xdr:col>
      <xdr:colOff>219075</xdr:colOff>
      <xdr:row>32</xdr:row>
      <xdr:rowOff>95250</xdr:rowOff>
    </xdr:to>
    <xdr:sp macro="" textlink="">
      <xdr:nvSpPr>
        <xdr:cNvPr id="1783330" name="Line 408">
          <a:extLst>
            <a:ext uri="{FF2B5EF4-FFF2-40B4-BE49-F238E27FC236}">
              <a16:creationId xmlns:a16="http://schemas.microsoft.com/office/drawing/2014/main" id="{00000000-0008-0000-0B00-000022361B00}"/>
            </a:ext>
          </a:extLst>
        </xdr:cNvPr>
        <xdr:cNvSpPr>
          <a:spLocks noChangeShapeType="1"/>
        </xdr:cNvSpPr>
      </xdr:nvSpPr>
      <xdr:spPr bwMode="auto">
        <a:xfrm>
          <a:off x="1952625" y="5648325"/>
          <a:ext cx="895350" cy="0"/>
        </a:xfrm>
        <a:prstGeom prst="line">
          <a:avLst/>
        </a:prstGeom>
        <a:noFill/>
        <a:ln w="38100" cmpd="dbl">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238125</xdr:colOff>
      <xdr:row>23</xdr:row>
      <xdr:rowOff>57150</xdr:rowOff>
    </xdr:from>
    <xdr:to>
      <xdr:col>11</xdr:col>
      <xdr:colOff>85725</xdr:colOff>
      <xdr:row>23</xdr:row>
      <xdr:rowOff>57150</xdr:rowOff>
    </xdr:to>
    <xdr:sp macro="" textlink="">
      <xdr:nvSpPr>
        <xdr:cNvPr id="1783331" name="Line 413">
          <a:extLst>
            <a:ext uri="{FF2B5EF4-FFF2-40B4-BE49-F238E27FC236}">
              <a16:creationId xmlns:a16="http://schemas.microsoft.com/office/drawing/2014/main" id="{00000000-0008-0000-0B00-000023361B00}"/>
            </a:ext>
          </a:extLst>
        </xdr:cNvPr>
        <xdr:cNvSpPr>
          <a:spLocks noChangeShapeType="1"/>
        </xdr:cNvSpPr>
      </xdr:nvSpPr>
      <xdr:spPr bwMode="auto">
        <a:xfrm flipH="1">
          <a:off x="4924425" y="4067175"/>
          <a:ext cx="25908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123825</xdr:colOff>
      <xdr:row>10</xdr:row>
      <xdr:rowOff>133350</xdr:rowOff>
    </xdr:from>
    <xdr:to>
      <xdr:col>8</xdr:col>
      <xdr:colOff>371475</xdr:colOff>
      <xdr:row>10</xdr:row>
      <xdr:rowOff>133350</xdr:rowOff>
    </xdr:to>
    <xdr:sp macro="" textlink="">
      <xdr:nvSpPr>
        <xdr:cNvPr id="1783332" name="Line 416">
          <a:extLst>
            <a:ext uri="{FF2B5EF4-FFF2-40B4-BE49-F238E27FC236}">
              <a16:creationId xmlns:a16="http://schemas.microsoft.com/office/drawing/2014/main" id="{00000000-0008-0000-0B00-000024361B00}"/>
            </a:ext>
          </a:extLst>
        </xdr:cNvPr>
        <xdr:cNvSpPr>
          <a:spLocks noChangeShapeType="1"/>
        </xdr:cNvSpPr>
      </xdr:nvSpPr>
      <xdr:spPr bwMode="auto">
        <a:xfrm>
          <a:off x="5495925" y="1895475"/>
          <a:ext cx="247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381000</xdr:colOff>
      <xdr:row>10</xdr:row>
      <xdr:rowOff>123825</xdr:rowOff>
    </xdr:from>
    <xdr:to>
      <xdr:col>8</xdr:col>
      <xdr:colOff>381000</xdr:colOff>
      <xdr:row>12</xdr:row>
      <xdr:rowOff>114300</xdr:rowOff>
    </xdr:to>
    <xdr:sp macro="" textlink="">
      <xdr:nvSpPr>
        <xdr:cNvPr id="1783333" name="Line 417">
          <a:extLst>
            <a:ext uri="{FF2B5EF4-FFF2-40B4-BE49-F238E27FC236}">
              <a16:creationId xmlns:a16="http://schemas.microsoft.com/office/drawing/2014/main" id="{00000000-0008-0000-0B00-000025361B00}"/>
            </a:ext>
          </a:extLst>
        </xdr:cNvPr>
        <xdr:cNvSpPr>
          <a:spLocks noChangeShapeType="1"/>
        </xdr:cNvSpPr>
      </xdr:nvSpPr>
      <xdr:spPr bwMode="auto">
        <a:xfrm>
          <a:off x="5753100" y="1885950"/>
          <a:ext cx="0" cy="3333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9525</xdr:colOff>
      <xdr:row>2</xdr:row>
      <xdr:rowOff>104775</xdr:rowOff>
    </xdr:from>
    <xdr:to>
      <xdr:col>4</xdr:col>
      <xdr:colOff>9525</xdr:colOff>
      <xdr:row>43</xdr:row>
      <xdr:rowOff>114300</xdr:rowOff>
    </xdr:to>
    <xdr:sp macro="" textlink="">
      <xdr:nvSpPr>
        <xdr:cNvPr id="1783334" name="Line 418">
          <a:extLst>
            <a:ext uri="{FF2B5EF4-FFF2-40B4-BE49-F238E27FC236}">
              <a16:creationId xmlns:a16="http://schemas.microsoft.com/office/drawing/2014/main" id="{00000000-0008-0000-0B00-000026361B00}"/>
            </a:ext>
          </a:extLst>
        </xdr:cNvPr>
        <xdr:cNvSpPr>
          <a:spLocks noChangeShapeType="1"/>
        </xdr:cNvSpPr>
      </xdr:nvSpPr>
      <xdr:spPr bwMode="auto">
        <a:xfrm>
          <a:off x="2638425" y="495300"/>
          <a:ext cx="0" cy="7058025"/>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6</xdr:col>
      <xdr:colOff>238125</xdr:colOff>
      <xdr:row>2</xdr:row>
      <xdr:rowOff>104775</xdr:rowOff>
    </xdr:from>
    <xdr:to>
      <xdr:col>6</xdr:col>
      <xdr:colOff>238125</xdr:colOff>
      <xdr:row>43</xdr:row>
      <xdr:rowOff>114300</xdr:rowOff>
    </xdr:to>
    <xdr:sp macro="" textlink="">
      <xdr:nvSpPr>
        <xdr:cNvPr id="1783335" name="Line 419">
          <a:extLst>
            <a:ext uri="{FF2B5EF4-FFF2-40B4-BE49-F238E27FC236}">
              <a16:creationId xmlns:a16="http://schemas.microsoft.com/office/drawing/2014/main" id="{00000000-0008-0000-0B00-000027361B00}"/>
            </a:ext>
          </a:extLst>
        </xdr:cNvPr>
        <xdr:cNvSpPr>
          <a:spLocks noChangeShapeType="1"/>
        </xdr:cNvSpPr>
      </xdr:nvSpPr>
      <xdr:spPr bwMode="auto">
        <a:xfrm>
          <a:off x="4238625" y="495300"/>
          <a:ext cx="0" cy="7058025"/>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11</xdr:col>
      <xdr:colOff>228600</xdr:colOff>
      <xdr:row>2</xdr:row>
      <xdr:rowOff>104775</xdr:rowOff>
    </xdr:from>
    <xdr:to>
      <xdr:col>11</xdr:col>
      <xdr:colOff>238125</xdr:colOff>
      <xdr:row>2</xdr:row>
      <xdr:rowOff>104775</xdr:rowOff>
    </xdr:to>
    <xdr:sp macro="" textlink="">
      <xdr:nvSpPr>
        <xdr:cNvPr id="1783336" name="Line 420">
          <a:extLst>
            <a:ext uri="{FF2B5EF4-FFF2-40B4-BE49-F238E27FC236}">
              <a16:creationId xmlns:a16="http://schemas.microsoft.com/office/drawing/2014/main" id="{00000000-0008-0000-0B00-000028361B00}"/>
            </a:ext>
          </a:extLst>
        </xdr:cNvPr>
        <xdr:cNvSpPr>
          <a:spLocks noChangeShapeType="1"/>
        </xdr:cNvSpPr>
      </xdr:nvSpPr>
      <xdr:spPr bwMode="auto">
        <a:xfrm flipH="1">
          <a:off x="7658100" y="495300"/>
          <a:ext cx="95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409575</xdr:colOff>
      <xdr:row>2</xdr:row>
      <xdr:rowOff>114300</xdr:rowOff>
    </xdr:from>
    <xdr:to>
      <xdr:col>11</xdr:col>
      <xdr:colOff>409575</xdr:colOff>
      <xdr:row>43</xdr:row>
      <xdr:rowOff>123825</xdr:rowOff>
    </xdr:to>
    <xdr:sp macro="" textlink="">
      <xdr:nvSpPr>
        <xdr:cNvPr id="1783337" name="Line 422">
          <a:extLst>
            <a:ext uri="{FF2B5EF4-FFF2-40B4-BE49-F238E27FC236}">
              <a16:creationId xmlns:a16="http://schemas.microsoft.com/office/drawing/2014/main" id="{00000000-0008-0000-0B00-000029361B00}"/>
            </a:ext>
          </a:extLst>
        </xdr:cNvPr>
        <xdr:cNvSpPr>
          <a:spLocks noChangeShapeType="1"/>
        </xdr:cNvSpPr>
      </xdr:nvSpPr>
      <xdr:spPr bwMode="auto">
        <a:xfrm>
          <a:off x="7839075" y="504825"/>
          <a:ext cx="0" cy="7058025"/>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3</xdr:col>
      <xdr:colOff>152400</xdr:colOff>
      <xdr:row>13</xdr:row>
      <xdr:rowOff>85725</xdr:rowOff>
    </xdr:from>
    <xdr:to>
      <xdr:col>4</xdr:col>
      <xdr:colOff>238125</xdr:colOff>
      <xdr:row>13</xdr:row>
      <xdr:rowOff>85725</xdr:rowOff>
    </xdr:to>
    <xdr:sp macro="" textlink="">
      <xdr:nvSpPr>
        <xdr:cNvPr id="1783338" name="Line 423">
          <a:extLst>
            <a:ext uri="{FF2B5EF4-FFF2-40B4-BE49-F238E27FC236}">
              <a16:creationId xmlns:a16="http://schemas.microsoft.com/office/drawing/2014/main" id="{00000000-0008-0000-0B00-00002A361B00}"/>
            </a:ext>
          </a:extLst>
        </xdr:cNvPr>
        <xdr:cNvSpPr>
          <a:spLocks noChangeShapeType="1"/>
        </xdr:cNvSpPr>
      </xdr:nvSpPr>
      <xdr:spPr bwMode="auto">
        <a:xfrm>
          <a:off x="2095500" y="2362200"/>
          <a:ext cx="771525" cy="0"/>
        </a:xfrm>
        <a:prstGeom prst="line">
          <a:avLst/>
        </a:prstGeom>
        <a:noFill/>
        <a:ln w="38100" cmpd="dbl">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152400</xdr:colOff>
      <xdr:row>27</xdr:row>
      <xdr:rowOff>38100</xdr:rowOff>
    </xdr:from>
    <xdr:to>
      <xdr:col>4</xdr:col>
      <xdr:colOff>238125</xdr:colOff>
      <xdr:row>27</xdr:row>
      <xdr:rowOff>38100</xdr:rowOff>
    </xdr:to>
    <xdr:sp macro="" textlink="">
      <xdr:nvSpPr>
        <xdr:cNvPr id="1783339" name="Line 425">
          <a:extLst>
            <a:ext uri="{FF2B5EF4-FFF2-40B4-BE49-F238E27FC236}">
              <a16:creationId xmlns:a16="http://schemas.microsoft.com/office/drawing/2014/main" id="{00000000-0008-0000-0B00-00002B361B00}"/>
            </a:ext>
          </a:extLst>
        </xdr:cNvPr>
        <xdr:cNvSpPr>
          <a:spLocks noChangeShapeType="1"/>
        </xdr:cNvSpPr>
      </xdr:nvSpPr>
      <xdr:spPr bwMode="auto">
        <a:xfrm>
          <a:off x="2095500" y="4733925"/>
          <a:ext cx="771525" cy="0"/>
        </a:xfrm>
        <a:prstGeom prst="line">
          <a:avLst/>
        </a:prstGeom>
        <a:noFill/>
        <a:ln w="38100" cmpd="dbl">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0</xdr:colOff>
      <xdr:row>24</xdr:row>
      <xdr:rowOff>114300</xdr:rowOff>
    </xdr:from>
    <xdr:to>
      <xdr:col>11</xdr:col>
      <xdr:colOff>276225</xdr:colOff>
      <xdr:row>24</xdr:row>
      <xdr:rowOff>114300</xdr:rowOff>
    </xdr:to>
    <xdr:sp macro="" textlink="">
      <xdr:nvSpPr>
        <xdr:cNvPr id="1783340" name="Line 427">
          <a:extLst>
            <a:ext uri="{FF2B5EF4-FFF2-40B4-BE49-F238E27FC236}">
              <a16:creationId xmlns:a16="http://schemas.microsoft.com/office/drawing/2014/main" id="{00000000-0008-0000-0B00-00002C361B00}"/>
            </a:ext>
          </a:extLst>
        </xdr:cNvPr>
        <xdr:cNvSpPr>
          <a:spLocks noChangeShapeType="1"/>
        </xdr:cNvSpPr>
      </xdr:nvSpPr>
      <xdr:spPr bwMode="auto">
        <a:xfrm flipV="1">
          <a:off x="6743700" y="4295775"/>
          <a:ext cx="962025" cy="0"/>
        </a:xfrm>
        <a:prstGeom prst="line">
          <a:avLst/>
        </a:prstGeom>
        <a:noFill/>
        <a:ln w="38100" cmpd="dbl">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533400</xdr:colOff>
      <xdr:row>32</xdr:row>
      <xdr:rowOff>85725</xdr:rowOff>
    </xdr:from>
    <xdr:to>
      <xdr:col>11</xdr:col>
      <xdr:colOff>304800</xdr:colOff>
      <xdr:row>32</xdr:row>
      <xdr:rowOff>85725</xdr:rowOff>
    </xdr:to>
    <xdr:sp macro="" textlink="">
      <xdr:nvSpPr>
        <xdr:cNvPr id="1783341" name="Line 431">
          <a:extLst>
            <a:ext uri="{FF2B5EF4-FFF2-40B4-BE49-F238E27FC236}">
              <a16:creationId xmlns:a16="http://schemas.microsoft.com/office/drawing/2014/main" id="{00000000-0008-0000-0B00-00002D361B00}"/>
            </a:ext>
          </a:extLst>
        </xdr:cNvPr>
        <xdr:cNvSpPr>
          <a:spLocks noChangeShapeType="1"/>
        </xdr:cNvSpPr>
      </xdr:nvSpPr>
      <xdr:spPr bwMode="auto">
        <a:xfrm>
          <a:off x="3848100" y="5638800"/>
          <a:ext cx="3886200" cy="0"/>
        </a:xfrm>
        <a:prstGeom prst="line">
          <a:avLst/>
        </a:prstGeom>
        <a:noFill/>
        <a:ln w="38100" cmpd="dbl">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552450</xdr:colOff>
      <xdr:row>36</xdr:row>
      <xdr:rowOff>85725</xdr:rowOff>
    </xdr:from>
    <xdr:to>
      <xdr:col>11</xdr:col>
      <xdr:colOff>314325</xdr:colOff>
      <xdr:row>36</xdr:row>
      <xdr:rowOff>85725</xdr:rowOff>
    </xdr:to>
    <xdr:sp macro="" textlink="">
      <xdr:nvSpPr>
        <xdr:cNvPr id="1783342" name="Line 434">
          <a:extLst>
            <a:ext uri="{FF2B5EF4-FFF2-40B4-BE49-F238E27FC236}">
              <a16:creationId xmlns:a16="http://schemas.microsoft.com/office/drawing/2014/main" id="{00000000-0008-0000-0B00-00002E361B00}"/>
            </a:ext>
          </a:extLst>
        </xdr:cNvPr>
        <xdr:cNvSpPr>
          <a:spLocks noChangeShapeType="1"/>
        </xdr:cNvSpPr>
      </xdr:nvSpPr>
      <xdr:spPr bwMode="auto">
        <a:xfrm>
          <a:off x="3867150" y="6324600"/>
          <a:ext cx="3876675" cy="0"/>
        </a:xfrm>
        <a:prstGeom prst="line">
          <a:avLst/>
        </a:prstGeom>
        <a:noFill/>
        <a:ln w="38100" cmpd="dbl">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476250</xdr:colOff>
      <xdr:row>28</xdr:row>
      <xdr:rowOff>9525</xdr:rowOff>
    </xdr:from>
    <xdr:to>
      <xdr:col>11</xdr:col>
      <xdr:colOff>285750</xdr:colOff>
      <xdr:row>28</xdr:row>
      <xdr:rowOff>9525</xdr:rowOff>
    </xdr:to>
    <xdr:sp macro="" textlink="">
      <xdr:nvSpPr>
        <xdr:cNvPr id="1783343" name="Line 435">
          <a:extLst>
            <a:ext uri="{FF2B5EF4-FFF2-40B4-BE49-F238E27FC236}">
              <a16:creationId xmlns:a16="http://schemas.microsoft.com/office/drawing/2014/main" id="{00000000-0008-0000-0B00-00002F361B00}"/>
            </a:ext>
          </a:extLst>
        </xdr:cNvPr>
        <xdr:cNvSpPr>
          <a:spLocks noChangeShapeType="1"/>
        </xdr:cNvSpPr>
      </xdr:nvSpPr>
      <xdr:spPr bwMode="auto">
        <a:xfrm flipV="1">
          <a:off x="3790950" y="4876800"/>
          <a:ext cx="3924300" cy="0"/>
        </a:xfrm>
        <a:prstGeom prst="line">
          <a:avLst/>
        </a:prstGeom>
        <a:noFill/>
        <a:ln w="38100" cmpd="dbl">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8</xdr:col>
      <xdr:colOff>133350</xdr:colOff>
      <xdr:row>10</xdr:row>
      <xdr:rowOff>47625</xdr:rowOff>
    </xdr:from>
    <xdr:to>
      <xdr:col>11</xdr:col>
      <xdr:colOff>238125</xdr:colOff>
      <xdr:row>10</xdr:row>
      <xdr:rowOff>47625</xdr:rowOff>
    </xdr:to>
    <xdr:sp macro="" textlink="">
      <xdr:nvSpPr>
        <xdr:cNvPr id="1783344" name="Line 436">
          <a:extLst>
            <a:ext uri="{FF2B5EF4-FFF2-40B4-BE49-F238E27FC236}">
              <a16:creationId xmlns:a16="http://schemas.microsoft.com/office/drawing/2014/main" id="{00000000-0008-0000-0B00-000030361B00}"/>
            </a:ext>
          </a:extLst>
        </xdr:cNvPr>
        <xdr:cNvSpPr>
          <a:spLocks noChangeShapeType="1"/>
        </xdr:cNvSpPr>
      </xdr:nvSpPr>
      <xdr:spPr bwMode="auto">
        <a:xfrm>
          <a:off x="5505450" y="1809750"/>
          <a:ext cx="216217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638175</xdr:colOff>
      <xdr:row>13</xdr:row>
      <xdr:rowOff>114300</xdr:rowOff>
    </xdr:from>
    <xdr:to>
      <xdr:col>11</xdr:col>
      <xdr:colOff>238125</xdr:colOff>
      <xdr:row>13</xdr:row>
      <xdr:rowOff>114300</xdr:rowOff>
    </xdr:to>
    <xdr:sp macro="" textlink="">
      <xdr:nvSpPr>
        <xdr:cNvPr id="1783345" name="Line 438">
          <a:extLst>
            <a:ext uri="{FF2B5EF4-FFF2-40B4-BE49-F238E27FC236}">
              <a16:creationId xmlns:a16="http://schemas.microsoft.com/office/drawing/2014/main" id="{00000000-0008-0000-0B00-000031361B00}"/>
            </a:ext>
          </a:extLst>
        </xdr:cNvPr>
        <xdr:cNvSpPr>
          <a:spLocks noChangeShapeType="1"/>
        </xdr:cNvSpPr>
      </xdr:nvSpPr>
      <xdr:spPr bwMode="auto">
        <a:xfrm>
          <a:off x="7381875" y="2390775"/>
          <a:ext cx="28575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0</xdr:colOff>
      <xdr:row>35</xdr:row>
      <xdr:rowOff>95250</xdr:rowOff>
    </xdr:from>
    <xdr:to>
      <xdr:col>6</xdr:col>
      <xdr:colOff>190500</xdr:colOff>
      <xdr:row>35</xdr:row>
      <xdr:rowOff>95250</xdr:rowOff>
    </xdr:to>
    <xdr:sp macro="" textlink="">
      <xdr:nvSpPr>
        <xdr:cNvPr id="1783346" name="Line 443">
          <a:extLst>
            <a:ext uri="{FF2B5EF4-FFF2-40B4-BE49-F238E27FC236}">
              <a16:creationId xmlns:a16="http://schemas.microsoft.com/office/drawing/2014/main" id="{00000000-0008-0000-0B00-000032361B00}"/>
            </a:ext>
          </a:extLst>
        </xdr:cNvPr>
        <xdr:cNvSpPr>
          <a:spLocks noChangeShapeType="1"/>
        </xdr:cNvSpPr>
      </xdr:nvSpPr>
      <xdr:spPr bwMode="auto">
        <a:xfrm>
          <a:off x="571500" y="6162675"/>
          <a:ext cx="3619500" cy="0"/>
        </a:xfrm>
        <a:prstGeom prst="line">
          <a:avLst/>
        </a:prstGeom>
        <a:noFill/>
        <a:ln w="9525">
          <a:solidFill>
            <a:srgbClr val="000000"/>
          </a:solidFill>
          <a:prstDash val="lgDashDotDot"/>
          <a:round/>
          <a:headEnd/>
          <a:tailEnd/>
        </a:ln>
        <a:extLst>
          <a:ext uri="{909E8E84-426E-40DD-AFC4-6F175D3DCCD1}">
            <a14:hiddenFill xmlns:a14="http://schemas.microsoft.com/office/drawing/2010/main">
              <a:noFill/>
            </a14:hiddenFill>
          </a:ext>
        </a:extLst>
      </xdr:spPr>
    </xdr:sp>
    <xdr:clientData/>
  </xdr:twoCellAnchor>
  <xdr:twoCellAnchor>
    <xdr:from>
      <xdr:col>6</xdr:col>
      <xdr:colOff>190500</xdr:colOff>
      <xdr:row>35</xdr:row>
      <xdr:rowOff>95250</xdr:rowOff>
    </xdr:from>
    <xdr:to>
      <xdr:col>6</xdr:col>
      <xdr:colOff>190500</xdr:colOff>
      <xdr:row>39</xdr:row>
      <xdr:rowOff>0</xdr:rowOff>
    </xdr:to>
    <xdr:sp macro="" textlink="">
      <xdr:nvSpPr>
        <xdr:cNvPr id="1783347" name="Line 444">
          <a:extLst>
            <a:ext uri="{FF2B5EF4-FFF2-40B4-BE49-F238E27FC236}">
              <a16:creationId xmlns:a16="http://schemas.microsoft.com/office/drawing/2014/main" id="{00000000-0008-0000-0B00-000033361B00}"/>
            </a:ext>
          </a:extLst>
        </xdr:cNvPr>
        <xdr:cNvSpPr>
          <a:spLocks noChangeShapeType="1"/>
        </xdr:cNvSpPr>
      </xdr:nvSpPr>
      <xdr:spPr bwMode="auto">
        <a:xfrm>
          <a:off x="4191000" y="6162675"/>
          <a:ext cx="0" cy="590550"/>
        </a:xfrm>
        <a:prstGeom prst="line">
          <a:avLst/>
        </a:prstGeom>
        <a:noFill/>
        <a:ln w="9525">
          <a:solidFill>
            <a:srgbClr val="000000"/>
          </a:solidFill>
          <a:prstDash val="lgDashDotDot"/>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39</xdr:row>
      <xdr:rowOff>0</xdr:rowOff>
    </xdr:from>
    <xdr:to>
      <xdr:col>6</xdr:col>
      <xdr:colOff>190500</xdr:colOff>
      <xdr:row>39</xdr:row>
      <xdr:rowOff>0</xdr:rowOff>
    </xdr:to>
    <xdr:sp macro="" textlink="">
      <xdr:nvSpPr>
        <xdr:cNvPr id="1783348" name="Line 445">
          <a:extLst>
            <a:ext uri="{FF2B5EF4-FFF2-40B4-BE49-F238E27FC236}">
              <a16:creationId xmlns:a16="http://schemas.microsoft.com/office/drawing/2014/main" id="{00000000-0008-0000-0B00-000034361B00}"/>
            </a:ext>
          </a:extLst>
        </xdr:cNvPr>
        <xdr:cNvSpPr>
          <a:spLocks noChangeShapeType="1"/>
        </xdr:cNvSpPr>
      </xdr:nvSpPr>
      <xdr:spPr bwMode="auto">
        <a:xfrm>
          <a:off x="571500" y="6753225"/>
          <a:ext cx="3619500" cy="0"/>
        </a:xfrm>
        <a:prstGeom prst="line">
          <a:avLst/>
        </a:prstGeom>
        <a:noFill/>
        <a:ln w="9525">
          <a:solidFill>
            <a:srgbClr val="000000"/>
          </a:solidFill>
          <a:prstDash val="lgDashDotDot"/>
          <a:round/>
          <a:headEnd/>
          <a:tailEnd/>
        </a:ln>
        <a:extLst>
          <a:ext uri="{909E8E84-426E-40DD-AFC4-6F175D3DCCD1}">
            <a14:hiddenFill xmlns:a14="http://schemas.microsoft.com/office/drawing/2010/main">
              <a:noFill/>
            </a14:hiddenFill>
          </a:ext>
        </a:extLst>
      </xdr:spPr>
    </xdr:sp>
    <xdr:clientData/>
  </xdr:twoCellAnchor>
  <xdr:twoCellAnchor>
    <xdr:from>
      <xdr:col>11</xdr:col>
      <xdr:colOff>85725</xdr:colOff>
      <xdr:row>13</xdr:row>
      <xdr:rowOff>114300</xdr:rowOff>
    </xdr:from>
    <xdr:to>
      <xdr:col>11</xdr:col>
      <xdr:colOff>85725</xdr:colOff>
      <xdr:row>23</xdr:row>
      <xdr:rowOff>66675</xdr:rowOff>
    </xdr:to>
    <xdr:sp macro="" textlink="">
      <xdr:nvSpPr>
        <xdr:cNvPr id="1783349" name="Line 446">
          <a:extLst>
            <a:ext uri="{FF2B5EF4-FFF2-40B4-BE49-F238E27FC236}">
              <a16:creationId xmlns:a16="http://schemas.microsoft.com/office/drawing/2014/main" id="{00000000-0008-0000-0B00-000035361B00}"/>
            </a:ext>
          </a:extLst>
        </xdr:cNvPr>
        <xdr:cNvSpPr>
          <a:spLocks noChangeShapeType="1"/>
        </xdr:cNvSpPr>
      </xdr:nvSpPr>
      <xdr:spPr bwMode="auto">
        <a:xfrm flipV="1">
          <a:off x="7515225" y="2390775"/>
          <a:ext cx="0" cy="16859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381000</xdr:colOff>
      <xdr:row>8</xdr:row>
      <xdr:rowOff>38100</xdr:rowOff>
    </xdr:from>
    <xdr:to>
      <xdr:col>7</xdr:col>
      <xdr:colOff>381000</xdr:colOff>
      <xdr:row>9</xdr:row>
      <xdr:rowOff>123825</xdr:rowOff>
    </xdr:to>
    <xdr:sp macro="" textlink="">
      <xdr:nvSpPr>
        <xdr:cNvPr id="1783350" name="Line 449">
          <a:extLst>
            <a:ext uri="{FF2B5EF4-FFF2-40B4-BE49-F238E27FC236}">
              <a16:creationId xmlns:a16="http://schemas.microsoft.com/office/drawing/2014/main" id="{00000000-0008-0000-0B00-000036361B00}"/>
            </a:ext>
          </a:extLst>
        </xdr:cNvPr>
        <xdr:cNvSpPr>
          <a:spLocks noChangeShapeType="1"/>
        </xdr:cNvSpPr>
      </xdr:nvSpPr>
      <xdr:spPr bwMode="auto">
        <a:xfrm flipV="1">
          <a:off x="5067300" y="1457325"/>
          <a:ext cx="0" cy="2571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381000</xdr:colOff>
      <xdr:row>5</xdr:row>
      <xdr:rowOff>85725</xdr:rowOff>
    </xdr:from>
    <xdr:to>
      <xdr:col>11</xdr:col>
      <xdr:colOff>238125</xdr:colOff>
      <xdr:row>5</xdr:row>
      <xdr:rowOff>85725</xdr:rowOff>
    </xdr:to>
    <xdr:sp macro="" textlink="">
      <xdr:nvSpPr>
        <xdr:cNvPr id="1783351" name="Line 450">
          <a:extLst>
            <a:ext uri="{FF2B5EF4-FFF2-40B4-BE49-F238E27FC236}">
              <a16:creationId xmlns:a16="http://schemas.microsoft.com/office/drawing/2014/main" id="{00000000-0008-0000-0B00-000037361B00}"/>
            </a:ext>
          </a:extLst>
        </xdr:cNvPr>
        <xdr:cNvSpPr>
          <a:spLocks noChangeShapeType="1"/>
        </xdr:cNvSpPr>
      </xdr:nvSpPr>
      <xdr:spPr bwMode="auto">
        <a:xfrm>
          <a:off x="5067300" y="990600"/>
          <a:ext cx="2600325" cy="0"/>
        </a:xfrm>
        <a:prstGeom prst="line">
          <a:avLst/>
        </a:prstGeom>
        <a:noFill/>
        <a:ln w="38100" cmpd="dbl">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657225</xdr:colOff>
      <xdr:row>6</xdr:row>
      <xdr:rowOff>123825</xdr:rowOff>
    </xdr:from>
    <xdr:to>
      <xdr:col>8</xdr:col>
      <xdr:colOff>571500</xdr:colOff>
      <xdr:row>6</xdr:row>
      <xdr:rowOff>123825</xdr:rowOff>
    </xdr:to>
    <xdr:sp macro="" textlink="">
      <xdr:nvSpPr>
        <xdr:cNvPr id="1783352" name="Line 456">
          <a:extLst>
            <a:ext uri="{FF2B5EF4-FFF2-40B4-BE49-F238E27FC236}">
              <a16:creationId xmlns:a16="http://schemas.microsoft.com/office/drawing/2014/main" id="{00000000-0008-0000-0B00-000038361B00}"/>
            </a:ext>
          </a:extLst>
        </xdr:cNvPr>
        <xdr:cNvSpPr>
          <a:spLocks noChangeShapeType="1"/>
        </xdr:cNvSpPr>
      </xdr:nvSpPr>
      <xdr:spPr bwMode="auto">
        <a:xfrm>
          <a:off x="4657725" y="1200150"/>
          <a:ext cx="12858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666750</xdr:colOff>
      <xdr:row>8</xdr:row>
      <xdr:rowOff>38100</xdr:rowOff>
    </xdr:from>
    <xdr:to>
      <xdr:col>8</xdr:col>
      <xdr:colOff>590550</xdr:colOff>
      <xdr:row>8</xdr:row>
      <xdr:rowOff>38100</xdr:rowOff>
    </xdr:to>
    <xdr:sp macro="" textlink="">
      <xdr:nvSpPr>
        <xdr:cNvPr id="1783353" name="Line 457">
          <a:extLst>
            <a:ext uri="{FF2B5EF4-FFF2-40B4-BE49-F238E27FC236}">
              <a16:creationId xmlns:a16="http://schemas.microsoft.com/office/drawing/2014/main" id="{00000000-0008-0000-0B00-000039361B00}"/>
            </a:ext>
          </a:extLst>
        </xdr:cNvPr>
        <xdr:cNvSpPr>
          <a:spLocks noChangeShapeType="1"/>
        </xdr:cNvSpPr>
      </xdr:nvSpPr>
      <xdr:spPr bwMode="auto">
        <a:xfrm>
          <a:off x="4667250" y="1457325"/>
          <a:ext cx="12954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657225</xdr:colOff>
      <xdr:row>6</xdr:row>
      <xdr:rowOff>123825</xdr:rowOff>
    </xdr:from>
    <xdr:to>
      <xdr:col>6</xdr:col>
      <xdr:colOff>657225</xdr:colOff>
      <xdr:row>8</xdr:row>
      <xdr:rowOff>47625</xdr:rowOff>
    </xdr:to>
    <xdr:sp macro="" textlink="">
      <xdr:nvSpPr>
        <xdr:cNvPr id="1783354" name="Line 459">
          <a:extLst>
            <a:ext uri="{FF2B5EF4-FFF2-40B4-BE49-F238E27FC236}">
              <a16:creationId xmlns:a16="http://schemas.microsoft.com/office/drawing/2014/main" id="{00000000-0008-0000-0B00-00003A361B00}"/>
            </a:ext>
          </a:extLst>
        </xdr:cNvPr>
        <xdr:cNvSpPr>
          <a:spLocks noChangeShapeType="1"/>
        </xdr:cNvSpPr>
      </xdr:nvSpPr>
      <xdr:spPr bwMode="auto">
        <a:xfrm>
          <a:off x="4657725" y="1200150"/>
          <a:ext cx="0" cy="2667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571500</xdr:colOff>
      <xdr:row>6</xdr:row>
      <xdr:rowOff>123825</xdr:rowOff>
    </xdr:from>
    <xdr:to>
      <xdr:col>8</xdr:col>
      <xdr:colOff>571500</xdr:colOff>
      <xdr:row>8</xdr:row>
      <xdr:rowOff>47625</xdr:rowOff>
    </xdr:to>
    <xdr:sp macro="" textlink="">
      <xdr:nvSpPr>
        <xdr:cNvPr id="1783355" name="Line 460">
          <a:extLst>
            <a:ext uri="{FF2B5EF4-FFF2-40B4-BE49-F238E27FC236}">
              <a16:creationId xmlns:a16="http://schemas.microsoft.com/office/drawing/2014/main" id="{00000000-0008-0000-0B00-00003B361B00}"/>
            </a:ext>
          </a:extLst>
        </xdr:cNvPr>
        <xdr:cNvSpPr>
          <a:spLocks noChangeShapeType="1"/>
        </xdr:cNvSpPr>
      </xdr:nvSpPr>
      <xdr:spPr bwMode="auto">
        <a:xfrm>
          <a:off x="5943600" y="1200150"/>
          <a:ext cx="0" cy="2667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381000</xdr:colOff>
      <xdr:row>22</xdr:row>
      <xdr:rowOff>85725</xdr:rowOff>
    </xdr:from>
    <xdr:to>
      <xdr:col>8</xdr:col>
      <xdr:colOff>476250</xdr:colOff>
      <xdr:row>22</xdr:row>
      <xdr:rowOff>85725</xdr:rowOff>
    </xdr:to>
    <xdr:sp macro="" textlink="">
      <xdr:nvSpPr>
        <xdr:cNvPr id="1783356" name="Line 462">
          <a:extLst>
            <a:ext uri="{FF2B5EF4-FFF2-40B4-BE49-F238E27FC236}">
              <a16:creationId xmlns:a16="http://schemas.microsoft.com/office/drawing/2014/main" id="{00000000-0008-0000-0B00-00003C361B00}"/>
            </a:ext>
          </a:extLst>
        </xdr:cNvPr>
        <xdr:cNvSpPr>
          <a:spLocks noChangeShapeType="1"/>
        </xdr:cNvSpPr>
      </xdr:nvSpPr>
      <xdr:spPr bwMode="auto">
        <a:xfrm>
          <a:off x="5067300" y="3924300"/>
          <a:ext cx="7810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476250</xdr:colOff>
      <xdr:row>15</xdr:row>
      <xdr:rowOff>133350</xdr:rowOff>
    </xdr:from>
    <xdr:to>
      <xdr:col>8</xdr:col>
      <xdr:colOff>476250</xdr:colOff>
      <xdr:row>22</xdr:row>
      <xdr:rowOff>85725</xdr:rowOff>
    </xdr:to>
    <xdr:sp macro="" textlink="">
      <xdr:nvSpPr>
        <xdr:cNvPr id="1783357" name="Line 463">
          <a:extLst>
            <a:ext uri="{FF2B5EF4-FFF2-40B4-BE49-F238E27FC236}">
              <a16:creationId xmlns:a16="http://schemas.microsoft.com/office/drawing/2014/main" id="{00000000-0008-0000-0B00-00003D361B00}"/>
            </a:ext>
          </a:extLst>
        </xdr:cNvPr>
        <xdr:cNvSpPr>
          <a:spLocks noChangeShapeType="1"/>
        </xdr:cNvSpPr>
      </xdr:nvSpPr>
      <xdr:spPr bwMode="auto">
        <a:xfrm flipV="1">
          <a:off x="5848350" y="2752725"/>
          <a:ext cx="0" cy="11715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666750</xdr:colOff>
      <xdr:row>25</xdr:row>
      <xdr:rowOff>142875</xdr:rowOff>
    </xdr:from>
    <xdr:to>
      <xdr:col>10</xdr:col>
      <xdr:colOff>9525</xdr:colOff>
      <xdr:row>27</xdr:row>
      <xdr:rowOff>114300</xdr:rowOff>
    </xdr:to>
    <xdr:grpSp>
      <xdr:nvGrpSpPr>
        <xdr:cNvPr id="1783358" name="グループ化 8">
          <a:extLst>
            <a:ext uri="{FF2B5EF4-FFF2-40B4-BE49-F238E27FC236}">
              <a16:creationId xmlns:a16="http://schemas.microsoft.com/office/drawing/2014/main" id="{00000000-0008-0000-0B00-00003E361B00}"/>
            </a:ext>
          </a:extLst>
        </xdr:cNvPr>
        <xdr:cNvGrpSpPr>
          <a:grpSpLocks/>
        </xdr:cNvGrpSpPr>
      </xdr:nvGrpSpPr>
      <xdr:grpSpPr bwMode="auto">
        <a:xfrm>
          <a:off x="5353050" y="4495800"/>
          <a:ext cx="1400175" cy="314325"/>
          <a:chOff x="5286375" y="4943475"/>
          <a:chExt cx="1400175" cy="314325"/>
        </a:xfrm>
      </xdr:grpSpPr>
      <xdr:sp macro="" textlink="">
        <xdr:nvSpPr>
          <xdr:cNvPr id="1783369" name="Line 129">
            <a:extLst>
              <a:ext uri="{FF2B5EF4-FFF2-40B4-BE49-F238E27FC236}">
                <a16:creationId xmlns:a16="http://schemas.microsoft.com/office/drawing/2014/main" id="{00000000-0008-0000-0B00-000049361B00}"/>
              </a:ext>
            </a:extLst>
          </xdr:cNvPr>
          <xdr:cNvSpPr>
            <a:spLocks noChangeShapeType="1"/>
          </xdr:cNvSpPr>
        </xdr:nvSpPr>
        <xdr:spPr bwMode="auto">
          <a:xfrm>
            <a:off x="5295900" y="4943475"/>
            <a:ext cx="1390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783370" name="Line 129">
            <a:extLst>
              <a:ext uri="{FF2B5EF4-FFF2-40B4-BE49-F238E27FC236}">
                <a16:creationId xmlns:a16="http://schemas.microsoft.com/office/drawing/2014/main" id="{00000000-0008-0000-0B00-00004A361B00}"/>
              </a:ext>
            </a:extLst>
          </xdr:cNvPr>
          <xdr:cNvSpPr>
            <a:spLocks noChangeShapeType="1"/>
          </xdr:cNvSpPr>
        </xdr:nvSpPr>
        <xdr:spPr bwMode="auto">
          <a:xfrm>
            <a:off x="5286375" y="5248275"/>
            <a:ext cx="139065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783371" name="Line 128">
            <a:extLst>
              <a:ext uri="{FF2B5EF4-FFF2-40B4-BE49-F238E27FC236}">
                <a16:creationId xmlns:a16="http://schemas.microsoft.com/office/drawing/2014/main" id="{00000000-0008-0000-0B00-00004B361B00}"/>
              </a:ext>
            </a:extLst>
          </xdr:cNvPr>
          <xdr:cNvSpPr>
            <a:spLocks noChangeShapeType="1"/>
          </xdr:cNvSpPr>
        </xdr:nvSpPr>
        <xdr:spPr bwMode="auto">
          <a:xfrm flipH="1">
            <a:off x="5295900" y="4943475"/>
            <a:ext cx="0" cy="3143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783372" name="Line 128">
            <a:extLst>
              <a:ext uri="{FF2B5EF4-FFF2-40B4-BE49-F238E27FC236}">
                <a16:creationId xmlns:a16="http://schemas.microsoft.com/office/drawing/2014/main" id="{00000000-0008-0000-0B00-00004C361B00}"/>
              </a:ext>
            </a:extLst>
          </xdr:cNvPr>
          <xdr:cNvSpPr>
            <a:spLocks noChangeShapeType="1"/>
          </xdr:cNvSpPr>
        </xdr:nvSpPr>
        <xdr:spPr bwMode="auto">
          <a:xfrm>
            <a:off x="6677025" y="4943475"/>
            <a:ext cx="0" cy="2952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7</xdr:col>
      <xdr:colOff>238125</xdr:colOff>
      <xdr:row>24</xdr:row>
      <xdr:rowOff>133350</xdr:rowOff>
    </xdr:from>
    <xdr:to>
      <xdr:col>7</xdr:col>
      <xdr:colOff>609600</xdr:colOff>
      <xdr:row>24</xdr:row>
      <xdr:rowOff>133350</xdr:rowOff>
    </xdr:to>
    <xdr:cxnSp macro="">
      <xdr:nvCxnSpPr>
        <xdr:cNvPr id="137" name="直線矢印コネクタ 136">
          <a:extLst>
            <a:ext uri="{FF2B5EF4-FFF2-40B4-BE49-F238E27FC236}">
              <a16:creationId xmlns:a16="http://schemas.microsoft.com/office/drawing/2014/main" id="{00000000-0008-0000-0B00-000089000000}"/>
            </a:ext>
          </a:extLst>
        </xdr:cNvPr>
        <xdr:cNvCxnSpPr/>
      </xdr:nvCxnSpPr>
      <xdr:spPr>
        <a:xfrm>
          <a:off x="4924425" y="4314825"/>
          <a:ext cx="371475" cy="0"/>
        </a:xfrm>
        <a:prstGeom prst="straightConnector1">
          <a:avLst/>
        </a:prstGeom>
        <a:ln>
          <a:solidFill>
            <a:schemeClr val="tx1">
              <a:lumMod val="95000"/>
              <a:lumOff val="5000"/>
            </a:schemeClr>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228600</xdr:colOff>
      <xdr:row>26</xdr:row>
      <xdr:rowOff>123825</xdr:rowOff>
    </xdr:from>
    <xdr:to>
      <xdr:col>7</xdr:col>
      <xdr:colOff>600075</xdr:colOff>
      <xdr:row>26</xdr:row>
      <xdr:rowOff>123825</xdr:rowOff>
    </xdr:to>
    <xdr:cxnSp macro="">
      <xdr:nvCxnSpPr>
        <xdr:cNvPr id="138" name="直線矢印コネクタ 137">
          <a:extLst>
            <a:ext uri="{FF2B5EF4-FFF2-40B4-BE49-F238E27FC236}">
              <a16:creationId xmlns:a16="http://schemas.microsoft.com/office/drawing/2014/main" id="{00000000-0008-0000-0B00-00008A000000}"/>
            </a:ext>
          </a:extLst>
        </xdr:cNvPr>
        <xdr:cNvCxnSpPr/>
      </xdr:nvCxnSpPr>
      <xdr:spPr>
        <a:xfrm>
          <a:off x="4914900" y="4648200"/>
          <a:ext cx="371475" cy="0"/>
        </a:xfrm>
        <a:prstGeom prst="straightConnector1">
          <a:avLst/>
        </a:prstGeom>
        <a:ln>
          <a:solidFill>
            <a:schemeClr val="tx1">
              <a:lumMod val="95000"/>
              <a:lumOff val="5000"/>
            </a:schemeClr>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238125</xdr:colOff>
      <xdr:row>23</xdr:row>
      <xdr:rowOff>57151</xdr:rowOff>
    </xdr:from>
    <xdr:to>
      <xdr:col>7</xdr:col>
      <xdr:colOff>238125</xdr:colOff>
      <xdr:row>26</xdr:row>
      <xdr:rowOff>133350</xdr:rowOff>
    </xdr:to>
    <xdr:cxnSp macro="">
      <xdr:nvCxnSpPr>
        <xdr:cNvPr id="139" name="直線コネクタ 138">
          <a:extLst>
            <a:ext uri="{FF2B5EF4-FFF2-40B4-BE49-F238E27FC236}">
              <a16:creationId xmlns:a16="http://schemas.microsoft.com/office/drawing/2014/main" id="{00000000-0008-0000-0B00-00008B000000}"/>
            </a:ext>
          </a:extLst>
        </xdr:cNvPr>
        <xdr:cNvCxnSpPr>
          <a:stCxn id="1783331" idx="1"/>
        </xdr:cNvCxnSpPr>
      </xdr:nvCxnSpPr>
      <xdr:spPr>
        <a:xfrm>
          <a:off x="4924425" y="4067176"/>
          <a:ext cx="0" cy="590549"/>
        </a:xfrm>
        <a:prstGeom prst="line">
          <a:avLst/>
        </a:prstGeom>
        <a:ln>
          <a:solidFill>
            <a:schemeClr val="tx1">
              <a:lumMod val="95000"/>
              <a:lumOff val="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390525</xdr:colOff>
      <xdr:row>6</xdr:row>
      <xdr:rowOff>57150</xdr:rowOff>
    </xdr:from>
    <xdr:to>
      <xdr:col>8</xdr:col>
      <xdr:colOff>666750</xdr:colOff>
      <xdr:row>6</xdr:row>
      <xdr:rowOff>57150</xdr:rowOff>
    </xdr:to>
    <xdr:sp macro="" textlink="">
      <xdr:nvSpPr>
        <xdr:cNvPr id="1783362" name="Line 33">
          <a:extLst>
            <a:ext uri="{FF2B5EF4-FFF2-40B4-BE49-F238E27FC236}">
              <a16:creationId xmlns:a16="http://schemas.microsoft.com/office/drawing/2014/main" id="{00000000-0008-0000-0B00-000042361B00}"/>
            </a:ext>
          </a:extLst>
        </xdr:cNvPr>
        <xdr:cNvSpPr>
          <a:spLocks noChangeShapeType="1"/>
        </xdr:cNvSpPr>
      </xdr:nvSpPr>
      <xdr:spPr bwMode="auto">
        <a:xfrm>
          <a:off x="4391025" y="1133475"/>
          <a:ext cx="1647825" cy="0"/>
        </a:xfrm>
        <a:prstGeom prst="line">
          <a:avLst/>
        </a:prstGeom>
        <a:noFill/>
        <a:ln w="9525">
          <a:solidFill>
            <a:srgbClr val="000000"/>
          </a:solidFill>
          <a:prstDash val="lgDashDotDot"/>
          <a:round/>
          <a:headEnd/>
          <a:tailEnd/>
        </a:ln>
        <a:extLst>
          <a:ext uri="{909E8E84-426E-40DD-AFC4-6F175D3DCCD1}">
            <a14:hiddenFill xmlns:a14="http://schemas.microsoft.com/office/drawing/2010/main">
              <a:noFill/>
            </a14:hiddenFill>
          </a:ext>
        </a:extLst>
      </xdr:spPr>
    </xdr:sp>
    <xdr:clientData/>
  </xdr:twoCellAnchor>
  <xdr:twoCellAnchor>
    <xdr:from>
      <xdr:col>6</xdr:col>
      <xdr:colOff>409575</xdr:colOff>
      <xdr:row>11</xdr:row>
      <xdr:rowOff>152400</xdr:rowOff>
    </xdr:from>
    <xdr:to>
      <xdr:col>9</xdr:col>
      <xdr:colOff>0</xdr:colOff>
      <xdr:row>11</xdr:row>
      <xdr:rowOff>152400</xdr:rowOff>
    </xdr:to>
    <xdr:sp macro="" textlink="">
      <xdr:nvSpPr>
        <xdr:cNvPr id="1783363" name="Line 33">
          <a:extLst>
            <a:ext uri="{FF2B5EF4-FFF2-40B4-BE49-F238E27FC236}">
              <a16:creationId xmlns:a16="http://schemas.microsoft.com/office/drawing/2014/main" id="{00000000-0008-0000-0B00-000043361B00}"/>
            </a:ext>
          </a:extLst>
        </xdr:cNvPr>
        <xdr:cNvSpPr>
          <a:spLocks noChangeShapeType="1"/>
        </xdr:cNvSpPr>
      </xdr:nvSpPr>
      <xdr:spPr bwMode="auto">
        <a:xfrm>
          <a:off x="4410075" y="2085975"/>
          <a:ext cx="1647825" cy="0"/>
        </a:xfrm>
        <a:prstGeom prst="line">
          <a:avLst/>
        </a:prstGeom>
        <a:noFill/>
        <a:ln w="9525">
          <a:solidFill>
            <a:srgbClr val="000000"/>
          </a:solidFill>
          <a:prstDash val="lgDashDotDot"/>
          <a:round/>
          <a:headEnd/>
          <a:tailEnd/>
        </a:ln>
        <a:extLst>
          <a:ext uri="{909E8E84-426E-40DD-AFC4-6F175D3DCCD1}">
            <a14:hiddenFill xmlns:a14="http://schemas.microsoft.com/office/drawing/2010/main">
              <a:noFill/>
            </a14:hiddenFill>
          </a:ext>
        </a:extLst>
      </xdr:spPr>
    </xdr:sp>
    <xdr:clientData/>
  </xdr:twoCellAnchor>
  <xdr:twoCellAnchor>
    <xdr:from>
      <xdr:col>6</xdr:col>
      <xdr:colOff>390525</xdr:colOff>
      <xdr:row>6</xdr:row>
      <xdr:rowOff>47625</xdr:rowOff>
    </xdr:from>
    <xdr:to>
      <xdr:col>6</xdr:col>
      <xdr:colOff>390525</xdr:colOff>
      <xdr:row>12</xdr:row>
      <xdr:rowOff>0</xdr:rowOff>
    </xdr:to>
    <xdr:sp macro="" textlink="">
      <xdr:nvSpPr>
        <xdr:cNvPr id="1783364" name="Line 33">
          <a:extLst>
            <a:ext uri="{FF2B5EF4-FFF2-40B4-BE49-F238E27FC236}">
              <a16:creationId xmlns:a16="http://schemas.microsoft.com/office/drawing/2014/main" id="{00000000-0008-0000-0B00-000044361B00}"/>
            </a:ext>
          </a:extLst>
        </xdr:cNvPr>
        <xdr:cNvSpPr>
          <a:spLocks noChangeShapeType="1"/>
        </xdr:cNvSpPr>
      </xdr:nvSpPr>
      <xdr:spPr bwMode="auto">
        <a:xfrm flipH="1" flipV="1">
          <a:off x="4391025" y="1123950"/>
          <a:ext cx="0" cy="981075"/>
        </a:xfrm>
        <a:prstGeom prst="line">
          <a:avLst/>
        </a:prstGeom>
        <a:noFill/>
        <a:ln w="9525">
          <a:solidFill>
            <a:srgbClr val="000000"/>
          </a:solidFill>
          <a:prstDash val="lgDashDotDot"/>
          <a:round/>
          <a:headEnd/>
          <a:tailEnd/>
        </a:ln>
        <a:extLst>
          <a:ext uri="{909E8E84-426E-40DD-AFC4-6F175D3DCCD1}">
            <a14:hiddenFill xmlns:a14="http://schemas.microsoft.com/office/drawing/2010/main">
              <a:noFill/>
            </a14:hiddenFill>
          </a:ext>
        </a:extLst>
      </xdr:spPr>
    </xdr:sp>
    <xdr:clientData/>
  </xdr:twoCellAnchor>
  <xdr:twoCellAnchor>
    <xdr:from>
      <xdr:col>8</xdr:col>
      <xdr:colOff>666750</xdr:colOff>
      <xdr:row>6</xdr:row>
      <xdr:rowOff>66675</xdr:rowOff>
    </xdr:from>
    <xdr:to>
      <xdr:col>8</xdr:col>
      <xdr:colOff>666750</xdr:colOff>
      <xdr:row>11</xdr:row>
      <xdr:rowOff>133350</xdr:rowOff>
    </xdr:to>
    <xdr:sp macro="" textlink="">
      <xdr:nvSpPr>
        <xdr:cNvPr id="1783365" name="Line 33">
          <a:extLst>
            <a:ext uri="{FF2B5EF4-FFF2-40B4-BE49-F238E27FC236}">
              <a16:creationId xmlns:a16="http://schemas.microsoft.com/office/drawing/2014/main" id="{00000000-0008-0000-0B00-000045361B00}"/>
            </a:ext>
          </a:extLst>
        </xdr:cNvPr>
        <xdr:cNvSpPr>
          <a:spLocks noChangeShapeType="1"/>
        </xdr:cNvSpPr>
      </xdr:nvSpPr>
      <xdr:spPr bwMode="auto">
        <a:xfrm>
          <a:off x="6038850" y="1143000"/>
          <a:ext cx="0" cy="923925"/>
        </a:xfrm>
        <a:prstGeom prst="line">
          <a:avLst/>
        </a:prstGeom>
        <a:noFill/>
        <a:ln w="9525">
          <a:solidFill>
            <a:srgbClr val="000000"/>
          </a:solidFill>
          <a:prstDash val="lgDashDotDot"/>
          <a:round/>
          <a:headEnd/>
          <a:tailEnd/>
        </a:ln>
        <a:extLst>
          <a:ext uri="{909E8E84-426E-40DD-AFC4-6F175D3DCCD1}">
            <a14:hiddenFill xmlns:a14="http://schemas.microsoft.com/office/drawing/2010/main">
              <a:noFill/>
            </a14:hiddenFill>
          </a:ext>
        </a:extLst>
      </xdr:spPr>
    </xdr:sp>
    <xdr:clientData/>
  </xdr:twoCellAnchor>
  <xdr:twoCellAnchor>
    <xdr:from>
      <xdr:col>7</xdr:col>
      <xdr:colOff>390525</xdr:colOff>
      <xdr:row>5</xdr:row>
      <xdr:rowOff>66675</xdr:rowOff>
    </xdr:from>
    <xdr:to>
      <xdr:col>7</xdr:col>
      <xdr:colOff>390525</xdr:colOff>
      <xdr:row>6</xdr:row>
      <xdr:rowOff>123825</xdr:rowOff>
    </xdr:to>
    <xdr:sp macro="" textlink="">
      <xdr:nvSpPr>
        <xdr:cNvPr id="1783366" name="Line 200">
          <a:extLst>
            <a:ext uri="{FF2B5EF4-FFF2-40B4-BE49-F238E27FC236}">
              <a16:creationId xmlns:a16="http://schemas.microsoft.com/office/drawing/2014/main" id="{00000000-0008-0000-0B00-000046361B00}"/>
            </a:ext>
          </a:extLst>
        </xdr:cNvPr>
        <xdr:cNvSpPr>
          <a:spLocks noChangeShapeType="1"/>
        </xdr:cNvSpPr>
      </xdr:nvSpPr>
      <xdr:spPr bwMode="auto">
        <a:xfrm flipV="1">
          <a:off x="5076825" y="971550"/>
          <a:ext cx="0" cy="228600"/>
        </a:xfrm>
        <a:prstGeom prst="line">
          <a:avLst/>
        </a:prstGeom>
        <a:noFill/>
        <a:ln w="38100" cmpd="dbl">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26</xdr:row>
      <xdr:rowOff>95250</xdr:rowOff>
    </xdr:from>
    <xdr:to>
      <xdr:col>11</xdr:col>
      <xdr:colOff>276225</xdr:colOff>
      <xdr:row>26</xdr:row>
      <xdr:rowOff>95250</xdr:rowOff>
    </xdr:to>
    <xdr:sp macro="" textlink="">
      <xdr:nvSpPr>
        <xdr:cNvPr id="1783367" name="Line 427">
          <a:extLst>
            <a:ext uri="{FF2B5EF4-FFF2-40B4-BE49-F238E27FC236}">
              <a16:creationId xmlns:a16="http://schemas.microsoft.com/office/drawing/2014/main" id="{00000000-0008-0000-0B00-000047361B00}"/>
            </a:ext>
          </a:extLst>
        </xdr:cNvPr>
        <xdr:cNvSpPr>
          <a:spLocks noChangeShapeType="1"/>
        </xdr:cNvSpPr>
      </xdr:nvSpPr>
      <xdr:spPr bwMode="auto">
        <a:xfrm flipV="1">
          <a:off x="6743700" y="4619625"/>
          <a:ext cx="962025" cy="0"/>
        </a:xfrm>
        <a:prstGeom prst="line">
          <a:avLst/>
        </a:prstGeom>
        <a:noFill/>
        <a:ln w="38100" cmpd="dbl">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13</xdr:col>
      <xdr:colOff>495300</xdr:colOff>
      <xdr:row>33</xdr:row>
      <xdr:rowOff>104775</xdr:rowOff>
    </xdr:from>
    <xdr:to>
      <xdr:col>14</xdr:col>
      <xdr:colOff>97500</xdr:colOff>
      <xdr:row>35</xdr:row>
      <xdr:rowOff>49875</xdr:rowOff>
    </xdr:to>
    <xdr:sp macro="" textlink="">
      <xdr:nvSpPr>
        <xdr:cNvPr id="146" name="Oval 35">
          <a:extLst>
            <a:ext uri="{FF2B5EF4-FFF2-40B4-BE49-F238E27FC236}">
              <a16:creationId xmlns:a16="http://schemas.microsoft.com/office/drawing/2014/main" id="{00000000-0008-0000-0B00-000092000000}"/>
            </a:ext>
          </a:extLst>
        </xdr:cNvPr>
        <xdr:cNvSpPr>
          <a:spLocks noChangeArrowheads="1"/>
        </xdr:cNvSpPr>
      </xdr:nvSpPr>
      <xdr:spPr bwMode="auto">
        <a:xfrm>
          <a:off x="9296400" y="5829300"/>
          <a:ext cx="288000" cy="288000"/>
        </a:xfrm>
        <a:prstGeom prst="ellipse">
          <a:avLst/>
        </a:prstGeom>
        <a:solidFill>
          <a:srgbClr val="FFFFFF"/>
        </a:solidFill>
        <a:ln w="9525">
          <a:solidFill>
            <a:srgbClr val="000000"/>
          </a:solidFill>
          <a:round/>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浅</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L120"/>
  <sheetViews>
    <sheetView view="pageBreakPreview" topLeftCell="A118" zoomScale="98" zoomScaleNormal="65" zoomScaleSheetLayoutView="98" workbookViewId="0">
      <selection activeCell="I4" sqref="I4"/>
    </sheetView>
  </sheetViews>
  <sheetFormatPr defaultColWidth="9" defaultRowHeight="13.5" x14ac:dyDescent="0.15"/>
  <cols>
    <col min="1" max="1" width="5" style="58" customWidth="1"/>
    <col min="2" max="2" width="4.875" style="58" customWidth="1"/>
    <col min="3" max="3" width="10.625" style="58" customWidth="1"/>
    <col min="4" max="4" width="21.125" style="58" customWidth="1"/>
    <col min="5" max="5" width="6.25" style="58" customWidth="1"/>
    <col min="6" max="6" width="2.375" style="58" customWidth="1"/>
    <col min="7" max="7" width="4.375" style="58" customWidth="1"/>
    <col min="8" max="9" width="10.625" style="58" customWidth="1"/>
    <col min="10" max="10" width="13.625" style="58" customWidth="1"/>
    <col min="11" max="11" width="4.5" style="58" customWidth="1"/>
    <col min="12" max="16384" width="9" style="58"/>
  </cols>
  <sheetData>
    <row r="5" spans="1:12" ht="28.5" x14ac:dyDescent="0.3">
      <c r="A5" s="385"/>
      <c r="B5" s="385"/>
      <c r="C5" s="385"/>
      <c r="D5" s="385"/>
      <c r="E5" s="385"/>
      <c r="F5" s="385"/>
      <c r="G5" s="385"/>
      <c r="H5" s="385"/>
      <c r="I5" s="385"/>
      <c r="J5" s="385"/>
      <c r="K5" s="385"/>
    </row>
    <row r="6" spans="1:12" ht="32.25" x14ac:dyDescent="0.3">
      <c r="A6" s="389" t="s">
        <v>1141</v>
      </c>
      <c r="B6" s="390"/>
      <c r="C6" s="390"/>
      <c r="D6" s="390"/>
      <c r="E6" s="390"/>
      <c r="F6" s="390"/>
      <c r="G6" s="390"/>
      <c r="H6" s="390"/>
      <c r="I6" s="390"/>
      <c r="J6" s="390"/>
      <c r="K6" s="390"/>
    </row>
    <row r="11" spans="1:12" ht="55.5" x14ac:dyDescent="0.5">
      <c r="A11" s="386" t="s">
        <v>457</v>
      </c>
      <c r="B11" s="387"/>
      <c r="C11" s="387"/>
      <c r="D11" s="387"/>
      <c r="E11" s="387"/>
      <c r="F11" s="387"/>
      <c r="G11" s="387"/>
      <c r="H11" s="387"/>
      <c r="I11" s="387"/>
      <c r="J11" s="387"/>
      <c r="K11" s="387"/>
    </row>
    <row r="13" spans="1:12" ht="25.5" x14ac:dyDescent="0.25">
      <c r="A13" s="390" t="s">
        <v>1142</v>
      </c>
      <c r="B13" s="390"/>
      <c r="C13" s="390"/>
      <c r="D13" s="390"/>
      <c r="E13" s="390"/>
      <c r="F13" s="390"/>
      <c r="G13" s="390"/>
      <c r="H13" s="390"/>
      <c r="I13" s="390"/>
      <c r="J13" s="390"/>
      <c r="K13" s="390"/>
    </row>
    <row r="14" spans="1:12" x14ac:dyDescent="0.15">
      <c r="L14" s="228"/>
    </row>
    <row r="15" spans="1:12" x14ac:dyDescent="0.15">
      <c r="L15" s="228"/>
    </row>
    <row r="16" spans="1:12" x14ac:dyDescent="0.15">
      <c r="L16" s="228"/>
    </row>
    <row r="17" spans="12:12" x14ac:dyDescent="0.15">
      <c r="L17" s="228"/>
    </row>
    <row r="18" spans="12:12" x14ac:dyDescent="0.15">
      <c r="L18" s="228"/>
    </row>
    <row r="19" spans="12:12" x14ac:dyDescent="0.15">
      <c r="L19" s="228"/>
    </row>
    <row r="20" spans="12:12" x14ac:dyDescent="0.15">
      <c r="L20" s="228"/>
    </row>
    <row r="21" spans="12:12" x14ac:dyDescent="0.15">
      <c r="L21" s="228"/>
    </row>
    <row r="22" spans="12:12" x14ac:dyDescent="0.15">
      <c r="L22" s="228"/>
    </row>
    <row r="23" spans="12:12" x14ac:dyDescent="0.15">
      <c r="L23" s="228"/>
    </row>
    <row r="24" spans="12:12" x14ac:dyDescent="0.15">
      <c r="L24" s="228"/>
    </row>
    <row r="25" spans="12:12" x14ac:dyDescent="0.15">
      <c r="L25" s="228"/>
    </row>
    <row r="26" spans="12:12" x14ac:dyDescent="0.15">
      <c r="L26" s="228"/>
    </row>
    <row r="27" spans="12:12" x14ac:dyDescent="0.15">
      <c r="L27" s="228"/>
    </row>
    <row r="28" spans="12:12" x14ac:dyDescent="0.15">
      <c r="L28" s="228"/>
    </row>
    <row r="45" spans="1:11" ht="24" x14ac:dyDescent="0.25">
      <c r="A45" s="388" t="s">
        <v>762</v>
      </c>
      <c r="B45" s="388"/>
      <c r="C45" s="388"/>
      <c r="D45" s="388"/>
      <c r="E45" s="388"/>
      <c r="F45" s="388"/>
      <c r="G45" s="388"/>
      <c r="H45" s="388"/>
      <c r="I45" s="388"/>
      <c r="J45" s="388"/>
      <c r="K45" s="388"/>
    </row>
    <row r="50" spans="1:11" ht="14.25" x14ac:dyDescent="0.15">
      <c r="B50" s="59"/>
      <c r="C50" s="59"/>
      <c r="D50" s="59"/>
      <c r="E50" s="59"/>
      <c r="F50" s="59"/>
      <c r="G50" s="60"/>
      <c r="H50" s="59"/>
      <c r="I50" s="59"/>
      <c r="J50" s="59"/>
      <c r="K50" s="59"/>
    </row>
    <row r="51" spans="1:11" ht="14.25" x14ac:dyDescent="0.15">
      <c r="A51" s="304"/>
      <c r="B51" s="305"/>
      <c r="C51" s="305"/>
      <c r="D51" s="305"/>
      <c r="E51" s="305"/>
      <c r="F51" s="305"/>
      <c r="G51" s="306"/>
      <c r="H51" s="305"/>
      <c r="I51" s="305"/>
      <c r="J51" s="305"/>
      <c r="K51" s="305"/>
    </row>
    <row r="52" spans="1:11" ht="51.75" customHeight="1" x14ac:dyDescent="0.15">
      <c r="A52" s="304"/>
      <c r="B52" s="305"/>
      <c r="C52" s="305"/>
      <c r="D52" s="391"/>
      <c r="E52" s="391"/>
      <c r="F52" s="391"/>
      <c r="G52" s="391"/>
      <c r="H52" s="391"/>
      <c r="I52" s="305"/>
      <c r="J52" s="305"/>
      <c r="K52" s="305"/>
    </row>
    <row r="53" spans="1:11" ht="28.5" x14ac:dyDescent="0.3">
      <c r="B53" s="311"/>
      <c r="C53" s="311"/>
      <c r="D53" s="311"/>
      <c r="E53" s="311"/>
      <c r="F53" s="311"/>
      <c r="G53" s="311"/>
      <c r="H53" s="312"/>
      <c r="I53" s="312"/>
      <c r="J53" s="312"/>
      <c r="K53" s="327"/>
    </row>
    <row r="54" spans="1:11" ht="14.25" x14ac:dyDescent="0.15">
      <c r="A54" s="304"/>
      <c r="B54" s="305"/>
      <c r="C54" s="305"/>
      <c r="D54" s="305"/>
      <c r="E54" s="305"/>
      <c r="F54" s="305"/>
      <c r="G54" s="306"/>
      <c r="H54" s="305"/>
      <c r="I54" s="305"/>
      <c r="J54" s="305"/>
      <c r="K54" s="305"/>
    </row>
    <row r="55" spans="1:11" s="309" customFormat="1" ht="18.75" x14ac:dyDescent="0.2">
      <c r="A55" s="307"/>
      <c r="B55" s="307"/>
      <c r="C55" s="307"/>
      <c r="D55" s="307"/>
      <c r="E55" s="307"/>
      <c r="F55" s="307"/>
      <c r="G55" s="308"/>
      <c r="H55" s="307"/>
      <c r="I55" s="307"/>
      <c r="J55" s="307"/>
      <c r="K55" s="307"/>
    </row>
    <row r="56" spans="1:11" s="309" customFormat="1" ht="18.75" x14ac:dyDescent="0.2">
      <c r="A56" s="307"/>
      <c r="B56" s="307"/>
      <c r="C56" s="307"/>
      <c r="D56" s="307"/>
      <c r="E56" s="307"/>
      <c r="F56" s="307"/>
      <c r="G56" s="308"/>
      <c r="H56" s="307"/>
      <c r="I56" s="307"/>
      <c r="J56" s="307"/>
      <c r="K56" s="307"/>
    </row>
    <row r="57" spans="1:11" s="309" customFormat="1" ht="18.75" x14ac:dyDescent="0.2">
      <c r="A57" s="307"/>
      <c r="B57" s="307"/>
      <c r="C57" s="307"/>
      <c r="D57" s="307"/>
      <c r="E57" s="307"/>
      <c r="F57" s="307"/>
      <c r="G57" s="308"/>
      <c r="H57" s="313"/>
      <c r="I57" s="313"/>
      <c r="J57" s="313"/>
      <c r="K57" s="307"/>
    </row>
    <row r="58" spans="1:11" s="309" customFormat="1" ht="18.75" x14ac:dyDescent="0.2">
      <c r="A58" s="307"/>
      <c r="B58" s="307"/>
      <c r="C58" s="307"/>
      <c r="D58" s="307"/>
      <c r="E58" s="307"/>
      <c r="F58" s="307"/>
      <c r="G58" s="308"/>
      <c r="H58" s="307"/>
      <c r="I58" s="307"/>
      <c r="J58" s="307"/>
      <c r="K58" s="307"/>
    </row>
    <row r="59" spans="1:11" s="309" customFormat="1" ht="18.75" x14ac:dyDescent="0.2">
      <c r="A59" s="307"/>
      <c r="B59" s="307"/>
      <c r="C59" s="307"/>
      <c r="D59" s="307"/>
      <c r="E59" s="307"/>
      <c r="F59" s="307"/>
      <c r="G59" s="308"/>
      <c r="H59" s="307"/>
      <c r="I59" s="307"/>
      <c r="J59" s="307"/>
      <c r="K59" s="307"/>
    </row>
    <row r="60" spans="1:11" s="309" customFormat="1" ht="18.75" x14ac:dyDescent="0.2">
      <c r="A60" s="307"/>
      <c r="B60" s="307"/>
      <c r="C60" s="307"/>
      <c r="D60" s="307"/>
      <c r="E60" s="307"/>
      <c r="F60" s="307"/>
      <c r="G60" s="308"/>
      <c r="H60" s="307"/>
      <c r="I60" s="307"/>
      <c r="J60" s="307"/>
      <c r="K60" s="307"/>
    </row>
    <row r="61" spans="1:11" ht="21" x14ac:dyDescent="0.2">
      <c r="A61" s="304"/>
      <c r="B61" s="312"/>
      <c r="C61" s="312"/>
      <c r="D61" s="312"/>
      <c r="E61" s="312"/>
      <c r="F61" s="312"/>
      <c r="G61" s="314"/>
      <c r="H61" s="312"/>
      <c r="I61" s="312"/>
      <c r="J61" s="312"/>
      <c r="K61" s="305"/>
    </row>
    <row r="62" spans="1:11" ht="21" x14ac:dyDescent="0.2">
      <c r="A62" s="304"/>
      <c r="B62" s="315"/>
      <c r="C62" s="312"/>
      <c r="D62" s="312"/>
      <c r="E62" s="312"/>
      <c r="F62" s="312"/>
      <c r="G62" s="314"/>
      <c r="H62" s="312"/>
      <c r="I62" s="312"/>
      <c r="J62" s="312"/>
      <c r="K62" s="305"/>
    </row>
    <row r="63" spans="1:11" ht="21" x14ac:dyDescent="0.2">
      <c r="A63" s="304"/>
      <c r="B63" s="315"/>
      <c r="C63" s="312"/>
      <c r="D63" s="312"/>
      <c r="E63" s="312"/>
      <c r="F63" s="312"/>
      <c r="G63" s="314"/>
      <c r="H63" s="312"/>
      <c r="I63" s="312"/>
      <c r="J63" s="312"/>
      <c r="K63" s="305"/>
    </row>
    <row r="64" spans="1:11" ht="21" x14ac:dyDescent="0.2">
      <c r="A64" s="304"/>
      <c r="B64" s="315"/>
      <c r="C64" s="312"/>
      <c r="D64" s="312"/>
      <c r="E64" s="312"/>
      <c r="F64" s="312"/>
      <c r="G64" s="314"/>
      <c r="H64" s="312"/>
      <c r="I64" s="312"/>
      <c r="J64" s="312"/>
      <c r="K64" s="305"/>
    </row>
    <row r="65" spans="1:12" ht="28.5" x14ac:dyDescent="0.3">
      <c r="B65" s="327"/>
      <c r="C65" s="312"/>
      <c r="E65" s="327"/>
      <c r="F65" s="327"/>
      <c r="G65" s="327"/>
      <c r="H65" s="327"/>
      <c r="I65" s="312"/>
      <c r="J65" s="312"/>
      <c r="K65" s="305"/>
    </row>
    <row r="66" spans="1:12" ht="21" x14ac:dyDescent="0.2">
      <c r="A66" s="304"/>
      <c r="B66" s="315"/>
      <c r="C66" s="312"/>
      <c r="D66" s="312"/>
      <c r="E66" s="312"/>
      <c r="F66" s="312"/>
      <c r="G66" s="312"/>
      <c r="H66" s="312"/>
      <c r="I66" s="312"/>
      <c r="J66" s="312"/>
      <c r="K66" s="305"/>
    </row>
    <row r="67" spans="1:12" ht="21" x14ac:dyDescent="0.2">
      <c r="B67" s="315"/>
      <c r="C67" s="312"/>
      <c r="D67" s="312"/>
      <c r="E67" s="312"/>
      <c r="F67" s="312"/>
      <c r="G67" s="312"/>
      <c r="H67" s="312"/>
      <c r="I67" s="317"/>
      <c r="J67" s="310"/>
      <c r="K67" s="305"/>
    </row>
    <row r="68" spans="1:12" ht="21" x14ac:dyDescent="0.2">
      <c r="A68" s="304"/>
      <c r="B68" s="315"/>
      <c r="C68" s="312"/>
      <c r="D68" s="312"/>
      <c r="E68" s="312"/>
      <c r="F68" s="312"/>
      <c r="G68" s="312"/>
      <c r="H68" s="312"/>
      <c r="I68" s="312"/>
      <c r="J68" s="312"/>
      <c r="K68" s="305"/>
    </row>
    <row r="69" spans="1:12" ht="18.75" x14ac:dyDescent="0.2">
      <c r="A69" s="307"/>
      <c r="B69" s="316"/>
      <c r="C69" s="307"/>
      <c r="D69" s="307"/>
      <c r="E69" s="307"/>
      <c r="F69" s="307"/>
      <c r="G69" s="307"/>
      <c r="H69" s="307"/>
      <c r="I69" s="307"/>
      <c r="J69" s="307"/>
      <c r="K69" s="307"/>
      <c r="L69" s="309"/>
    </row>
    <row r="70" spans="1:12" ht="18.75" x14ac:dyDescent="0.2">
      <c r="A70" s="307"/>
      <c r="B70" s="316"/>
      <c r="C70" s="307"/>
      <c r="D70" s="307"/>
      <c r="E70" s="307"/>
      <c r="F70" s="307"/>
      <c r="G70" s="307"/>
      <c r="H70" s="307"/>
      <c r="I70" s="307"/>
      <c r="J70" s="307"/>
      <c r="K70" s="307"/>
      <c r="L70" s="309"/>
    </row>
    <row r="71" spans="1:12" ht="18.75" x14ac:dyDescent="0.2">
      <c r="A71" s="307"/>
      <c r="B71" s="316"/>
      <c r="C71" s="307"/>
      <c r="D71" s="307"/>
      <c r="E71" s="307"/>
      <c r="F71" s="307"/>
      <c r="G71" s="307"/>
      <c r="H71" s="307"/>
      <c r="I71" s="307"/>
      <c r="J71" s="307"/>
      <c r="K71" s="307"/>
      <c r="L71" s="309"/>
    </row>
    <row r="72" spans="1:12" ht="18.75" x14ac:dyDescent="0.2">
      <c r="A72" s="307"/>
      <c r="B72" s="316"/>
      <c r="C72" s="307"/>
      <c r="D72" s="307"/>
      <c r="E72" s="307"/>
      <c r="F72" s="307"/>
      <c r="G72" s="307"/>
      <c r="H72" s="307"/>
      <c r="I72" s="307"/>
      <c r="J72" s="307"/>
      <c r="K72" s="307"/>
      <c r="L72" s="309"/>
    </row>
    <row r="73" spans="1:12" ht="18.75" x14ac:dyDescent="0.2">
      <c r="A73" s="307"/>
      <c r="B73" s="316"/>
      <c r="C73" s="307"/>
      <c r="D73" s="307"/>
      <c r="E73" s="307"/>
      <c r="F73" s="307"/>
      <c r="G73" s="307"/>
      <c r="H73" s="307"/>
      <c r="I73" s="307"/>
      <c r="J73" s="307"/>
      <c r="K73" s="307"/>
      <c r="L73" s="309"/>
    </row>
    <row r="74" spans="1:12" ht="18.75" x14ac:dyDescent="0.2">
      <c r="A74" s="307"/>
      <c r="B74" s="316"/>
      <c r="C74" s="307"/>
      <c r="D74" s="307"/>
      <c r="E74" s="307"/>
      <c r="F74" s="307"/>
      <c r="G74" s="307"/>
      <c r="H74" s="307"/>
      <c r="I74" s="307"/>
      <c r="J74" s="307"/>
      <c r="K74" s="307"/>
      <c r="L74" s="309"/>
    </row>
    <row r="75" spans="1:12" ht="18.75" x14ac:dyDescent="0.2">
      <c r="A75" s="307"/>
      <c r="B75" s="316"/>
      <c r="C75" s="307"/>
      <c r="D75" s="307"/>
      <c r="E75" s="307"/>
      <c r="F75" s="307"/>
      <c r="G75" s="307"/>
      <c r="H75" s="307"/>
      <c r="I75" s="307"/>
      <c r="J75" s="307"/>
      <c r="K75" s="307"/>
      <c r="L75" s="309"/>
    </row>
    <row r="76" spans="1:12" ht="18.75" x14ac:dyDescent="0.2">
      <c r="A76" s="307"/>
      <c r="B76" s="316"/>
      <c r="C76" s="307"/>
      <c r="D76" s="307"/>
      <c r="E76" s="307"/>
      <c r="F76" s="307"/>
      <c r="G76" s="307"/>
      <c r="H76" s="307"/>
      <c r="I76" s="307"/>
      <c r="J76" s="307"/>
      <c r="K76" s="307"/>
      <c r="L76" s="309"/>
    </row>
    <row r="77" spans="1:12" ht="18.75" x14ac:dyDescent="0.2">
      <c r="A77" s="307"/>
      <c r="B77" s="307"/>
      <c r="C77" s="307"/>
      <c r="D77" s="307"/>
      <c r="E77" s="307"/>
      <c r="F77" s="307"/>
      <c r="G77" s="307"/>
      <c r="H77" s="307"/>
      <c r="I77" s="307"/>
      <c r="J77" s="307"/>
      <c r="K77" s="307"/>
      <c r="L77" s="309"/>
    </row>
    <row r="78" spans="1:12" x14ac:dyDescent="0.15">
      <c r="A78" s="304"/>
      <c r="B78" s="304"/>
      <c r="C78" s="304"/>
      <c r="D78" s="304"/>
      <c r="E78" s="304"/>
      <c r="F78" s="304"/>
      <c r="G78" s="304"/>
      <c r="H78" s="304"/>
      <c r="I78" s="304"/>
      <c r="J78" s="304"/>
      <c r="K78" s="304"/>
    </row>
    <row r="79" spans="1:12" x14ac:dyDescent="0.15">
      <c r="A79" s="304"/>
      <c r="B79" s="304"/>
      <c r="C79" s="304"/>
      <c r="D79" s="304"/>
      <c r="E79" s="304"/>
      <c r="F79" s="304"/>
      <c r="G79" s="304"/>
      <c r="H79" s="304"/>
      <c r="I79" s="304"/>
      <c r="J79" s="304"/>
      <c r="K79" s="304"/>
    </row>
    <row r="80" spans="1:12" x14ac:dyDescent="0.15">
      <c r="A80" s="304"/>
      <c r="B80" s="304"/>
      <c r="C80" s="304"/>
      <c r="D80" s="304"/>
      <c r="E80" s="304"/>
      <c r="F80" s="304"/>
      <c r="G80" s="304"/>
      <c r="H80" s="304"/>
      <c r="I80" s="304"/>
      <c r="J80" s="304"/>
      <c r="K80" s="304"/>
    </row>
    <row r="81" spans="1:11" x14ac:dyDescent="0.15">
      <c r="A81" s="304"/>
      <c r="B81" s="304"/>
      <c r="C81" s="304"/>
      <c r="D81" s="304"/>
      <c r="E81" s="304"/>
      <c r="F81" s="304"/>
      <c r="G81" s="304"/>
      <c r="H81" s="304"/>
      <c r="I81" s="304"/>
      <c r="J81" s="304"/>
      <c r="K81" s="304"/>
    </row>
    <row r="82" spans="1:11" x14ac:dyDescent="0.15">
      <c r="A82" s="304"/>
      <c r="B82" s="304"/>
      <c r="C82" s="304"/>
      <c r="D82" s="304"/>
      <c r="E82" s="304"/>
      <c r="F82" s="304"/>
      <c r="G82" s="304"/>
      <c r="H82" s="304"/>
      <c r="I82" s="304"/>
      <c r="J82" s="304"/>
      <c r="K82" s="304"/>
    </row>
    <row r="83" spans="1:11" x14ac:dyDescent="0.15">
      <c r="A83" s="304"/>
      <c r="B83" s="304"/>
      <c r="C83" s="304"/>
      <c r="D83" s="304"/>
      <c r="E83" s="304"/>
      <c r="F83" s="304"/>
      <c r="G83" s="304"/>
      <c r="H83" s="304"/>
      <c r="I83" s="304"/>
      <c r="J83" s="304"/>
      <c r="K83" s="304"/>
    </row>
    <row r="84" spans="1:11" x14ac:dyDescent="0.15">
      <c r="A84" s="304"/>
      <c r="B84" s="304"/>
      <c r="C84" s="304"/>
      <c r="D84" s="304"/>
      <c r="E84" s="304"/>
      <c r="F84" s="304"/>
      <c r="G84" s="304"/>
      <c r="H84" s="304"/>
      <c r="I84" s="304"/>
      <c r="J84" s="304"/>
      <c r="K84" s="304"/>
    </row>
    <row r="85" spans="1:11" x14ac:dyDescent="0.15">
      <c r="A85" s="304"/>
      <c r="B85" s="304"/>
      <c r="C85" s="304"/>
      <c r="D85" s="304"/>
      <c r="E85" s="304"/>
      <c r="F85" s="304"/>
      <c r="G85" s="304"/>
      <c r="H85" s="304"/>
      <c r="I85" s="304"/>
      <c r="J85" s="304"/>
      <c r="K85" s="304"/>
    </row>
    <row r="86" spans="1:11" x14ac:dyDescent="0.15">
      <c r="A86" s="304"/>
      <c r="B86" s="304"/>
      <c r="C86" s="304"/>
      <c r="D86" s="304"/>
      <c r="E86" s="304"/>
      <c r="F86" s="304"/>
      <c r="G86" s="304"/>
      <c r="H86" s="304"/>
      <c r="I86" s="304"/>
      <c r="J86" s="304"/>
      <c r="K86" s="304"/>
    </row>
    <row r="87" spans="1:11" x14ac:dyDescent="0.15">
      <c r="A87" s="304"/>
      <c r="B87" s="304"/>
      <c r="C87" s="304"/>
      <c r="D87" s="304"/>
      <c r="E87" s="304"/>
      <c r="F87" s="304"/>
      <c r="G87" s="304"/>
      <c r="H87" s="304"/>
      <c r="I87" s="304"/>
      <c r="J87" s="304"/>
      <c r="K87" s="304"/>
    </row>
    <row r="88" spans="1:11" x14ac:dyDescent="0.15">
      <c r="A88" s="304"/>
      <c r="B88" s="304"/>
      <c r="C88" s="304"/>
      <c r="D88" s="304"/>
      <c r="E88" s="304"/>
      <c r="F88" s="304"/>
      <c r="G88" s="304"/>
      <c r="H88" s="304"/>
      <c r="I88" s="304"/>
      <c r="J88" s="304"/>
      <c r="K88" s="304"/>
    </row>
    <row r="89" spans="1:11" x14ac:dyDescent="0.15">
      <c r="A89" s="304"/>
      <c r="B89" s="304"/>
      <c r="C89" s="304"/>
      <c r="D89" s="304"/>
      <c r="E89" s="304"/>
      <c r="F89" s="304"/>
      <c r="G89" s="304"/>
      <c r="H89" s="304"/>
      <c r="I89" s="304"/>
      <c r="J89" s="304"/>
      <c r="K89" s="304"/>
    </row>
    <row r="90" spans="1:11" x14ac:dyDescent="0.15">
      <c r="A90" s="304"/>
      <c r="B90" s="304"/>
      <c r="C90" s="304"/>
      <c r="D90" s="304"/>
      <c r="E90" s="304"/>
      <c r="F90" s="304"/>
      <c r="G90" s="304"/>
      <c r="H90" s="304"/>
      <c r="I90" s="304"/>
      <c r="J90" s="304"/>
      <c r="K90" s="304"/>
    </row>
    <row r="91" spans="1:11" x14ac:dyDescent="0.15">
      <c r="A91" s="304"/>
      <c r="B91" s="304"/>
      <c r="C91" s="304"/>
      <c r="D91" s="304"/>
      <c r="E91" s="304"/>
      <c r="F91" s="304"/>
      <c r="G91" s="304"/>
      <c r="H91" s="304"/>
      <c r="I91" s="304"/>
      <c r="J91" s="304"/>
      <c r="K91" s="304"/>
    </row>
    <row r="92" spans="1:11" x14ac:dyDescent="0.15">
      <c r="A92" s="304"/>
      <c r="B92" s="304"/>
      <c r="C92" s="304"/>
      <c r="D92" s="304"/>
      <c r="E92" s="304"/>
      <c r="F92" s="304"/>
      <c r="G92" s="304"/>
      <c r="H92" s="304"/>
      <c r="I92" s="304"/>
      <c r="J92" s="304"/>
      <c r="K92" s="304"/>
    </row>
    <row r="93" spans="1:11" x14ac:dyDescent="0.15">
      <c r="A93" s="304"/>
      <c r="B93" s="304"/>
      <c r="C93" s="304"/>
      <c r="D93" s="304"/>
      <c r="E93" s="304"/>
      <c r="F93" s="304"/>
      <c r="G93" s="304"/>
      <c r="H93" s="304"/>
      <c r="I93" s="304"/>
      <c r="J93" s="304"/>
      <c r="K93" s="304"/>
    </row>
    <row r="94" spans="1:11" x14ac:dyDescent="0.15">
      <c r="A94" s="304"/>
      <c r="B94" s="304"/>
      <c r="C94" s="304"/>
      <c r="D94" s="304"/>
      <c r="E94" s="304"/>
      <c r="F94" s="304"/>
      <c r="G94" s="304"/>
      <c r="H94" s="304"/>
      <c r="I94" s="304"/>
      <c r="J94" s="304"/>
      <c r="K94" s="304"/>
    </row>
    <row r="97" spans="2:11" ht="18.75" x14ac:dyDescent="0.2">
      <c r="B97" s="384" t="s">
        <v>369</v>
      </c>
      <c r="C97" s="384"/>
      <c r="D97" s="384"/>
      <c r="E97" s="384"/>
      <c r="F97" s="384"/>
      <c r="G97" s="384"/>
      <c r="H97" s="384"/>
      <c r="I97" s="384"/>
      <c r="J97" s="384"/>
      <c r="K97" s="384"/>
    </row>
    <row r="98" spans="2:11" ht="14.25" x14ac:dyDescent="0.15">
      <c r="B98" s="49"/>
      <c r="C98" s="49"/>
      <c r="D98" s="49"/>
      <c r="E98" s="49"/>
      <c r="F98" s="49"/>
      <c r="G98" s="49"/>
      <c r="H98" s="49"/>
      <c r="I98" s="49"/>
      <c r="J98" s="49"/>
      <c r="K98" s="49"/>
    </row>
    <row r="99" spans="2:11" ht="34.5" customHeight="1" x14ac:dyDescent="0.15">
      <c r="B99" s="49"/>
      <c r="C99" s="49"/>
      <c r="D99" s="49"/>
      <c r="E99" s="49"/>
      <c r="F99" s="49"/>
      <c r="G99" s="49"/>
      <c r="H99" s="49"/>
      <c r="I99" s="49"/>
      <c r="J99" s="49"/>
      <c r="K99" s="49"/>
    </row>
    <row r="100" spans="2:11" ht="34.5" customHeight="1" x14ac:dyDescent="0.15">
      <c r="B100" s="49"/>
      <c r="C100" s="49"/>
      <c r="D100" s="49"/>
      <c r="E100" s="49"/>
      <c r="F100" s="49"/>
      <c r="G100" s="54"/>
      <c r="H100" s="49"/>
      <c r="I100" s="49"/>
      <c r="J100" s="49"/>
      <c r="K100" s="49"/>
    </row>
    <row r="101" spans="2:11" ht="34.5" customHeight="1" x14ac:dyDescent="0.15">
      <c r="B101" s="49" t="s">
        <v>598</v>
      </c>
      <c r="C101" s="49"/>
      <c r="D101" s="49"/>
      <c r="E101" s="49">
        <v>1</v>
      </c>
      <c r="F101" s="49" t="s">
        <v>368</v>
      </c>
      <c r="G101" s="63"/>
      <c r="H101" s="49" t="s">
        <v>269</v>
      </c>
      <c r="I101" s="49"/>
      <c r="J101" s="49"/>
      <c r="K101" s="49">
        <v>25</v>
      </c>
    </row>
    <row r="102" spans="2:11" ht="34.5" customHeight="1" x14ac:dyDescent="0.15">
      <c r="B102" s="49" t="s">
        <v>459</v>
      </c>
      <c r="C102" s="49"/>
      <c r="D102" s="49"/>
      <c r="E102" s="49">
        <v>1</v>
      </c>
      <c r="F102" s="49"/>
      <c r="G102" s="63"/>
      <c r="H102" s="49" t="s">
        <v>474</v>
      </c>
      <c r="I102" s="49"/>
      <c r="J102" s="49"/>
      <c r="K102" s="49">
        <v>25</v>
      </c>
    </row>
    <row r="103" spans="2:11" ht="34.5" customHeight="1" x14ac:dyDescent="0.15">
      <c r="B103" s="49" t="s">
        <v>460</v>
      </c>
      <c r="C103" s="49"/>
      <c r="D103" s="49"/>
      <c r="E103" s="49">
        <v>1</v>
      </c>
      <c r="F103" s="49"/>
      <c r="G103" s="63"/>
      <c r="H103" s="49" t="s">
        <v>475</v>
      </c>
      <c r="I103" s="49"/>
      <c r="J103" s="49"/>
      <c r="K103" s="49">
        <v>27</v>
      </c>
    </row>
    <row r="104" spans="2:11" ht="34.5" customHeight="1" x14ac:dyDescent="0.15">
      <c r="B104" s="49" t="s">
        <v>464</v>
      </c>
      <c r="C104" s="49"/>
      <c r="D104" s="49"/>
      <c r="E104" s="49">
        <v>2</v>
      </c>
      <c r="F104" s="49"/>
      <c r="G104" s="63"/>
      <c r="H104" s="49" t="s">
        <v>584</v>
      </c>
      <c r="I104" s="49"/>
      <c r="J104" s="49"/>
      <c r="K104" s="49">
        <v>29</v>
      </c>
    </row>
    <row r="105" spans="2:11" ht="34.5" customHeight="1" x14ac:dyDescent="0.15">
      <c r="B105" s="49" t="s">
        <v>465</v>
      </c>
      <c r="C105" s="49"/>
      <c r="D105" s="49"/>
      <c r="E105" s="49">
        <v>3</v>
      </c>
      <c r="F105" s="49"/>
      <c r="G105" s="63"/>
      <c r="H105" s="49" t="s">
        <v>601</v>
      </c>
      <c r="I105" s="49"/>
      <c r="J105" s="49"/>
      <c r="K105" s="49">
        <v>30</v>
      </c>
    </row>
    <row r="106" spans="2:11" ht="34.5" customHeight="1" x14ac:dyDescent="0.15">
      <c r="B106" s="49" t="s">
        <v>272</v>
      </c>
      <c r="C106" s="49"/>
      <c r="D106" s="49"/>
      <c r="E106" s="49">
        <v>6</v>
      </c>
      <c r="F106" s="49"/>
      <c r="G106" s="63"/>
      <c r="H106" s="49" t="s">
        <v>383</v>
      </c>
      <c r="I106" s="49"/>
      <c r="J106" s="49"/>
      <c r="K106" s="49">
        <v>30</v>
      </c>
    </row>
    <row r="107" spans="2:11" ht="34.5" customHeight="1" x14ac:dyDescent="0.15">
      <c r="B107" s="49" t="s">
        <v>466</v>
      </c>
      <c r="C107" s="49"/>
      <c r="D107" s="49"/>
      <c r="E107" s="49">
        <v>6</v>
      </c>
      <c r="F107" s="49"/>
      <c r="G107" s="63"/>
      <c r="H107" s="49" t="s">
        <v>270</v>
      </c>
      <c r="I107" s="49"/>
      <c r="J107" s="49"/>
      <c r="K107" s="49">
        <v>30</v>
      </c>
    </row>
    <row r="108" spans="2:11" ht="34.5" customHeight="1" x14ac:dyDescent="0.15">
      <c r="B108" s="49" t="s">
        <v>271</v>
      </c>
      <c r="C108" s="49"/>
      <c r="D108" s="49"/>
      <c r="E108" s="49">
        <v>12</v>
      </c>
      <c r="F108" s="49"/>
      <c r="G108" s="63"/>
      <c r="H108" s="49" t="s">
        <v>476</v>
      </c>
      <c r="I108" s="49"/>
      <c r="J108" s="49"/>
      <c r="K108" s="49">
        <v>31</v>
      </c>
    </row>
    <row r="109" spans="2:11" ht="34.5" customHeight="1" x14ac:dyDescent="0.15">
      <c r="B109" s="49" t="s">
        <v>467</v>
      </c>
      <c r="C109" s="49"/>
      <c r="D109" s="49"/>
      <c r="E109" s="49">
        <v>12</v>
      </c>
      <c r="F109" s="49"/>
      <c r="G109" s="63"/>
      <c r="H109" s="49" t="s">
        <v>1038</v>
      </c>
      <c r="I109" s="49"/>
      <c r="J109" s="49"/>
      <c r="K109" s="49">
        <v>34</v>
      </c>
    </row>
    <row r="110" spans="2:11" ht="34.5" customHeight="1" x14ac:dyDescent="0.15">
      <c r="B110" s="49" t="s">
        <v>468</v>
      </c>
      <c r="C110" s="49"/>
      <c r="D110" s="49"/>
      <c r="E110" s="49">
        <v>13</v>
      </c>
      <c r="F110" s="49"/>
      <c r="G110" s="63"/>
      <c r="H110" s="49" t="s">
        <v>641</v>
      </c>
      <c r="I110" s="49"/>
      <c r="J110" s="49"/>
      <c r="K110" s="49">
        <v>34</v>
      </c>
    </row>
    <row r="111" spans="2:11" ht="34.5" customHeight="1" x14ac:dyDescent="0.15">
      <c r="B111" s="49" t="s">
        <v>469</v>
      </c>
      <c r="C111" s="49"/>
      <c r="D111" s="49"/>
      <c r="E111" s="49">
        <v>13</v>
      </c>
      <c r="F111" s="49"/>
      <c r="G111" s="63"/>
      <c r="H111" s="49" t="s">
        <v>642</v>
      </c>
      <c r="I111" s="49"/>
      <c r="J111" s="49"/>
      <c r="K111" s="49">
        <v>37</v>
      </c>
    </row>
    <row r="112" spans="2:11" ht="34.5" customHeight="1" x14ac:dyDescent="0.15">
      <c r="B112" s="49" t="s">
        <v>470</v>
      </c>
      <c r="C112" s="49"/>
      <c r="D112" s="49"/>
      <c r="E112" s="49">
        <v>14</v>
      </c>
      <c r="F112" s="49"/>
      <c r="G112" s="63"/>
      <c r="H112" s="49" t="s">
        <v>1039</v>
      </c>
      <c r="I112" s="49"/>
      <c r="J112" s="49"/>
      <c r="K112" s="49">
        <v>38</v>
      </c>
    </row>
    <row r="113" spans="2:11" ht="34.5" customHeight="1" x14ac:dyDescent="0.15">
      <c r="B113" s="49" t="s">
        <v>275</v>
      </c>
      <c r="C113" s="49"/>
      <c r="D113" s="49"/>
      <c r="E113" s="49">
        <v>15</v>
      </c>
      <c r="F113" s="49"/>
      <c r="G113" s="63"/>
      <c r="H113" s="49"/>
      <c r="I113" s="49"/>
      <c r="J113" s="49"/>
      <c r="K113" s="49"/>
    </row>
    <row r="114" spans="2:11" ht="34.5" customHeight="1" x14ac:dyDescent="0.15">
      <c r="B114" s="49" t="s">
        <v>274</v>
      </c>
      <c r="C114" s="49"/>
      <c r="D114" s="49"/>
      <c r="E114" s="49">
        <v>15</v>
      </c>
      <c r="F114" s="49"/>
      <c r="G114" s="63"/>
      <c r="H114" s="49"/>
      <c r="I114" s="49"/>
      <c r="J114" s="49"/>
      <c r="K114" s="49"/>
    </row>
    <row r="115" spans="2:11" ht="34.5" customHeight="1" x14ac:dyDescent="0.15">
      <c r="B115" s="49" t="s">
        <v>273</v>
      </c>
      <c r="C115" s="49"/>
      <c r="D115" s="49"/>
      <c r="E115" s="49">
        <v>19</v>
      </c>
      <c r="F115" s="49"/>
      <c r="G115" s="63"/>
      <c r="H115" s="49"/>
      <c r="I115" s="49"/>
      <c r="J115" s="49"/>
      <c r="K115" s="49"/>
    </row>
    <row r="116" spans="2:11" ht="34.5" customHeight="1" x14ac:dyDescent="0.15">
      <c r="B116" s="49" t="s">
        <v>471</v>
      </c>
      <c r="C116" s="49"/>
      <c r="D116" s="49"/>
      <c r="E116" s="49">
        <v>21</v>
      </c>
      <c r="F116" s="49"/>
      <c r="G116" s="63"/>
      <c r="H116" s="49"/>
      <c r="I116" s="49"/>
      <c r="J116" s="49"/>
      <c r="K116" s="49"/>
    </row>
    <row r="117" spans="2:11" ht="34.5" customHeight="1" x14ac:dyDescent="0.15">
      <c r="B117" s="49" t="s">
        <v>472</v>
      </c>
      <c r="C117" s="49"/>
      <c r="D117" s="49"/>
      <c r="E117" s="49">
        <v>23</v>
      </c>
      <c r="F117" s="49"/>
      <c r="G117" s="63"/>
      <c r="H117" s="49"/>
      <c r="I117" s="49"/>
      <c r="J117" s="49"/>
      <c r="K117" s="49"/>
    </row>
    <row r="118" spans="2:11" ht="14.25" x14ac:dyDescent="0.15">
      <c r="B118" s="49"/>
      <c r="C118" s="49"/>
      <c r="D118" s="49"/>
      <c r="E118" s="49"/>
      <c r="F118" s="49"/>
      <c r="G118" s="54"/>
      <c r="H118" s="59"/>
      <c r="I118" s="59"/>
      <c r="J118" s="59"/>
      <c r="K118" s="59"/>
    </row>
    <row r="119" spans="2:11" ht="14.25" x14ac:dyDescent="0.15">
      <c r="B119" s="49"/>
      <c r="C119" s="49"/>
      <c r="D119" s="49"/>
      <c r="E119" s="49"/>
      <c r="F119" s="49"/>
      <c r="G119" s="54"/>
    </row>
    <row r="120" spans="2:11" ht="14.25" x14ac:dyDescent="0.15">
      <c r="B120" s="59"/>
      <c r="C120" s="59"/>
      <c r="D120" s="59"/>
      <c r="E120" s="59"/>
      <c r="F120" s="59"/>
      <c r="G120" s="60"/>
    </row>
  </sheetData>
  <mergeCells count="7">
    <mergeCell ref="B97:K97"/>
    <mergeCell ref="A5:K5"/>
    <mergeCell ref="A11:K11"/>
    <mergeCell ref="A45:K45"/>
    <mergeCell ref="A6:K6"/>
    <mergeCell ref="A13:K13"/>
    <mergeCell ref="D52:H52"/>
  </mergeCells>
  <phoneticPr fontId="2"/>
  <pageMargins left="0.70866141732283472" right="0.27559055118110237" top="0.98425196850393704" bottom="0.78740157480314965" header="0.51181102362204722" footer="0.51181102362204722"/>
  <pageSetup paperSize="9"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93"/>
  <sheetViews>
    <sheetView view="pageBreakPreview" topLeftCell="A100" zoomScaleNormal="100" zoomScaleSheetLayoutView="100" workbookViewId="0">
      <selection activeCell="S54" sqref="S54"/>
    </sheetView>
  </sheetViews>
  <sheetFormatPr defaultColWidth="9" defaultRowHeight="13.9" customHeight="1" x14ac:dyDescent="0.15"/>
  <cols>
    <col min="1" max="1" width="5" style="11" customWidth="1"/>
    <col min="2" max="2" width="5.125" style="11" customWidth="1"/>
    <col min="3" max="3" width="4.625" style="11" customWidth="1"/>
    <col min="4" max="4" width="3.625" style="11" customWidth="1"/>
    <col min="5" max="5" width="6.625" style="11" customWidth="1"/>
    <col min="6" max="6" width="3.25" style="11" customWidth="1"/>
    <col min="7" max="7" width="5" style="11" customWidth="1"/>
    <col min="8" max="9" width="4.625" style="11" customWidth="1"/>
    <col min="10" max="10" width="5.25" style="11" customWidth="1"/>
    <col min="11" max="11" width="4.625" style="11" customWidth="1"/>
    <col min="12" max="12" width="2.625" style="11" customWidth="1"/>
    <col min="13" max="13" width="6.625" style="11" customWidth="1"/>
    <col min="14" max="16" width="4.625" style="11" customWidth="1"/>
    <col min="17" max="17" width="5.75" style="11" customWidth="1"/>
    <col min="18" max="18" width="5.5" style="11" customWidth="1"/>
    <col min="19" max="16384" width="9" style="11"/>
  </cols>
  <sheetData>
    <row r="1" spans="1:18" ht="21" customHeight="1" x14ac:dyDescent="0.15">
      <c r="A1" s="62" t="s">
        <v>809</v>
      </c>
      <c r="B1" s="229"/>
    </row>
    <row r="2" spans="1:18" ht="21" customHeight="1" x14ac:dyDescent="0.15">
      <c r="A2" s="10" t="s">
        <v>305</v>
      </c>
    </row>
    <row r="3" spans="1:18" ht="24.95" customHeight="1" x14ac:dyDescent="0.15">
      <c r="A3" s="392" t="s">
        <v>308</v>
      </c>
      <c r="B3" s="392"/>
      <c r="C3" s="639">
        <v>21453</v>
      </c>
      <c r="D3" s="639"/>
      <c r="E3" s="639"/>
      <c r="F3" s="639"/>
      <c r="G3" s="639"/>
      <c r="H3" s="639"/>
      <c r="I3" s="639"/>
      <c r="J3" s="639"/>
      <c r="K3" s="639">
        <v>26755</v>
      </c>
      <c r="L3" s="639"/>
      <c r="M3" s="639"/>
      <c r="N3" s="639"/>
      <c r="O3" s="639"/>
      <c r="P3" s="639"/>
      <c r="Q3" s="639"/>
      <c r="R3" s="639"/>
    </row>
    <row r="4" spans="1:18" ht="24.95" customHeight="1" x14ac:dyDescent="0.15">
      <c r="A4" s="392" t="s">
        <v>319</v>
      </c>
      <c r="B4" s="392"/>
      <c r="C4" s="392" t="s">
        <v>306</v>
      </c>
      <c r="D4" s="392"/>
      <c r="E4" s="392"/>
      <c r="F4" s="392"/>
      <c r="G4" s="392"/>
      <c r="H4" s="392"/>
      <c r="I4" s="392"/>
      <c r="J4" s="392"/>
      <c r="K4" s="392" t="s">
        <v>307</v>
      </c>
      <c r="L4" s="392"/>
      <c r="M4" s="392"/>
      <c r="N4" s="392"/>
      <c r="O4" s="392"/>
      <c r="P4" s="392"/>
      <c r="Q4" s="392"/>
      <c r="R4" s="392"/>
    </row>
    <row r="5" spans="1:18" ht="24.95" customHeight="1" x14ac:dyDescent="0.15">
      <c r="A5" s="32"/>
      <c r="B5" s="38"/>
      <c r="C5" s="32"/>
      <c r="D5" s="33"/>
      <c r="E5" s="33"/>
      <c r="F5" s="33"/>
      <c r="G5" s="33"/>
      <c r="H5" s="33"/>
      <c r="I5" s="33"/>
      <c r="J5" s="38"/>
      <c r="K5" s="32"/>
      <c r="L5" s="33"/>
      <c r="M5" s="33"/>
      <c r="N5" s="33"/>
      <c r="O5" s="33"/>
      <c r="P5" s="33"/>
      <c r="Q5" s="33"/>
      <c r="R5" s="38"/>
    </row>
    <row r="6" spans="1:18" ht="24.95" customHeight="1" x14ac:dyDescent="0.15">
      <c r="A6" s="34"/>
      <c r="B6" s="35"/>
      <c r="C6" s="34" t="s">
        <v>334</v>
      </c>
      <c r="D6" s="31"/>
      <c r="E6" s="31"/>
      <c r="F6" s="31"/>
      <c r="G6" s="31"/>
      <c r="H6" s="31"/>
      <c r="I6" s="31"/>
      <c r="J6" s="35"/>
      <c r="K6" s="34" t="s">
        <v>334</v>
      </c>
      <c r="L6" s="31"/>
      <c r="M6" s="31"/>
      <c r="N6" s="31"/>
      <c r="O6" s="31"/>
      <c r="P6" s="31"/>
      <c r="Q6" s="31"/>
      <c r="R6" s="35"/>
    </row>
    <row r="7" spans="1:18" ht="24.95" customHeight="1" x14ac:dyDescent="0.15">
      <c r="A7" s="34"/>
      <c r="B7" s="35"/>
      <c r="C7" s="34"/>
      <c r="D7" s="31"/>
      <c r="E7" s="31"/>
      <c r="F7" s="31"/>
      <c r="G7" s="31"/>
      <c r="H7" s="31"/>
      <c r="I7" s="31"/>
      <c r="J7" s="35"/>
      <c r="K7" s="34"/>
      <c r="L7" s="31"/>
      <c r="M7" s="31"/>
      <c r="N7" s="31"/>
      <c r="O7" s="31"/>
      <c r="P7" s="31"/>
      <c r="Q7" s="31"/>
      <c r="R7" s="35"/>
    </row>
    <row r="8" spans="1:18" ht="24.95" customHeight="1" x14ac:dyDescent="0.15">
      <c r="A8" s="34"/>
      <c r="B8" s="35"/>
      <c r="C8" s="34" t="s">
        <v>314</v>
      </c>
      <c r="D8" s="31"/>
      <c r="E8" s="31"/>
      <c r="F8" s="31"/>
      <c r="G8" s="31" t="s">
        <v>134</v>
      </c>
      <c r="H8" s="31"/>
      <c r="I8" s="635" t="s">
        <v>309</v>
      </c>
      <c r="J8" s="636"/>
      <c r="K8" s="642" t="s">
        <v>326</v>
      </c>
      <c r="L8" s="637"/>
      <c r="M8" s="257" t="s">
        <v>448</v>
      </c>
      <c r="N8" s="31" t="s">
        <v>698</v>
      </c>
      <c r="O8" s="31"/>
      <c r="P8" s="31"/>
      <c r="Q8" s="635" t="s">
        <v>337</v>
      </c>
      <c r="R8" s="636"/>
    </row>
    <row r="9" spans="1:18" ht="24.95" customHeight="1" x14ac:dyDescent="0.15">
      <c r="A9" s="34"/>
      <c r="B9" s="35"/>
      <c r="C9" s="34" t="s">
        <v>311</v>
      </c>
      <c r="D9" s="31"/>
      <c r="E9" s="31"/>
      <c r="F9" s="31"/>
      <c r="G9" s="31" t="s">
        <v>173</v>
      </c>
      <c r="H9" s="31"/>
      <c r="I9" s="635" t="s">
        <v>315</v>
      </c>
      <c r="J9" s="636"/>
      <c r="K9" s="34"/>
      <c r="L9" s="31" t="s">
        <v>320</v>
      </c>
      <c r="M9" s="257" t="s">
        <v>449</v>
      </c>
      <c r="N9" s="637" t="s">
        <v>696</v>
      </c>
      <c r="O9" s="637"/>
      <c r="P9" s="637"/>
      <c r="Q9" s="635" t="s">
        <v>338</v>
      </c>
      <c r="R9" s="636"/>
    </row>
    <row r="10" spans="1:18" ht="24.95" customHeight="1" x14ac:dyDescent="0.15">
      <c r="A10" s="34"/>
      <c r="B10" s="35"/>
      <c r="C10" s="34" t="s">
        <v>310</v>
      </c>
      <c r="D10" s="31"/>
      <c r="E10" s="31"/>
      <c r="F10" s="31"/>
      <c r="G10" s="31" t="s">
        <v>173</v>
      </c>
      <c r="H10" s="31"/>
      <c r="I10" s="635" t="s">
        <v>316</v>
      </c>
      <c r="J10" s="636"/>
      <c r="K10" s="34"/>
      <c r="L10" s="31" t="s">
        <v>320</v>
      </c>
      <c r="M10" s="257" t="s">
        <v>450</v>
      </c>
      <c r="N10" s="637" t="s">
        <v>696</v>
      </c>
      <c r="O10" s="637"/>
      <c r="P10" s="637"/>
      <c r="Q10" s="635" t="s">
        <v>339</v>
      </c>
      <c r="R10" s="636"/>
    </row>
    <row r="11" spans="1:18" ht="24.95" customHeight="1" x14ac:dyDescent="0.15">
      <c r="A11" s="34"/>
      <c r="B11" s="35"/>
      <c r="C11" s="34" t="s">
        <v>242</v>
      </c>
      <c r="D11" s="31"/>
      <c r="E11" s="31"/>
      <c r="F11" s="31"/>
      <c r="G11" s="31"/>
      <c r="H11" s="31"/>
      <c r="I11" s="640"/>
      <c r="J11" s="641"/>
      <c r="K11" s="34"/>
      <c r="L11" s="31" t="s">
        <v>320</v>
      </c>
      <c r="M11" s="257" t="s">
        <v>451</v>
      </c>
      <c r="N11" s="637" t="s">
        <v>696</v>
      </c>
      <c r="O11" s="637"/>
      <c r="P11" s="637"/>
      <c r="Q11" s="635" t="s">
        <v>340</v>
      </c>
      <c r="R11" s="636"/>
    </row>
    <row r="12" spans="1:18" ht="24.95" customHeight="1" x14ac:dyDescent="0.15">
      <c r="A12" s="34"/>
      <c r="B12" s="35"/>
      <c r="C12" s="34" t="s">
        <v>312</v>
      </c>
      <c r="D12" s="31"/>
      <c r="E12" s="31"/>
      <c r="F12" s="31"/>
      <c r="G12" s="31" t="s">
        <v>174</v>
      </c>
      <c r="H12" s="31"/>
      <c r="I12" s="640" t="s">
        <v>317</v>
      </c>
      <c r="J12" s="641"/>
      <c r="K12" s="34"/>
      <c r="L12" s="31" t="s">
        <v>320</v>
      </c>
      <c r="M12" s="257" t="s">
        <v>452</v>
      </c>
      <c r="N12" s="637" t="s">
        <v>696</v>
      </c>
      <c r="O12" s="637"/>
      <c r="P12" s="637"/>
      <c r="Q12" s="635" t="s">
        <v>489</v>
      </c>
      <c r="R12" s="636"/>
    </row>
    <row r="13" spans="1:18" ht="24.95" customHeight="1" x14ac:dyDescent="0.15">
      <c r="A13" s="34"/>
      <c r="B13" s="35"/>
      <c r="C13" s="34" t="s">
        <v>313</v>
      </c>
      <c r="D13" s="31"/>
      <c r="E13" s="31"/>
      <c r="F13" s="31"/>
      <c r="G13" s="31" t="s">
        <v>175</v>
      </c>
      <c r="H13" s="31"/>
      <c r="I13" s="635" t="s">
        <v>318</v>
      </c>
      <c r="J13" s="636"/>
      <c r="K13" s="34"/>
      <c r="L13" s="31" t="s">
        <v>320</v>
      </c>
      <c r="M13" s="257" t="s">
        <v>453</v>
      </c>
      <c r="N13" s="637" t="s">
        <v>696</v>
      </c>
      <c r="O13" s="637"/>
      <c r="P13" s="637"/>
      <c r="Q13" s="635" t="s">
        <v>490</v>
      </c>
      <c r="R13" s="636"/>
    </row>
    <row r="14" spans="1:18" ht="24.95" customHeight="1" x14ac:dyDescent="0.15">
      <c r="A14" s="34"/>
      <c r="B14" s="35"/>
      <c r="C14" s="34"/>
      <c r="D14" s="31"/>
      <c r="E14" s="31"/>
      <c r="F14" s="31"/>
      <c r="G14" s="31"/>
      <c r="H14" s="31"/>
      <c r="I14" s="31"/>
      <c r="J14" s="35"/>
      <c r="K14" s="34"/>
      <c r="L14" s="31" t="s">
        <v>320</v>
      </c>
      <c r="M14" s="257" t="s">
        <v>454</v>
      </c>
      <c r="N14" s="637" t="s">
        <v>696</v>
      </c>
      <c r="O14" s="637"/>
      <c r="P14" s="637"/>
      <c r="Q14" s="635" t="s">
        <v>491</v>
      </c>
      <c r="R14" s="636"/>
    </row>
    <row r="15" spans="1:18" ht="24.95" customHeight="1" x14ac:dyDescent="0.15">
      <c r="A15" s="34"/>
      <c r="B15" s="35"/>
      <c r="C15" s="34"/>
      <c r="D15" s="31"/>
      <c r="E15" s="31"/>
      <c r="F15" s="31"/>
      <c r="G15" s="31"/>
      <c r="H15" s="31"/>
      <c r="I15" s="635"/>
      <c r="J15" s="636"/>
      <c r="K15" s="34"/>
      <c r="L15" s="31" t="s">
        <v>320</v>
      </c>
      <c r="M15" s="257" t="s">
        <v>455</v>
      </c>
      <c r="N15" s="637" t="s">
        <v>696</v>
      </c>
      <c r="O15" s="637"/>
      <c r="P15" s="637"/>
      <c r="Q15" s="635" t="s">
        <v>497</v>
      </c>
      <c r="R15" s="636"/>
    </row>
    <row r="16" spans="1:18" ht="24.95" customHeight="1" x14ac:dyDescent="0.15">
      <c r="A16" s="34"/>
      <c r="B16" s="35"/>
      <c r="C16" s="34"/>
      <c r="D16" s="31"/>
      <c r="E16" s="31"/>
      <c r="F16" s="31"/>
      <c r="G16" s="31"/>
      <c r="H16" s="31"/>
      <c r="I16" s="31"/>
      <c r="J16" s="35"/>
      <c r="K16" s="34" t="s">
        <v>313</v>
      </c>
      <c r="L16" s="31"/>
      <c r="M16" s="31"/>
      <c r="N16" s="31" t="s">
        <v>456</v>
      </c>
      <c r="O16" s="31"/>
      <c r="P16" s="31"/>
      <c r="Q16" s="31"/>
      <c r="R16" s="35"/>
    </row>
    <row r="17" spans="1:18" ht="24.95" customHeight="1" x14ac:dyDescent="0.15">
      <c r="A17" s="34"/>
      <c r="B17" s="35"/>
      <c r="C17" s="34"/>
      <c r="D17" s="31"/>
      <c r="E17" s="31"/>
      <c r="F17" s="31"/>
      <c r="G17" s="31"/>
      <c r="H17" s="31"/>
      <c r="I17" s="31"/>
      <c r="J17" s="35"/>
      <c r="K17" s="34"/>
      <c r="L17" s="31"/>
      <c r="M17" s="31"/>
      <c r="N17" s="31"/>
      <c r="O17" s="31"/>
      <c r="P17" s="31"/>
      <c r="Q17" s="31"/>
      <c r="R17" s="35"/>
    </row>
    <row r="18" spans="1:18" ht="24.95" customHeight="1" x14ac:dyDescent="0.15">
      <c r="A18" s="395" t="s">
        <v>419</v>
      </c>
      <c r="B18" s="396"/>
      <c r="C18" s="39"/>
      <c r="D18" s="36"/>
      <c r="E18" s="36"/>
      <c r="F18" s="36"/>
      <c r="G18" s="36"/>
      <c r="H18" s="36"/>
      <c r="I18" s="36"/>
      <c r="J18" s="37"/>
      <c r="K18" s="39"/>
      <c r="L18" s="36"/>
      <c r="M18" s="36"/>
      <c r="N18" s="36"/>
      <c r="O18" s="36"/>
      <c r="P18" s="36"/>
      <c r="Q18" s="36"/>
      <c r="R18" s="37"/>
    </row>
    <row r="19" spans="1:18" ht="24.95" customHeight="1" x14ac:dyDescent="0.15">
      <c r="A19" s="395"/>
      <c r="B19" s="396"/>
      <c r="C19" s="34"/>
      <c r="D19" s="31"/>
      <c r="E19" s="31"/>
      <c r="F19" s="31"/>
      <c r="G19" s="31"/>
      <c r="H19" s="31"/>
      <c r="I19" s="31"/>
      <c r="J19" s="35"/>
      <c r="K19" s="34"/>
      <c r="L19" s="31"/>
      <c r="M19" s="31"/>
      <c r="N19" s="31"/>
      <c r="O19" s="31"/>
      <c r="P19" s="31"/>
      <c r="Q19" s="31"/>
      <c r="R19" s="35"/>
    </row>
    <row r="20" spans="1:18" ht="24.95" customHeight="1" x14ac:dyDescent="0.15">
      <c r="A20" s="34"/>
      <c r="B20" s="35"/>
      <c r="C20" s="34" t="s">
        <v>335</v>
      </c>
      <c r="D20" s="31"/>
      <c r="E20" s="31"/>
      <c r="F20" s="31"/>
      <c r="G20" s="31"/>
      <c r="H20" s="31"/>
      <c r="I20" s="31"/>
      <c r="J20" s="35"/>
      <c r="K20" s="34" t="s">
        <v>335</v>
      </c>
      <c r="L20" s="31"/>
      <c r="M20" s="31"/>
      <c r="N20" s="31"/>
      <c r="O20" s="31"/>
      <c r="P20" s="31"/>
      <c r="Q20" s="31"/>
      <c r="R20" s="35"/>
    </row>
    <row r="21" spans="1:18" ht="24.95" customHeight="1" x14ac:dyDescent="0.15">
      <c r="A21" s="34"/>
      <c r="B21" s="35"/>
      <c r="C21" s="34" t="s">
        <v>135</v>
      </c>
      <c r="D21" s="31"/>
      <c r="E21" s="31"/>
      <c r="F21" s="31"/>
      <c r="G21" s="31"/>
      <c r="H21" s="31"/>
      <c r="I21" s="31"/>
      <c r="J21" s="35"/>
      <c r="K21" s="34" t="s">
        <v>135</v>
      </c>
      <c r="L21" s="31"/>
      <c r="M21" s="31"/>
      <c r="N21" s="31"/>
      <c r="O21" s="31"/>
      <c r="P21" s="31"/>
      <c r="Q21" s="31"/>
      <c r="R21" s="35"/>
    </row>
    <row r="22" spans="1:18" ht="24.95" customHeight="1" x14ac:dyDescent="0.15">
      <c r="A22" s="34"/>
      <c r="B22" s="35"/>
      <c r="C22" s="34" t="s">
        <v>314</v>
      </c>
      <c r="D22" s="31"/>
      <c r="E22" s="31"/>
      <c r="F22" s="31" t="s">
        <v>176</v>
      </c>
      <c r="G22" s="31"/>
      <c r="H22" s="31"/>
      <c r="J22" s="257" t="s">
        <v>322</v>
      </c>
      <c r="K22" s="34" t="s">
        <v>181</v>
      </c>
      <c r="L22" s="31"/>
      <c r="M22" s="31"/>
      <c r="N22" s="31"/>
      <c r="O22" s="31"/>
      <c r="P22" s="31" t="s">
        <v>177</v>
      </c>
      <c r="Q22" s="31"/>
      <c r="R22" s="258" t="s">
        <v>346</v>
      </c>
    </row>
    <row r="23" spans="1:18" ht="24.95" customHeight="1" x14ac:dyDescent="0.15">
      <c r="A23" s="34"/>
      <c r="B23" s="35"/>
      <c r="C23" s="34" t="s">
        <v>311</v>
      </c>
      <c r="D23" s="31"/>
      <c r="E23" s="31"/>
      <c r="F23" s="31"/>
      <c r="G23" s="31" t="s">
        <v>320</v>
      </c>
      <c r="H23" s="31"/>
      <c r="J23" s="257" t="s">
        <v>323</v>
      </c>
      <c r="K23" s="34" t="s">
        <v>182</v>
      </c>
      <c r="L23" s="31"/>
      <c r="M23" s="31"/>
      <c r="N23" s="31"/>
      <c r="O23" s="31"/>
      <c r="P23" s="31"/>
      <c r="Q23" s="31" t="s">
        <v>320</v>
      </c>
      <c r="R23" s="258" t="s">
        <v>325</v>
      </c>
    </row>
    <row r="24" spans="1:18" ht="24.95" customHeight="1" x14ac:dyDescent="0.15">
      <c r="A24" s="34"/>
      <c r="B24" s="35"/>
      <c r="C24" s="34" t="s">
        <v>310</v>
      </c>
      <c r="D24" s="31"/>
      <c r="E24" s="31"/>
      <c r="F24" s="31"/>
      <c r="G24" s="31" t="s">
        <v>320</v>
      </c>
      <c r="H24" s="31"/>
      <c r="J24" s="257" t="s">
        <v>323</v>
      </c>
      <c r="K24" s="34" t="s">
        <v>183</v>
      </c>
      <c r="L24" s="31"/>
      <c r="M24" s="31"/>
      <c r="N24" s="31"/>
      <c r="O24" s="31"/>
      <c r="P24" s="31"/>
      <c r="Q24" s="31" t="s">
        <v>320</v>
      </c>
      <c r="R24" s="258" t="s">
        <v>347</v>
      </c>
    </row>
    <row r="25" spans="1:18" ht="24.95" customHeight="1" x14ac:dyDescent="0.15">
      <c r="A25" s="34"/>
      <c r="B25" s="35"/>
      <c r="C25" s="34" t="s">
        <v>242</v>
      </c>
      <c r="D25" s="31"/>
      <c r="E25" s="31"/>
      <c r="F25" s="31"/>
      <c r="G25" s="31"/>
      <c r="H25" s="31"/>
      <c r="I25" s="640"/>
      <c r="J25" s="641"/>
      <c r="K25" s="34"/>
      <c r="L25" s="31"/>
      <c r="M25" s="31"/>
      <c r="N25" s="31"/>
      <c r="O25" s="31"/>
      <c r="P25" s="31"/>
      <c r="Q25" s="31"/>
      <c r="R25" s="35"/>
    </row>
    <row r="26" spans="1:18" ht="24.95" customHeight="1" x14ac:dyDescent="0.15">
      <c r="A26" s="34"/>
      <c r="B26" s="35"/>
      <c r="C26" s="34" t="s">
        <v>312</v>
      </c>
      <c r="D26" s="31"/>
      <c r="E26" s="31"/>
      <c r="F26" s="31"/>
      <c r="G26" s="31" t="s">
        <v>320</v>
      </c>
      <c r="H26" s="31"/>
      <c r="I26" s="640" t="s">
        <v>324</v>
      </c>
      <c r="J26" s="641"/>
      <c r="K26" s="34"/>
      <c r="L26" s="31"/>
      <c r="M26" s="31"/>
      <c r="N26" s="31"/>
      <c r="O26" s="31"/>
      <c r="P26" s="31"/>
      <c r="Q26" s="31"/>
      <c r="R26" s="35"/>
    </row>
    <row r="27" spans="1:18" ht="24.95" customHeight="1" x14ac:dyDescent="0.15">
      <c r="A27" s="34"/>
      <c r="B27" s="35"/>
      <c r="C27" s="34" t="s">
        <v>321</v>
      </c>
      <c r="D27" s="31"/>
      <c r="E27" s="31"/>
      <c r="F27" s="31"/>
      <c r="G27" s="31" t="s">
        <v>320</v>
      </c>
      <c r="H27" s="31"/>
      <c r="I27" s="635" t="s">
        <v>325</v>
      </c>
      <c r="J27" s="636"/>
      <c r="K27" s="34"/>
      <c r="L27" s="31"/>
      <c r="M27" s="31"/>
      <c r="N27" s="31"/>
      <c r="O27" s="31"/>
      <c r="P27" s="31"/>
      <c r="Q27" s="31"/>
      <c r="R27" s="35"/>
    </row>
    <row r="28" spans="1:18" ht="24.95" customHeight="1" x14ac:dyDescent="0.15">
      <c r="A28" s="34"/>
      <c r="B28" s="35"/>
      <c r="C28" s="34" t="s">
        <v>313</v>
      </c>
      <c r="D28" s="31"/>
      <c r="E28" s="31"/>
      <c r="F28" s="31"/>
      <c r="G28" s="31" t="s">
        <v>320</v>
      </c>
      <c r="H28" s="31"/>
      <c r="I28" s="635" t="s">
        <v>243</v>
      </c>
      <c r="J28" s="636"/>
      <c r="K28" s="34" t="s">
        <v>336</v>
      </c>
      <c r="L28" s="31"/>
      <c r="M28" s="31"/>
      <c r="N28" s="31"/>
      <c r="O28" s="31"/>
      <c r="P28" s="31" t="s">
        <v>177</v>
      </c>
      <c r="Q28" s="31"/>
      <c r="R28" s="258" t="s">
        <v>348</v>
      </c>
    </row>
    <row r="29" spans="1:18" ht="24.95" customHeight="1" x14ac:dyDescent="0.15">
      <c r="A29" s="34"/>
      <c r="B29" s="35"/>
      <c r="C29" s="34"/>
      <c r="D29" s="31"/>
      <c r="E29" s="31"/>
      <c r="F29" s="31"/>
      <c r="G29" s="31"/>
      <c r="H29" s="31"/>
      <c r="J29" s="257"/>
      <c r="K29" s="34" t="s">
        <v>321</v>
      </c>
      <c r="L29" s="31"/>
      <c r="M29" s="31"/>
      <c r="N29" s="31"/>
      <c r="O29" s="31"/>
      <c r="P29" s="31"/>
      <c r="Q29" s="31" t="s">
        <v>320</v>
      </c>
      <c r="R29" s="258" t="s">
        <v>349</v>
      </c>
    </row>
    <row r="30" spans="1:18" ht="24.95" customHeight="1" x14ac:dyDescent="0.15">
      <c r="A30" s="39"/>
      <c r="B30" s="37"/>
      <c r="C30" s="39"/>
      <c r="D30" s="36"/>
      <c r="E30" s="36"/>
      <c r="F30" s="36"/>
      <c r="G30" s="36"/>
      <c r="H30" s="36"/>
      <c r="I30" s="36"/>
      <c r="J30" s="41"/>
      <c r="K30" s="39"/>
      <c r="L30" s="36"/>
      <c r="M30" s="36"/>
      <c r="N30" s="36"/>
      <c r="O30" s="36"/>
      <c r="P30" s="36"/>
      <c r="Q30" s="36"/>
      <c r="R30" s="37"/>
    </row>
    <row r="31" spans="1:18" ht="24.75" customHeight="1" x14ac:dyDescent="0.15"/>
    <row r="32" spans="1:18" ht="21" customHeight="1" x14ac:dyDescent="0.15"/>
    <row r="33" spans="1:18" ht="24.75" customHeight="1" x14ac:dyDescent="0.15">
      <c r="A33" s="392" t="s">
        <v>308</v>
      </c>
      <c r="B33" s="392"/>
      <c r="C33" s="639">
        <v>27851</v>
      </c>
      <c r="D33" s="639"/>
      <c r="E33" s="639"/>
      <c r="F33" s="639"/>
      <c r="G33" s="639"/>
      <c r="H33" s="639"/>
      <c r="I33" s="639"/>
      <c r="J33" s="639"/>
      <c r="K33" s="639">
        <v>29556</v>
      </c>
      <c r="L33" s="639"/>
      <c r="M33" s="639"/>
      <c r="N33" s="639"/>
      <c r="O33" s="639"/>
      <c r="P33" s="639"/>
      <c r="Q33" s="639"/>
      <c r="R33" s="639"/>
    </row>
    <row r="34" spans="1:18" ht="24.75" customHeight="1" x14ac:dyDescent="0.15">
      <c r="A34" s="392" t="s">
        <v>319</v>
      </c>
      <c r="B34" s="392"/>
      <c r="C34" s="392" t="s">
        <v>307</v>
      </c>
      <c r="D34" s="392"/>
      <c r="E34" s="392"/>
      <c r="F34" s="392"/>
      <c r="G34" s="392"/>
      <c r="H34" s="392"/>
      <c r="I34" s="392"/>
      <c r="J34" s="392"/>
      <c r="K34" s="392" t="s">
        <v>307</v>
      </c>
      <c r="L34" s="392"/>
      <c r="M34" s="392"/>
      <c r="N34" s="392"/>
      <c r="O34" s="392"/>
      <c r="P34" s="392"/>
      <c r="Q34" s="392"/>
      <c r="R34" s="392"/>
    </row>
    <row r="35" spans="1:18" ht="24.75" customHeight="1" x14ac:dyDescent="0.15">
      <c r="A35" s="32"/>
      <c r="B35" s="38"/>
      <c r="C35" s="32"/>
      <c r="D35" s="33"/>
      <c r="E35" s="33"/>
      <c r="F35" s="33"/>
      <c r="G35" s="33"/>
      <c r="H35" s="33"/>
      <c r="I35" s="33"/>
      <c r="J35" s="38"/>
      <c r="K35" s="32"/>
      <c r="L35" s="33"/>
      <c r="M35" s="33"/>
      <c r="N35" s="33"/>
      <c r="O35" s="33"/>
      <c r="P35" s="33"/>
      <c r="Q35" s="33"/>
      <c r="R35" s="38"/>
    </row>
    <row r="36" spans="1:18" ht="24.75" customHeight="1" x14ac:dyDescent="0.15">
      <c r="A36" s="34"/>
      <c r="B36" s="35"/>
      <c r="C36" s="34" t="s">
        <v>334</v>
      </c>
      <c r="D36" s="31"/>
      <c r="E36" s="31"/>
      <c r="F36" s="31"/>
      <c r="G36" s="31"/>
      <c r="H36" s="31"/>
      <c r="I36" s="31"/>
      <c r="J36" s="35"/>
      <c r="K36" s="34" t="s">
        <v>334</v>
      </c>
      <c r="L36" s="31"/>
      <c r="M36" s="31"/>
      <c r="N36" s="31"/>
      <c r="O36" s="31"/>
      <c r="P36" s="31"/>
      <c r="Q36" s="31"/>
      <c r="R36" s="35"/>
    </row>
    <row r="37" spans="1:18" ht="24.75" customHeight="1" x14ac:dyDescent="0.15">
      <c r="A37" s="34"/>
      <c r="B37" s="35"/>
      <c r="C37" s="34"/>
      <c r="D37" s="31"/>
      <c r="E37" s="31"/>
      <c r="F37" s="31"/>
      <c r="G37" s="31"/>
      <c r="H37" s="31"/>
      <c r="I37" s="31"/>
      <c r="J37" s="35"/>
      <c r="K37" s="34"/>
      <c r="L37" s="31"/>
      <c r="M37" s="31"/>
      <c r="N37" s="31"/>
      <c r="O37" s="31"/>
      <c r="P37" s="31"/>
      <c r="Q37" s="31"/>
      <c r="R37" s="35"/>
    </row>
    <row r="38" spans="1:18" ht="24.75" customHeight="1" x14ac:dyDescent="0.15">
      <c r="A38" s="34"/>
      <c r="B38" s="35"/>
      <c r="C38" s="642" t="s">
        <v>326</v>
      </c>
      <c r="D38" s="637"/>
      <c r="E38" s="257" t="s">
        <v>448</v>
      </c>
      <c r="F38" s="31" t="s">
        <v>700</v>
      </c>
      <c r="G38" s="31"/>
      <c r="H38" s="31"/>
      <c r="I38" s="635" t="s">
        <v>420</v>
      </c>
      <c r="J38" s="636"/>
      <c r="K38" s="642" t="s">
        <v>326</v>
      </c>
      <c r="L38" s="637"/>
      <c r="M38" s="257" t="s">
        <v>448</v>
      </c>
      <c r="N38" s="31" t="s">
        <v>699</v>
      </c>
      <c r="O38" s="31"/>
      <c r="P38" s="31"/>
      <c r="Q38" s="635" t="s">
        <v>422</v>
      </c>
      <c r="R38" s="636"/>
    </row>
    <row r="39" spans="1:18" ht="24.75" customHeight="1" x14ac:dyDescent="0.15">
      <c r="A39" s="34"/>
      <c r="B39" s="35"/>
      <c r="C39" s="34"/>
      <c r="D39" s="31" t="s">
        <v>320</v>
      </c>
      <c r="E39" s="257" t="s">
        <v>449</v>
      </c>
      <c r="F39" s="638" t="s">
        <v>320</v>
      </c>
      <c r="G39" s="638"/>
      <c r="H39" s="638"/>
      <c r="I39" s="635" t="s">
        <v>421</v>
      </c>
      <c r="J39" s="636"/>
      <c r="K39" s="34"/>
      <c r="L39" s="31" t="s">
        <v>320</v>
      </c>
      <c r="M39" s="257" t="s">
        <v>449</v>
      </c>
      <c r="N39" s="637" t="s">
        <v>697</v>
      </c>
      <c r="O39" s="637"/>
      <c r="P39" s="637"/>
      <c r="Q39" s="635" t="s">
        <v>489</v>
      </c>
      <c r="R39" s="636"/>
    </row>
    <row r="40" spans="1:18" ht="24.75" customHeight="1" x14ac:dyDescent="0.15">
      <c r="A40" s="34"/>
      <c r="B40" s="35"/>
      <c r="C40" s="34"/>
      <c r="D40" s="31" t="s">
        <v>320</v>
      </c>
      <c r="E40" s="257" t="s">
        <v>450</v>
      </c>
      <c r="F40" s="638" t="s">
        <v>320</v>
      </c>
      <c r="G40" s="638"/>
      <c r="H40" s="638"/>
      <c r="I40" s="635" t="s">
        <v>498</v>
      </c>
      <c r="J40" s="636"/>
      <c r="K40" s="34"/>
      <c r="L40" s="31" t="s">
        <v>320</v>
      </c>
      <c r="M40" s="257" t="s">
        <v>450</v>
      </c>
      <c r="N40" s="637" t="s">
        <v>697</v>
      </c>
      <c r="O40" s="637"/>
      <c r="P40" s="637"/>
      <c r="Q40" s="635" t="s">
        <v>504</v>
      </c>
      <c r="R40" s="636"/>
    </row>
    <row r="41" spans="1:18" ht="24.75" customHeight="1" x14ac:dyDescent="0.15">
      <c r="A41" s="34"/>
      <c r="B41" s="35"/>
      <c r="C41" s="34"/>
      <c r="D41" s="31" t="s">
        <v>320</v>
      </c>
      <c r="E41" s="257" t="s">
        <v>451</v>
      </c>
      <c r="F41" s="638" t="s">
        <v>320</v>
      </c>
      <c r="G41" s="638"/>
      <c r="H41" s="638"/>
      <c r="I41" s="635" t="s">
        <v>499</v>
      </c>
      <c r="J41" s="636"/>
      <c r="K41" s="34"/>
      <c r="L41" s="31" t="s">
        <v>320</v>
      </c>
      <c r="M41" s="257" t="s">
        <v>451</v>
      </c>
      <c r="N41" s="637" t="s">
        <v>697</v>
      </c>
      <c r="O41" s="637"/>
      <c r="P41" s="637"/>
      <c r="Q41" s="635" t="s">
        <v>505</v>
      </c>
      <c r="R41" s="636"/>
    </row>
    <row r="42" spans="1:18" ht="24.75" customHeight="1" x14ac:dyDescent="0.15">
      <c r="A42" s="34"/>
      <c r="B42" s="35"/>
      <c r="C42" s="34"/>
      <c r="D42" s="31" t="s">
        <v>320</v>
      </c>
      <c r="E42" s="257" t="s">
        <v>452</v>
      </c>
      <c r="F42" s="638" t="s">
        <v>320</v>
      </c>
      <c r="G42" s="638"/>
      <c r="H42" s="638"/>
      <c r="I42" s="635" t="s">
        <v>500</v>
      </c>
      <c r="J42" s="636"/>
      <c r="K42" s="34"/>
      <c r="L42" s="31" t="s">
        <v>320</v>
      </c>
      <c r="M42" s="257" t="s">
        <v>452</v>
      </c>
      <c r="N42" s="637" t="s">
        <v>697</v>
      </c>
      <c r="O42" s="637"/>
      <c r="P42" s="637"/>
      <c r="Q42" s="635" t="s">
        <v>506</v>
      </c>
      <c r="R42" s="636"/>
    </row>
    <row r="43" spans="1:18" ht="24.75" customHeight="1" x14ac:dyDescent="0.15">
      <c r="A43" s="34"/>
      <c r="B43" s="35"/>
      <c r="C43" s="34"/>
      <c r="D43" s="31" t="s">
        <v>320</v>
      </c>
      <c r="E43" s="257" t="s">
        <v>453</v>
      </c>
      <c r="F43" s="638" t="s">
        <v>320</v>
      </c>
      <c r="G43" s="638"/>
      <c r="H43" s="638"/>
      <c r="I43" s="635" t="s">
        <v>501</v>
      </c>
      <c r="J43" s="636"/>
      <c r="K43" s="34"/>
      <c r="L43" s="31" t="s">
        <v>320</v>
      </c>
      <c r="M43" s="257" t="s">
        <v>453</v>
      </c>
      <c r="N43" s="637" t="s">
        <v>697</v>
      </c>
      <c r="O43" s="637"/>
      <c r="P43" s="637"/>
      <c r="Q43" s="635" t="s">
        <v>507</v>
      </c>
      <c r="R43" s="636"/>
    </row>
    <row r="44" spans="1:18" ht="24.75" customHeight="1" x14ac:dyDescent="0.15">
      <c r="A44" s="34"/>
      <c r="B44" s="35"/>
      <c r="C44" s="34"/>
      <c r="D44" s="31" t="s">
        <v>320</v>
      </c>
      <c r="E44" s="257" t="s">
        <v>454</v>
      </c>
      <c r="F44" s="638" t="s">
        <v>320</v>
      </c>
      <c r="G44" s="638"/>
      <c r="H44" s="638"/>
      <c r="I44" s="635" t="s">
        <v>502</v>
      </c>
      <c r="J44" s="636"/>
      <c r="K44" s="34"/>
      <c r="L44" s="31" t="s">
        <v>320</v>
      </c>
      <c r="M44" s="257" t="s">
        <v>454</v>
      </c>
      <c r="N44" s="637" t="s">
        <v>697</v>
      </c>
      <c r="O44" s="637"/>
      <c r="P44" s="637"/>
      <c r="Q44" s="635" t="s">
        <v>508</v>
      </c>
      <c r="R44" s="636"/>
    </row>
    <row r="45" spans="1:18" ht="24.75" customHeight="1" x14ac:dyDescent="0.15">
      <c r="A45" s="34"/>
      <c r="B45" s="35"/>
      <c r="C45" s="34"/>
      <c r="D45" s="31" t="s">
        <v>320</v>
      </c>
      <c r="E45" s="257" t="s">
        <v>455</v>
      </c>
      <c r="F45" s="638" t="s">
        <v>320</v>
      </c>
      <c r="G45" s="638"/>
      <c r="H45" s="638"/>
      <c r="I45" s="635" t="s">
        <v>503</v>
      </c>
      <c r="J45" s="636"/>
      <c r="K45" s="34"/>
      <c r="L45" s="31" t="s">
        <v>320</v>
      </c>
      <c r="M45" s="257" t="s">
        <v>455</v>
      </c>
      <c r="N45" s="637" t="s">
        <v>697</v>
      </c>
      <c r="O45" s="637"/>
      <c r="P45" s="637"/>
      <c r="Q45" s="635" t="s">
        <v>509</v>
      </c>
      <c r="R45" s="636"/>
    </row>
    <row r="46" spans="1:18" ht="24.75" customHeight="1" x14ac:dyDescent="0.15">
      <c r="A46" s="34"/>
      <c r="B46" s="35"/>
      <c r="C46" s="34" t="s">
        <v>313</v>
      </c>
      <c r="D46" s="31"/>
      <c r="E46" s="31"/>
      <c r="F46" s="31" t="s">
        <v>456</v>
      </c>
      <c r="G46" s="31"/>
      <c r="H46" s="31"/>
      <c r="I46" s="31"/>
      <c r="J46" s="35"/>
      <c r="K46" s="34" t="s">
        <v>313</v>
      </c>
      <c r="L46" s="31"/>
      <c r="M46" s="31"/>
      <c r="N46" s="31" t="s">
        <v>456</v>
      </c>
      <c r="O46" s="31"/>
      <c r="P46" s="31"/>
      <c r="Q46" s="31"/>
      <c r="R46" s="35"/>
    </row>
    <row r="47" spans="1:18" ht="24.75" customHeight="1" x14ac:dyDescent="0.15">
      <c r="A47" s="34"/>
      <c r="B47" s="35"/>
      <c r="C47" s="34"/>
      <c r="D47" s="31"/>
      <c r="E47" s="31"/>
      <c r="F47" s="31"/>
      <c r="G47" s="31"/>
      <c r="H47" s="31"/>
      <c r="I47" s="31"/>
      <c r="J47" s="35"/>
      <c r="K47" s="34"/>
      <c r="L47" s="31"/>
      <c r="M47" s="31"/>
      <c r="N47" s="31"/>
      <c r="O47" s="31"/>
      <c r="P47" s="31"/>
      <c r="Q47" s="31"/>
      <c r="R47" s="35"/>
    </row>
    <row r="48" spans="1:18" ht="24.75" customHeight="1" x14ac:dyDescent="0.15">
      <c r="A48" s="395" t="s">
        <v>419</v>
      </c>
      <c r="B48" s="396"/>
      <c r="C48" s="39"/>
      <c r="D48" s="36"/>
      <c r="E48" s="36"/>
      <c r="F48" s="36"/>
      <c r="G48" s="36"/>
      <c r="H48" s="36"/>
      <c r="I48" s="36"/>
      <c r="J48" s="37"/>
      <c r="K48" s="39"/>
      <c r="L48" s="36"/>
      <c r="M48" s="36"/>
      <c r="N48" s="36"/>
      <c r="O48" s="36"/>
      <c r="P48" s="36"/>
      <c r="Q48" s="36"/>
      <c r="R48" s="37"/>
    </row>
    <row r="49" spans="1:18" ht="24.75" customHeight="1" x14ac:dyDescent="0.15">
      <c r="A49" s="395"/>
      <c r="B49" s="396"/>
      <c r="C49" s="34"/>
      <c r="D49" s="31"/>
      <c r="E49" s="31"/>
      <c r="F49" s="31"/>
      <c r="G49" s="31"/>
      <c r="H49" s="31"/>
      <c r="I49" s="31"/>
      <c r="J49" s="35"/>
      <c r="K49" s="34"/>
      <c r="L49" s="31"/>
      <c r="M49" s="31"/>
      <c r="N49" s="31"/>
      <c r="O49" s="31"/>
      <c r="P49" s="31"/>
      <c r="Q49" s="31"/>
      <c r="R49" s="35"/>
    </row>
    <row r="50" spans="1:18" ht="24.75" customHeight="1" x14ac:dyDescent="0.15">
      <c r="A50" s="34"/>
      <c r="B50" s="35"/>
      <c r="C50" s="34" t="s">
        <v>335</v>
      </c>
      <c r="D50" s="31"/>
      <c r="E50" s="31"/>
      <c r="F50" s="31"/>
      <c r="G50" s="31"/>
      <c r="H50" s="31"/>
      <c r="I50" s="31"/>
      <c r="J50" s="35"/>
      <c r="K50" s="34" t="s">
        <v>335</v>
      </c>
      <c r="L50" s="31"/>
      <c r="M50" s="31"/>
      <c r="N50" s="31"/>
      <c r="O50" s="31"/>
      <c r="P50" s="31"/>
      <c r="Q50" s="31"/>
      <c r="R50" s="35"/>
    </row>
    <row r="51" spans="1:18" ht="24.75" customHeight="1" x14ac:dyDescent="0.15">
      <c r="A51" s="34"/>
      <c r="B51" s="35"/>
      <c r="C51" s="34" t="s">
        <v>135</v>
      </c>
      <c r="D51" s="31"/>
      <c r="E51" s="31"/>
      <c r="F51" s="31"/>
      <c r="G51" s="31"/>
      <c r="H51" s="31"/>
      <c r="I51" s="31"/>
      <c r="J51" s="35"/>
      <c r="K51" s="34" t="s">
        <v>135</v>
      </c>
      <c r="L51" s="31"/>
      <c r="M51" s="31"/>
      <c r="N51" s="31"/>
      <c r="O51" s="31"/>
      <c r="P51" s="31"/>
      <c r="Q51" s="31"/>
      <c r="R51" s="35"/>
    </row>
    <row r="52" spans="1:18" ht="24.75" customHeight="1" x14ac:dyDescent="0.15">
      <c r="A52" s="34"/>
      <c r="B52" s="35"/>
      <c r="C52" s="34" t="s">
        <v>137</v>
      </c>
      <c r="D52" s="31"/>
      <c r="E52" s="31"/>
      <c r="F52" s="31"/>
      <c r="G52" s="638" t="s">
        <v>694</v>
      </c>
      <c r="H52" s="638"/>
      <c r="I52" s="638"/>
      <c r="J52" s="258" t="s">
        <v>423</v>
      </c>
      <c r="K52" s="34" t="s">
        <v>181</v>
      </c>
      <c r="L52" s="31"/>
      <c r="M52" s="31"/>
      <c r="N52" s="31"/>
      <c r="O52" s="31"/>
      <c r="P52" s="31" t="s">
        <v>177</v>
      </c>
      <c r="Q52" s="31"/>
      <c r="R52" s="258" t="s">
        <v>423</v>
      </c>
    </row>
    <row r="53" spans="1:18" ht="24.75" customHeight="1" x14ac:dyDescent="0.15">
      <c r="A53" s="34"/>
      <c r="B53" s="35"/>
      <c r="C53" s="34" t="s">
        <v>193</v>
      </c>
      <c r="D53" s="31"/>
      <c r="E53" s="31"/>
      <c r="F53" s="31"/>
      <c r="G53" s="31"/>
      <c r="H53" s="638" t="s">
        <v>320</v>
      </c>
      <c r="I53" s="638"/>
      <c r="J53" s="258" t="s">
        <v>424</v>
      </c>
      <c r="K53" s="34" t="s">
        <v>182</v>
      </c>
      <c r="L53" s="31"/>
      <c r="M53" s="31"/>
      <c r="N53" s="31"/>
      <c r="O53" s="31"/>
      <c r="P53" s="31"/>
      <c r="Q53" s="31" t="s">
        <v>320</v>
      </c>
      <c r="R53" s="258" t="s">
        <v>349</v>
      </c>
    </row>
    <row r="54" spans="1:18" ht="24.75" customHeight="1" x14ac:dyDescent="0.15">
      <c r="A54" s="34"/>
      <c r="B54" s="35"/>
      <c r="C54" s="34" t="s">
        <v>179</v>
      </c>
      <c r="D54" s="31"/>
      <c r="E54" s="31"/>
      <c r="F54" s="31"/>
      <c r="G54" s="31"/>
      <c r="H54" s="638" t="s">
        <v>320</v>
      </c>
      <c r="I54" s="638"/>
      <c r="J54" s="258" t="s">
        <v>425</v>
      </c>
      <c r="K54" s="34" t="s">
        <v>183</v>
      </c>
      <c r="L54" s="31"/>
      <c r="M54" s="31"/>
      <c r="N54" s="31"/>
      <c r="O54" s="31"/>
      <c r="P54" s="31"/>
      <c r="Q54" s="31" t="s">
        <v>320</v>
      </c>
      <c r="R54" s="258" t="s">
        <v>426</v>
      </c>
    </row>
    <row r="55" spans="1:18" ht="24.75" customHeight="1" x14ac:dyDescent="0.15">
      <c r="A55" s="34"/>
      <c r="B55" s="35"/>
      <c r="C55" s="34"/>
      <c r="D55" s="31"/>
      <c r="E55" s="31"/>
      <c r="F55" s="31"/>
      <c r="G55" s="31"/>
      <c r="H55" s="31"/>
      <c r="I55" s="31"/>
      <c r="J55" s="35"/>
      <c r="K55" s="34"/>
      <c r="L55" s="31"/>
      <c r="M55" s="31"/>
      <c r="N55" s="31"/>
      <c r="O55" s="31"/>
      <c r="P55" s="31"/>
      <c r="Q55" s="31"/>
      <c r="R55" s="35"/>
    </row>
    <row r="56" spans="1:18" ht="24.75" customHeight="1" x14ac:dyDescent="0.15">
      <c r="A56" s="34"/>
      <c r="B56" s="35"/>
      <c r="C56" s="34"/>
      <c r="D56" s="31"/>
      <c r="E56" s="31"/>
      <c r="F56" s="31"/>
      <c r="G56" s="31"/>
      <c r="H56" s="31"/>
      <c r="I56" s="31"/>
      <c r="J56" s="35"/>
      <c r="K56" s="34"/>
      <c r="L56" s="31"/>
      <c r="M56" s="31"/>
      <c r="N56" s="31"/>
      <c r="O56" s="31"/>
      <c r="P56" s="31"/>
      <c r="Q56" s="31"/>
      <c r="R56" s="35"/>
    </row>
    <row r="57" spans="1:18" ht="24.75" customHeight="1" x14ac:dyDescent="0.15">
      <c r="A57" s="34"/>
      <c r="B57" s="35"/>
      <c r="C57" s="34"/>
      <c r="D57" s="31"/>
      <c r="E57" s="31"/>
      <c r="F57" s="31"/>
      <c r="G57" s="31"/>
      <c r="H57" s="31"/>
      <c r="I57" s="31"/>
      <c r="J57" s="35"/>
      <c r="K57" s="34"/>
      <c r="L57" s="31"/>
      <c r="M57" s="31"/>
      <c r="N57" s="31"/>
      <c r="O57" s="31"/>
      <c r="P57" s="31"/>
      <c r="Q57" s="31"/>
      <c r="R57" s="35"/>
    </row>
    <row r="58" spans="1:18" ht="24.75" customHeight="1" x14ac:dyDescent="0.15">
      <c r="A58" s="34"/>
      <c r="B58" s="35"/>
      <c r="C58" s="34" t="s">
        <v>336</v>
      </c>
      <c r="D58" s="31"/>
      <c r="E58" s="31"/>
      <c r="F58" s="31"/>
      <c r="G58" s="638" t="s">
        <v>177</v>
      </c>
      <c r="H58" s="638"/>
      <c r="I58" s="638"/>
      <c r="J58" s="258" t="s">
        <v>348</v>
      </c>
      <c r="K58" s="34" t="s">
        <v>336</v>
      </c>
      <c r="L58" s="31"/>
      <c r="M58" s="31"/>
      <c r="N58" s="31"/>
      <c r="O58" s="31"/>
      <c r="P58" s="31" t="s">
        <v>177</v>
      </c>
      <c r="Q58" s="31"/>
      <c r="R58" s="258" t="s">
        <v>347</v>
      </c>
    </row>
    <row r="59" spans="1:18" ht="24.75" customHeight="1" x14ac:dyDescent="0.15">
      <c r="A59" s="34"/>
      <c r="B59" s="35"/>
      <c r="C59" s="34" t="s">
        <v>321</v>
      </c>
      <c r="D59" s="31"/>
      <c r="E59" s="31"/>
      <c r="F59" s="31"/>
      <c r="G59" s="31"/>
      <c r="H59" s="638" t="s">
        <v>320</v>
      </c>
      <c r="I59" s="638"/>
      <c r="J59" s="258" t="s">
        <v>349</v>
      </c>
      <c r="K59" s="34" t="s">
        <v>321</v>
      </c>
      <c r="L59" s="31"/>
      <c r="M59" s="31"/>
      <c r="N59" s="31"/>
      <c r="O59" s="31"/>
      <c r="P59" s="31"/>
      <c r="Q59" s="31" t="s">
        <v>320</v>
      </c>
      <c r="R59" s="258" t="s">
        <v>427</v>
      </c>
    </row>
    <row r="60" spans="1:18" ht="24.75" customHeight="1" x14ac:dyDescent="0.15">
      <c r="A60" s="39"/>
      <c r="B60" s="37"/>
      <c r="C60" s="39"/>
      <c r="D60" s="36"/>
      <c r="E60" s="36"/>
      <c r="F60" s="36"/>
      <c r="G60" s="36"/>
      <c r="H60" s="36"/>
      <c r="I60" s="36"/>
      <c r="J60" s="37"/>
      <c r="K60" s="39"/>
      <c r="L60" s="36"/>
      <c r="M60" s="36"/>
      <c r="N60" s="36"/>
      <c r="O60" s="36"/>
      <c r="P60" s="36"/>
      <c r="Q60" s="36"/>
      <c r="R60" s="37"/>
    </row>
    <row r="61" spans="1:18" ht="24.75" customHeight="1" x14ac:dyDescent="0.15"/>
    <row r="62" spans="1:18" ht="21" customHeight="1" x14ac:dyDescent="0.15"/>
    <row r="63" spans="1:18" ht="24.75" customHeight="1" x14ac:dyDescent="0.15">
      <c r="A63" s="392" t="s">
        <v>308</v>
      </c>
      <c r="B63" s="392"/>
      <c r="C63" s="639" t="s">
        <v>428</v>
      </c>
      <c r="D63" s="639"/>
      <c r="E63" s="639"/>
      <c r="F63" s="639"/>
      <c r="G63" s="639"/>
      <c r="H63" s="639"/>
      <c r="I63" s="639"/>
      <c r="J63" s="639"/>
      <c r="K63" s="639">
        <v>35156</v>
      </c>
      <c r="L63" s="639"/>
      <c r="M63" s="639"/>
      <c r="N63" s="639"/>
      <c r="O63" s="639"/>
      <c r="P63" s="639"/>
      <c r="Q63" s="639"/>
      <c r="R63" s="639"/>
    </row>
    <row r="64" spans="1:18" ht="24.75" customHeight="1" x14ac:dyDescent="0.15">
      <c r="A64" s="392" t="s">
        <v>319</v>
      </c>
      <c r="B64" s="392"/>
      <c r="C64" s="392" t="s">
        <v>307</v>
      </c>
      <c r="D64" s="392"/>
      <c r="E64" s="392"/>
      <c r="F64" s="392"/>
      <c r="G64" s="392"/>
      <c r="H64" s="392"/>
      <c r="I64" s="392"/>
      <c r="J64" s="392"/>
      <c r="K64" s="392" t="s">
        <v>307</v>
      </c>
      <c r="L64" s="392"/>
      <c r="M64" s="392"/>
      <c r="N64" s="392"/>
      <c r="O64" s="392"/>
      <c r="P64" s="392"/>
      <c r="Q64" s="392"/>
      <c r="R64" s="392"/>
    </row>
    <row r="65" spans="1:18" ht="24.75" customHeight="1" x14ac:dyDescent="0.15">
      <c r="A65" s="32"/>
      <c r="B65" s="38"/>
      <c r="C65" s="32"/>
      <c r="D65" s="33"/>
      <c r="E65" s="33"/>
      <c r="F65" s="33"/>
      <c r="G65" s="33"/>
      <c r="H65" s="33"/>
      <c r="I65" s="33"/>
      <c r="J65" s="38"/>
      <c r="K65" s="32"/>
      <c r="L65" s="33"/>
      <c r="M65" s="33"/>
      <c r="N65" s="33"/>
      <c r="O65" s="33"/>
      <c r="P65" s="33"/>
      <c r="Q65" s="33"/>
      <c r="R65" s="38"/>
    </row>
    <row r="66" spans="1:18" ht="24.75" customHeight="1" x14ac:dyDescent="0.15">
      <c r="A66" s="34"/>
      <c r="B66" s="35"/>
      <c r="C66" s="34" t="s">
        <v>429</v>
      </c>
      <c r="D66" s="31"/>
      <c r="E66" s="31"/>
      <c r="F66" s="31"/>
      <c r="G66" s="31"/>
      <c r="H66" s="31"/>
      <c r="I66" s="31"/>
      <c r="J66" s="35"/>
      <c r="K66" s="34" t="s">
        <v>430</v>
      </c>
      <c r="L66" s="31"/>
      <c r="M66" s="31"/>
      <c r="N66" s="31"/>
      <c r="O66" s="31"/>
      <c r="P66" s="31"/>
      <c r="Q66" s="31"/>
      <c r="R66" s="35"/>
    </row>
    <row r="67" spans="1:18" ht="24.75" customHeight="1" x14ac:dyDescent="0.15">
      <c r="A67" s="34"/>
      <c r="B67" s="35"/>
      <c r="C67" s="34"/>
      <c r="D67" s="31"/>
      <c r="E67" s="31"/>
      <c r="F67" s="31"/>
      <c r="G67" s="31"/>
      <c r="H67" s="31"/>
      <c r="I67" s="31"/>
      <c r="J67" s="35"/>
      <c r="K67" s="34"/>
      <c r="L67" s="31"/>
      <c r="M67" s="31"/>
      <c r="N67" s="31"/>
      <c r="O67" s="31"/>
      <c r="P67" s="31"/>
      <c r="Q67" s="31"/>
      <c r="R67" s="35"/>
    </row>
    <row r="68" spans="1:18" ht="24.75" customHeight="1" x14ac:dyDescent="0.15">
      <c r="A68" s="34"/>
      <c r="B68" s="35"/>
      <c r="C68" s="642" t="s">
        <v>326</v>
      </c>
      <c r="D68" s="637"/>
      <c r="E68" s="257" t="s">
        <v>448</v>
      </c>
      <c r="F68" s="31" t="s">
        <v>701</v>
      </c>
      <c r="G68" s="31"/>
      <c r="H68" s="31"/>
      <c r="I68" s="635" t="s">
        <v>431</v>
      </c>
      <c r="J68" s="636"/>
      <c r="K68" s="642" t="s">
        <v>326</v>
      </c>
      <c r="L68" s="637"/>
      <c r="M68" s="257" t="s">
        <v>448</v>
      </c>
      <c r="N68" s="638" t="s">
        <v>178</v>
      </c>
      <c r="O68" s="638"/>
      <c r="P68" s="638"/>
      <c r="Q68" s="635" t="s">
        <v>432</v>
      </c>
      <c r="R68" s="636"/>
    </row>
    <row r="69" spans="1:18" ht="24.75" customHeight="1" x14ac:dyDescent="0.15">
      <c r="A69" s="34"/>
      <c r="B69" s="35"/>
      <c r="C69" s="34"/>
      <c r="D69" s="31" t="s">
        <v>320</v>
      </c>
      <c r="E69" s="257" t="s">
        <v>449</v>
      </c>
      <c r="F69" s="638" t="s">
        <v>320</v>
      </c>
      <c r="G69" s="638"/>
      <c r="H69" s="31"/>
      <c r="I69" s="635" t="s">
        <v>510</v>
      </c>
      <c r="J69" s="636"/>
      <c r="K69" s="34"/>
      <c r="L69" s="31" t="s">
        <v>320</v>
      </c>
      <c r="M69" s="257" t="s">
        <v>449</v>
      </c>
      <c r="N69" s="638" t="s">
        <v>320</v>
      </c>
      <c r="O69" s="638"/>
      <c r="P69" s="31"/>
      <c r="Q69" s="635" t="s">
        <v>517</v>
      </c>
      <c r="R69" s="636"/>
    </row>
    <row r="70" spans="1:18" ht="24.75" customHeight="1" x14ac:dyDescent="0.15">
      <c r="A70" s="34"/>
      <c r="B70" s="35"/>
      <c r="C70" s="34"/>
      <c r="D70" s="31" t="s">
        <v>320</v>
      </c>
      <c r="E70" s="257" t="s">
        <v>450</v>
      </c>
      <c r="F70" s="638" t="s">
        <v>320</v>
      </c>
      <c r="G70" s="638"/>
      <c r="H70" s="31"/>
      <c r="I70" s="635" t="s">
        <v>511</v>
      </c>
      <c r="J70" s="636"/>
      <c r="K70" s="34"/>
      <c r="L70" s="31" t="s">
        <v>320</v>
      </c>
      <c r="M70" s="257" t="s">
        <v>450</v>
      </c>
      <c r="N70" s="638" t="s">
        <v>320</v>
      </c>
      <c r="O70" s="638"/>
      <c r="P70" s="31"/>
      <c r="Q70" s="635" t="s">
        <v>499</v>
      </c>
      <c r="R70" s="636"/>
    </row>
    <row r="71" spans="1:18" ht="24.75" customHeight="1" x14ac:dyDescent="0.15">
      <c r="A71" s="34"/>
      <c r="B71" s="35"/>
      <c r="C71" s="34"/>
      <c r="D71" s="31" t="s">
        <v>320</v>
      </c>
      <c r="E71" s="257" t="s">
        <v>451</v>
      </c>
      <c r="F71" s="638" t="s">
        <v>320</v>
      </c>
      <c r="G71" s="638"/>
      <c r="H71" s="31"/>
      <c r="I71" s="635" t="s">
        <v>512</v>
      </c>
      <c r="J71" s="636"/>
      <c r="K71" s="34"/>
      <c r="L71" s="31" t="s">
        <v>320</v>
      </c>
      <c r="M71" s="257" t="s">
        <v>451</v>
      </c>
      <c r="N71" s="638" t="s">
        <v>320</v>
      </c>
      <c r="O71" s="638"/>
      <c r="P71" s="31"/>
      <c r="Q71" s="635" t="s">
        <v>518</v>
      </c>
      <c r="R71" s="636"/>
    </row>
    <row r="72" spans="1:18" ht="24.75" customHeight="1" x14ac:dyDescent="0.15">
      <c r="A72" s="34"/>
      <c r="B72" s="35"/>
      <c r="C72" s="34"/>
      <c r="D72" s="31" t="s">
        <v>320</v>
      </c>
      <c r="E72" s="257" t="s">
        <v>452</v>
      </c>
      <c r="F72" s="638" t="s">
        <v>320</v>
      </c>
      <c r="G72" s="638"/>
      <c r="H72" s="31"/>
      <c r="I72" s="635" t="s">
        <v>513</v>
      </c>
      <c r="J72" s="636"/>
      <c r="K72" s="34"/>
      <c r="L72" s="31" t="s">
        <v>320</v>
      </c>
      <c r="M72" s="257" t="s">
        <v>452</v>
      </c>
      <c r="N72" s="638" t="s">
        <v>320</v>
      </c>
      <c r="O72" s="638"/>
      <c r="P72" s="31"/>
      <c r="Q72" s="635"/>
      <c r="R72" s="636"/>
    </row>
    <row r="73" spans="1:18" ht="24.75" customHeight="1" x14ac:dyDescent="0.15">
      <c r="A73" s="34"/>
      <c r="B73" s="35"/>
      <c r="C73" s="34"/>
      <c r="D73" s="31" t="s">
        <v>320</v>
      </c>
      <c r="E73" s="257" t="s">
        <v>453</v>
      </c>
      <c r="F73" s="638" t="s">
        <v>320</v>
      </c>
      <c r="G73" s="638"/>
      <c r="H73" s="31"/>
      <c r="I73" s="635" t="s">
        <v>514</v>
      </c>
      <c r="J73" s="636"/>
      <c r="K73" s="34"/>
      <c r="L73" s="31" t="s">
        <v>320</v>
      </c>
      <c r="M73" s="257" t="s">
        <v>453</v>
      </c>
      <c r="N73" s="638" t="s">
        <v>320</v>
      </c>
      <c r="O73" s="638"/>
      <c r="P73" s="31"/>
      <c r="Q73" s="635"/>
      <c r="R73" s="636"/>
    </row>
    <row r="74" spans="1:18" ht="24.75" customHeight="1" x14ac:dyDescent="0.15">
      <c r="A74" s="34"/>
      <c r="B74" s="35"/>
      <c r="C74" s="34"/>
      <c r="D74" s="31" t="s">
        <v>320</v>
      </c>
      <c r="E74" s="257" t="s">
        <v>454</v>
      </c>
      <c r="F74" s="638" t="s">
        <v>320</v>
      </c>
      <c r="G74" s="638"/>
      <c r="H74" s="31"/>
      <c r="I74" s="635" t="s">
        <v>515</v>
      </c>
      <c r="J74" s="636"/>
      <c r="K74" s="34"/>
      <c r="L74" s="31" t="s">
        <v>320</v>
      </c>
      <c r="M74" s="257" t="s">
        <v>454</v>
      </c>
      <c r="N74" s="638" t="s">
        <v>320</v>
      </c>
      <c r="O74" s="638"/>
      <c r="P74" s="31"/>
      <c r="Q74" s="635" t="s">
        <v>519</v>
      </c>
      <c r="R74" s="636"/>
    </row>
    <row r="75" spans="1:18" ht="24.75" customHeight="1" x14ac:dyDescent="0.15">
      <c r="A75" s="34"/>
      <c r="B75" s="35"/>
      <c r="C75" s="34"/>
      <c r="D75" s="31" t="s">
        <v>320</v>
      </c>
      <c r="E75" s="257" t="s">
        <v>455</v>
      </c>
      <c r="F75" s="638" t="s">
        <v>320</v>
      </c>
      <c r="G75" s="638"/>
      <c r="H75" s="31"/>
      <c r="I75" s="635" t="s">
        <v>516</v>
      </c>
      <c r="J75" s="636"/>
      <c r="K75" s="34"/>
      <c r="L75" s="31" t="s">
        <v>320</v>
      </c>
      <c r="M75" s="257" t="s">
        <v>455</v>
      </c>
      <c r="N75" s="638" t="s">
        <v>320</v>
      </c>
      <c r="O75" s="638"/>
      <c r="P75" s="31"/>
      <c r="Q75" s="635" t="s">
        <v>520</v>
      </c>
      <c r="R75" s="636"/>
    </row>
    <row r="76" spans="1:18" ht="24.75" customHeight="1" x14ac:dyDescent="0.15">
      <c r="A76" s="34"/>
      <c r="B76" s="35"/>
      <c r="C76" s="34" t="s">
        <v>313</v>
      </c>
      <c r="D76" s="31"/>
      <c r="E76" s="31"/>
      <c r="F76" s="31" t="s">
        <v>456</v>
      </c>
      <c r="G76" s="31"/>
      <c r="H76" s="31"/>
      <c r="I76" s="31"/>
      <c r="J76" s="35"/>
      <c r="K76" s="34"/>
      <c r="L76" s="31"/>
      <c r="M76" s="31"/>
      <c r="N76" s="31"/>
      <c r="O76" s="31"/>
      <c r="P76" s="31"/>
      <c r="Q76" s="31"/>
      <c r="R76" s="35"/>
    </row>
    <row r="77" spans="1:18" ht="24.75" customHeight="1" x14ac:dyDescent="0.15">
      <c r="A77" s="34"/>
      <c r="B77" s="35"/>
      <c r="C77" s="34"/>
      <c r="D77" s="31"/>
      <c r="E77" s="31"/>
      <c r="F77" s="31"/>
      <c r="G77" s="31"/>
      <c r="H77" s="31"/>
      <c r="I77" s="31"/>
      <c r="J77" s="35"/>
      <c r="K77" s="34"/>
      <c r="L77" s="31"/>
      <c r="M77" s="31"/>
      <c r="N77" s="31"/>
      <c r="O77" s="31"/>
      <c r="P77" s="31"/>
      <c r="Q77" s="31"/>
      <c r="R77" s="35"/>
    </row>
    <row r="78" spans="1:18" ht="24.75" customHeight="1" x14ac:dyDescent="0.15">
      <c r="A78" s="395" t="s">
        <v>419</v>
      </c>
      <c r="B78" s="396"/>
      <c r="C78" s="39"/>
      <c r="D78" s="36"/>
      <c r="E78" s="36"/>
      <c r="F78" s="36"/>
      <c r="G78" s="36"/>
      <c r="H78" s="36"/>
      <c r="I78" s="36"/>
      <c r="J78" s="37"/>
      <c r="K78" s="39"/>
      <c r="L78" s="36"/>
      <c r="M78" s="36"/>
      <c r="N78" s="36"/>
      <c r="O78" s="36"/>
      <c r="P78" s="36"/>
      <c r="Q78" s="36"/>
      <c r="R78" s="37"/>
    </row>
    <row r="79" spans="1:18" ht="24.75" customHeight="1" x14ac:dyDescent="0.15">
      <c r="A79" s="395"/>
      <c r="B79" s="396"/>
      <c r="C79" s="34"/>
      <c r="D79" s="31"/>
      <c r="E79" s="31"/>
      <c r="F79" s="31"/>
      <c r="G79" s="31"/>
      <c r="H79" s="31"/>
      <c r="I79" s="31"/>
      <c r="J79" s="35"/>
      <c r="K79" s="34"/>
      <c r="L79" s="31"/>
      <c r="M79" s="31"/>
      <c r="N79" s="31"/>
      <c r="O79" s="31"/>
      <c r="P79" s="31"/>
      <c r="Q79" s="31"/>
      <c r="R79" s="35"/>
    </row>
    <row r="80" spans="1:18" ht="24.75" customHeight="1" x14ac:dyDescent="0.15">
      <c r="A80" s="34"/>
      <c r="B80" s="35"/>
      <c r="C80" s="34" t="s">
        <v>335</v>
      </c>
      <c r="D80" s="31"/>
      <c r="E80" s="31"/>
      <c r="F80" s="31"/>
      <c r="G80" s="31"/>
      <c r="H80" s="31"/>
      <c r="I80" s="31"/>
      <c r="J80" s="35"/>
      <c r="K80" s="34" t="s">
        <v>335</v>
      </c>
      <c r="L80" s="31"/>
      <c r="M80" s="31"/>
      <c r="N80" s="31"/>
      <c r="O80" s="31"/>
      <c r="P80" s="31"/>
      <c r="Q80" s="31"/>
      <c r="R80" s="35"/>
    </row>
    <row r="81" spans="1:18" ht="24.75" customHeight="1" x14ac:dyDescent="0.15">
      <c r="A81" s="34"/>
      <c r="B81" s="35"/>
      <c r="C81" s="34" t="s">
        <v>135</v>
      </c>
      <c r="D81" s="31"/>
      <c r="E81" s="31"/>
      <c r="F81" s="31"/>
      <c r="G81" s="31"/>
      <c r="H81" s="31"/>
      <c r="I81" s="31"/>
      <c r="J81" s="35"/>
      <c r="K81" s="34" t="s">
        <v>136</v>
      </c>
      <c r="L81" s="31"/>
      <c r="M81" s="31"/>
      <c r="N81" s="31"/>
      <c r="O81" s="31"/>
      <c r="P81" s="31"/>
      <c r="Q81" s="31"/>
      <c r="R81" s="35"/>
    </row>
    <row r="82" spans="1:18" ht="24.75" customHeight="1" x14ac:dyDescent="0.15">
      <c r="A82" s="34"/>
      <c r="B82" s="35"/>
      <c r="C82" s="34" t="s">
        <v>194</v>
      </c>
      <c r="D82" s="31"/>
      <c r="E82" s="31"/>
      <c r="F82" s="31"/>
      <c r="G82" s="638" t="s">
        <v>177</v>
      </c>
      <c r="H82" s="638"/>
      <c r="I82" s="638"/>
      <c r="J82" s="258" t="s">
        <v>433</v>
      </c>
      <c r="K82" s="34" t="s">
        <v>197</v>
      </c>
      <c r="L82" s="31"/>
      <c r="M82" s="31"/>
      <c r="N82" s="31"/>
      <c r="O82" s="31"/>
      <c r="P82" s="31" t="s">
        <v>177</v>
      </c>
      <c r="Q82" s="31"/>
      <c r="R82" s="258" t="s">
        <v>437</v>
      </c>
    </row>
    <row r="83" spans="1:18" ht="24.75" customHeight="1" x14ac:dyDescent="0.15">
      <c r="A83" s="34"/>
      <c r="B83" s="35"/>
      <c r="C83" s="34" t="s">
        <v>195</v>
      </c>
      <c r="D83" s="31"/>
      <c r="E83" s="31"/>
      <c r="F83" s="31"/>
      <c r="G83" s="31"/>
      <c r="H83" s="31"/>
      <c r="I83" s="31" t="s">
        <v>320</v>
      </c>
      <c r="J83" s="258" t="s">
        <v>434</v>
      </c>
      <c r="K83" s="34" t="s">
        <v>198</v>
      </c>
      <c r="L83" s="31"/>
      <c r="M83" s="31"/>
      <c r="N83" s="31"/>
      <c r="O83" s="31"/>
      <c r="P83" s="31"/>
      <c r="Q83" s="31" t="s">
        <v>320</v>
      </c>
      <c r="R83" s="258" t="s">
        <v>318</v>
      </c>
    </row>
    <row r="84" spans="1:18" ht="24.75" customHeight="1" x14ac:dyDescent="0.15">
      <c r="A84" s="34"/>
      <c r="B84" s="35"/>
      <c r="C84" s="34" t="s">
        <v>196</v>
      </c>
      <c r="D84" s="31"/>
      <c r="E84" s="31"/>
      <c r="F84" s="31"/>
      <c r="G84" s="31"/>
      <c r="H84" s="31"/>
      <c r="I84" s="31" t="s">
        <v>320</v>
      </c>
      <c r="J84" s="258" t="s">
        <v>435</v>
      </c>
      <c r="K84" s="34" t="s">
        <v>199</v>
      </c>
      <c r="L84" s="31"/>
      <c r="M84" s="31"/>
      <c r="N84" s="31"/>
      <c r="O84" s="31"/>
      <c r="P84" s="31"/>
      <c r="Q84" s="31" t="s">
        <v>320</v>
      </c>
      <c r="R84" s="258" t="s">
        <v>438</v>
      </c>
    </row>
    <row r="85" spans="1:18" ht="24.75" customHeight="1" x14ac:dyDescent="0.15">
      <c r="A85" s="34"/>
      <c r="B85" s="35"/>
      <c r="C85" s="34"/>
      <c r="D85" s="31"/>
      <c r="E85" s="31"/>
      <c r="F85" s="31"/>
      <c r="G85" s="31"/>
      <c r="H85" s="31"/>
      <c r="I85" s="31"/>
      <c r="J85" s="35"/>
      <c r="K85" s="34" t="s">
        <v>180</v>
      </c>
      <c r="L85" s="31"/>
      <c r="M85" s="31"/>
      <c r="N85" s="31"/>
      <c r="O85" s="31"/>
      <c r="P85" s="31"/>
      <c r="Q85" s="31" t="s">
        <v>320</v>
      </c>
      <c r="R85" s="35" t="s">
        <v>427</v>
      </c>
    </row>
    <row r="86" spans="1:18" ht="24.75" customHeight="1" x14ac:dyDescent="0.15">
      <c r="A86" s="34"/>
      <c r="B86" s="35"/>
      <c r="C86" s="34"/>
      <c r="D86" s="31"/>
      <c r="E86" s="31"/>
      <c r="F86" s="31"/>
      <c r="G86" s="31"/>
      <c r="H86" s="31"/>
      <c r="I86" s="31"/>
      <c r="J86" s="35"/>
      <c r="K86" s="34"/>
      <c r="L86" s="31"/>
      <c r="M86" s="31"/>
      <c r="N86" s="31"/>
      <c r="O86" s="31"/>
      <c r="P86" s="31"/>
      <c r="Q86" s="31"/>
      <c r="R86" s="35"/>
    </row>
    <row r="87" spans="1:18" ht="24.75" customHeight="1" x14ac:dyDescent="0.15">
      <c r="A87" s="34"/>
      <c r="B87" s="35"/>
      <c r="C87" s="34" t="s">
        <v>336</v>
      </c>
      <c r="D87" s="31"/>
      <c r="E87" s="31"/>
      <c r="F87" s="31"/>
      <c r="G87" s="638" t="s">
        <v>177</v>
      </c>
      <c r="H87" s="638"/>
      <c r="I87" s="638"/>
      <c r="J87" s="258" t="s">
        <v>436</v>
      </c>
      <c r="K87" s="34" t="s">
        <v>336</v>
      </c>
      <c r="L87" s="31"/>
      <c r="M87" s="31"/>
      <c r="N87" s="31"/>
      <c r="O87" s="31"/>
      <c r="P87" s="31" t="s">
        <v>177</v>
      </c>
      <c r="Q87" s="31"/>
      <c r="R87" s="258" t="s">
        <v>439</v>
      </c>
    </row>
    <row r="88" spans="1:18" ht="24.75" customHeight="1" x14ac:dyDescent="0.15">
      <c r="A88" s="34"/>
      <c r="B88" s="35"/>
      <c r="C88" s="34" t="s">
        <v>321</v>
      </c>
      <c r="D88" s="31"/>
      <c r="E88" s="31"/>
      <c r="F88" s="31"/>
      <c r="G88" s="31"/>
      <c r="H88" s="31"/>
      <c r="I88" s="31" t="s">
        <v>320</v>
      </c>
      <c r="J88" s="258" t="s">
        <v>309</v>
      </c>
      <c r="K88" s="34" t="s">
        <v>321</v>
      </c>
      <c r="L88" s="31"/>
      <c r="M88" s="31"/>
      <c r="N88" s="31"/>
      <c r="O88" s="31"/>
      <c r="P88" s="31"/>
      <c r="Q88" s="31" t="s">
        <v>320</v>
      </c>
      <c r="R88" s="258" t="s">
        <v>440</v>
      </c>
    </row>
    <row r="89" spans="1:18" ht="24.75" customHeight="1" x14ac:dyDescent="0.15">
      <c r="A89" s="34"/>
      <c r="B89" s="31"/>
      <c r="C89" s="34"/>
      <c r="D89" s="31"/>
      <c r="E89" s="31"/>
      <c r="F89" s="31"/>
      <c r="G89" s="31"/>
      <c r="H89" s="31"/>
      <c r="I89" s="31"/>
      <c r="J89" s="31"/>
      <c r="K89" s="34"/>
      <c r="L89" s="31"/>
      <c r="M89" s="31"/>
      <c r="N89" s="31"/>
      <c r="O89" s="31"/>
      <c r="P89" s="31"/>
      <c r="Q89" s="31"/>
      <c r="R89" s="35"/>
    </row>
    <row r="90" spans="1:18" ht="24.75" customHeight="1" x14ac:dyDescent="0.15">
      <c r="A90" s="39"/>
      <c r="B90" s="37"/>
      <c r="C90" s="39"/>
      <c r="D90" s="36"/>
      <c r="E90" s="36" t="s">
        <v>441</v>
      </c>
      <c r="F90" s="36"/>
      <c r="G90" s="36"/>
      <c r="H90" s="36"/>
      <c r="I90" s="36"/>
      <c r="J90" s="36"/>
      <c r="K90" s="39"/>
      <c r="L90" s="36"/>
      <c r="M90" s="36" t="s">
        <v>442</v>
      </c>
      <c r="N90" s="36"/>
      <c r="O90" s="36"/>
      <c r="P90" s="36"/>
      <c r="Q90" s="36"/>
      <c r="R90" s="37"/>
    </row>
    <row r="91" spans="1:18" ht="24.75" customHeight="1" x14ac:dyDescent="0.15">
      <c r="L91" s="33"/>
      <c r="M91" s="33"/>
      <c r="N91" s="33"/>
      <c r="O91" s="33"/>
      <c r="P91" s="33"/>
      <c r="Q91" s="33"/>
      <c r="R91" s="82" t="s">
        <v>1042</v>
      </c>
    </row>
    <row r="92" spans="1:18" customFormat="1" ht="24.75" customHeight="1" x14ac:dyDescent="0.15">
      <c r="A92" s="228"/>
      <c r="B92" s="228"/>
      <c r="C92" s="228"/>
      <c r="D92" s="228"/>
      <c r="E92" s="228"/>
      <c r="F92" s="228"/>
      <c r="G92" s="228"/>
      <c r="H92" s="228"/>
      <c r="I92" s="228"/>
      <c r="J92" s="11"/>
      <c r="K92" s="11"/>
      <c r="L92" s="31"/>
      <c r="M92" s="31"/>
      <c r="N92" s="31"/>
      <c r="O92" s="31"/>
      <c r="P92" s="31"/>
      <c r="Q92" s="31"/>
      <c r="R92" s="257" t="s">
        <v>1043</v>
      </c>
    </row>
    <row r="93" spans="1:18" customFormat="1" ht="21.75" customHeight="1" x14ac:dyDescent="0.15">
      <c r="A93" s="228"/>
      <c r="B93" s="228"/>
      <c r="C93" s="228"/>
      <c r="D93" s="228"/>
      <c r="E93" s="228"/>
      <c r="F93" s="228"/>
      <c r="G93" s="228"/>
      <c r="H93" s="228"/>
      <c r="I93" s="228"/>
      <c r="J93" s="11"/>
      <c r="K93" s="11"/>
      <c r="L93" s="31"/>
      <c r="M93" s="31"/>
      <c r="N93" s="31"/>
      <c r="O93" s="31"/>
      <c r="P93" s="31"/>
      <c r="Q93" s="31"/>
      <c r="R93" s="257" t="s">
        <v>1044</v>
      </c>
    </row>
  </sheetData>
  <mergeCells count="120">
    <mergeCell ref="N74:O74"/>
    <mergeCell ref="N75:O75"/>
    <mergeCell ref="N72:O72"/>
    <mergeCell ref="N73:O73"/>
    <mergeCell ref="I43:J43"/>
    <mergeCell ref="I44:J44"/>
    <mergeCell ref="F42:H42"/>
    <mergeCell ref="F43:H43"/>
    <mergeCell ref="I42:J42"/>
    <mergeCell ref="F74:G74"/>
    <mergeCell ref="N68:P68"/>
    <mergeCell ref="A78:B79"/>
    <mergeCell ref="F72:G72"/>
    <mergeCell ref="F75:G75"/>
    <mergeCell ref="F70:G70"/>
    <mergeCell ref="F71:G71"/>
    <mergeCell ref="F73:G73"/>
    <mergeCell ref="C68:D68"/>
    <mergeCell ref="F69:G69"/>
    <mergeCell ref="I70:J70"/>
    <mergeCell ref="I71:J71"/>
    <mergeCell ref="A64:B64"/>
    <mergeCell ref="C64:J64"/>
    <mergeCell ref="K64:R64"/>
    <mergeCell ref="Q44:R44"/>
    <mergeCell ref="I45:J45"/>
    <mergeCell ref="Q45:R45"/>
    <mergeCell ref="A48:B49"/>
    <mergeCell ref="A63:B63"/>
    <mergeCell ref="C63:J63"/>
    <mergeCell ref="G52:I52"/>
    <mergeCell ref="H53:I53"/>
    <mergeCell ref="H54:I54"/>
    <mergeCell ref="G58:I58"/>
    <mergeCell ref="H59:I59"/>
    <mergeCell ref="F44:H44"/>
    <mergeCell ref="Q71:R71"/>
    <mergeCell ref="I68:J68"/>
    <mergeCell ref="K68:L68"/>
    <mergeCell ref="Q68:R68"/>
    <mergeCell ref="I69:J69"/>
    <mergeCell ref="N69:O69"/>
    <mergeCell ref="Q69:R69"/>
    <mergeCell ref="N70:O70"/>
    <mergeCell ref="N71:O71"/>
    <mergeCell ref="A34:B34"/>
    <mergeCell ref="C34:J34"/>
    <mergeCell ref="K34:R34"/>
    <mergeCell ref="I38:J38"/>
    <mergeCell ref="K38:L38"/>
    <mergeCell ref="C38:D38"/>
    <mergeCell ref="Q38:R38"/>
    <mergeCell ref="N41:P41"/>
    <mergeCell ref="N42:P42"/>
    <mergeCell ref="F39:H39"/>
    <mergeCell ref="F40:H40"/>
    <mergeCell ref="I39:J39"/>
    <mergeCell ref="I40:J40"/>
    <mergeCell ref="Q41:R41"/>
    <mergeCell ref="I41:J41"/>
    <mergeCell ref="F41:H41"/>
    <mergeCell ref="A18:B19"/>
    <mergeCell ref="A33:B33"/>
    <mergeCell ref="C33:J33"/>
    <mergeCell ref="K33:R33"/>
    <mergeCell ref="I27:J27"/>
    <mergeCell ref="I28:J28"/>
    <mergeCell ref="A3:B3"/>
    <mergeCell ref="A4:B4"/>
    <mergeCell ref="C4:J4"/>
    <mergeCell ref="K4:R4"/>
    <mergeCell ref="Q8:R8"/>
    <mergeCell ref="Q9:R9"/>
    <mergeCell ref="C3:J3"/>
    <mergeCell ref="K3:R3"/>
    <mergeCell ref="N9:P9"/>
    <mergeCell ref="K8:L8"/>
    <mergeCell ref="N10:P10"/>
    <mergeCell ref="Q14:R14"/>
    <mergeCell ref="Q15:R15"/>
    <mergeCell ref="I15:J15"/>
    <mergeCell ref="I9:J9"/>
    <mergeCell ref="Q10:R10"/>
    <mergeCell ref="Q11:R11"/>
    <mergeCell ref="Q12:R12"/>
    <mergeCell ref="I12:J12"/>
    <mergeCell ref="I25:J25"/>
    <mergeCell ref="I26:J26"/>
    <mergeCell ref="I10:J10"/>
    <mergeCell ref="I11:J11"/>
    <mergeCell ref="I8:J8"/>
    <mergeCell ref="N11:P11"/>
    <mergeCell ref="N12:P12"/>
    <mergeCell ref="N13:P13"/>
    <mergeCell ref="N14:P14"/>
    <mergeCell ref="N15:P15"/>
    <mergeCell ref="Q13:R13"/>
    <mergeCell ref="Q39:R39"/>
    <mergeCell ref="N43:P43"/>
    <mergeCell ref="Q42:R42"/>
    <mergeCell ref="G82:I82"/>
    <mergeCell ref="G87:I87"/>
    <mergeCell ref="F45:H45"/>
    <mergeCell ref="Q43:R43"/>
    <mergeCell ref="N44:P44"/>
    <mergeCell ref="N45:P45"/>
    <mergeCell ref="Q70:R70"/>
    <mergeCell ref="I13:J13"/>
    <mergeCell ref="Q40:R40"/>
    <mergeCell ref="N39:P39"/>
    <mergeCell ref="N40:P40"/>
    <mergeCell ref="K63:R63"/>
    <mergeCell ref="Q72:R72"/>
    <mergeCell ref="Q73:R73"/>
    <mergeCell ref="Q74:R74"/>
    <mergeCell ref="I75:J75"/>
    <mergeCell ref="Q75:R75"/>
    <mergeCell ref="I72:J72"/>
    <mergeCell ref="I73:J73"/>
    <mergeCell ref="I74:J74"/>
  </mergeCells>
  <phoneticPr fontId="2"/>
  <pageMargins left="0.70866141732283472" right="0.27559055118110237" top="0.98425196850393704" bottom="0.59055118110236227" header="0.51181102362204722" footer="0.51181102362204722"/>
  <pageSetup paperSize="9" scale="98" firstPageNumber="34" orientation="portrait" useFirstPageNumber="1" r:id="rId1"/>
  <headerFooter scaleWithDoc="0" alignWithMargins="0">
    <oddFooter>&amp;C&amp;P</oddFooter>
  </headerFooter>
  <rowBreaks count="2" manualBreakCount="2">
    <brk id="31" max="16383" man="1"/>
    <brk id="61" max="17"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3"/>
  <sheetViews>
    <sheetView view="pageBreakPreview" topLeftCell="A37" zoomScale="60" zoomScaleNormal="100" workbookViewId="0">
      <selection activeCell="AD15" sqref="AD15"/>
    </sheetView>
  </sheetViews>
  <sheetFormatPr defaultColWidth="9" defaultRowHeight="14.25" x14ac:dyDescent="0.15"/>
  <cols>
    <col min="1" max="2" width="6.125" style="42" customWidth="1"/>
    <col min="3" max="3" width="5.125" style="42" customWidth="1"/>
    <col min="4" max="4" width="3.125" style="42" customWidth="1"/>
    <col min="5" max="5" width="8.625" style="42" customWidth="1"/>
    <col min="6" max="6" width="4.625" style="42" customWidth="1"/>
    <col min="7" max="7" width="5.125" style="42" customWidth="1"/>
    <col min="8" max="8" width="8.625" style="42" customWidth="1"/>
    <col min="9" max="9" width="2.625" style="42" customWidth="1"/>
    <col min="10" max="10" width="5.125" style="42" customWidth="1"/>
    <col min="11" max="11" width="2.625" style="42" customWidth="1"/>
    <col min="12" max="12" width="8.625" style="42" customWidth="1"/>
    <col min="13" max="14" width="2.625" style="42" customWidth="1"/>
    <col min="15" max="15" width="5.125" style="42" customWidth="1"/>
    <col min="16" max="16" width="8.625" style="42" customWidth="1"/>
    <col min="17" max="17" width="2.625" style="42" customWidth="1"/>
    <col min="18" max="16384" width="9" style="42"/>
  </cols>
  <sheetData>
    <row r="1" spans="1:17" ht="24" customHeight="1" x14ac:dyDescent="0.15">
      <c r="A1" s="18"/>
      <c r="B1" s="18"/>
      <c r="C1" s="18"/>
      <c r="D1" s="18"/>
      <c r="E1" s="18"/>
      <c r="F1" s="18"/>
      <c r="G1" s="18"/>
      <c r="H1" s="18"/>
      <c r="I1" s="18"/>
      <c r="J1" s="18"/>
      <c r="K1" s="18"/>
      <c r="L1" s="18"/>
      <c r="M1" s="18"/>
      <c r="N1" s="18"/>
      <c r="O1" s="18"/>
      <c r="P1" s="18"/>
      <c r="Q1" s="18"/>
    </row>
    <row r="2" spans="1:17" ht="24" customHeight="1" x14ac:dyDescent="0.15">
      <c r="A2" s="10" t="s">
        <v>350</v>
      </c>
      <c r="B2" s="18"/>
      <c r="C2" s="18"/>
      <c r="D2" s="18"/>
      <c r="E2" s="18"/>
      <c r="F2" s="18"/>
      <c r="G2" s="18"/>
      <c r="H2" s="18"/>
      <c r="I2" s="18"/>
      <c r="J2" s="18"/>
      <c r="K2" s="18"/>
      <c r="L2" s="18"/>
      <c r="M2" s="18"/>
      <c r="N2" s="18"/>
      <c r="O2" s="18"/>
      <c r="P2" s="18"/>
      <c r="Q2" s="18"/>
    </row>
    <row r="3" spans="1:17" ht="24" customHeight="1" x14ac:dyDescent="0.15">
      <c r="A3" s="409" t="s">
        <v>308</v>
      </c>
      <c r="B3" s="409"/>
      <c r="C3" s="657">
        <v>21453</v>
      </c>
      <c r="D3" s="658"/>
      <c r="E3" s="658"/>
      <c r="F3" s="658"/>
      <c r="G3" s="658"/>
      <c r="H3" s="658"/>
      <c r="I3" s="659"/>
      <c r="J3" s="657">
        <v>26755</v>
      </c>
      <c r="K3" s="662"/>
      <c r="L3" s="658"/>
      <c r="M3" s="658"/>
      <c r="N3" s="658"/>
      <c r="O3" s="658"/>
      <c r="P3" s="658"/>
      <c r="Q3" s="659"/>
    </row>
    <row r="4" spans="1:17" ht="24" customHeight="1" x14ac:dyDescent="0.15">
      <c r="A4" s="20"/>
      <c r="B4" s="21"/>
      <c r="C4" s="660" t="s">
        <v>326</v>
      </c>
      <c r="D4" s="451"/>
      <c r="E4" s="56" t="s">
        <v>448</v>
      </c>
      <c r="F4" s="661" t="s">
        <v>521</v>
      </c>
      <c r="G4" s="661"/>
      <c r="H4" s="661"/>
      <c r="I4" s="56"/>
      <c r="J4" s="660" t="s">
        <v>326</v>
      </c>
      <c r="K4" s="451"/>
      <c r="L4" s="56" t="s">
        <v>448</v>
      </c>
      <c r="M4" s="56"/>
      <c r="N4" s="661" t="s">
        <v>527</v>
      </c>
      <c r="O4" s="661"/>
      <c r="P4" s="661"/>
      <c r="Q4" s="22"/>
    </row>
    <row r="5" spans="1:17" ht="24" customHeight="1" x14ac:dyDescent="0.15">
      <c r="A5" s="26"/>
      <c r="B5" s="27"/>
      <c r="C5" s="26"/>
      <c r="D5" s="27" t="s">
        <v>362</v>
      </c>
      <c r="E5" s="50" t="s">
        <v>449</v>
      </c>
      <c r="F5" s="666" t="s">
        <v>522</v>
      </c>
      <c r="G5" s="666"/>
      <c r="H5" s="666"/>
      <c r="I5" s="50"/>
      <c r="J5" s="26"/>
      <c r="K5" s="27" t="s">
        <v>362</v>
      </c>
      <c r="L5" s="50" t="s">
        <v>449</v>
      </c>
      <c r="M5" s="50"/>
      <c r="N5" s="663" t="s">
        <v>528</v>
      </c>
      <c r="O5" s="663"/>
      <c r="P5" s="663"/>
      <c r="Q5" s="28"/>
    </row>
    <row r="6" spans="1:17" ht="24" customHeight="1" x14ac:dyDescent="0.15">
      <c r="A6" s="26"/>
      <c r="B6" s="27"/>
      <c r="C6" s="26"/>
      <c r="D6" s="27" t="s">
        <v>362</v>
      </c>
      <c r="E6" s="50" t="s">
        <v>450</v>
      </c>
      <c r="F6" s="663" t="s">
        <v>523</v>
      </c>
      <c r="G6" s="663"/>
      <c r="H6" s="663"/>
      <c r="I6" s="50"/>
      <c r="J6" s="26"/>
      <c r="K6" s="27" t="s">
        <v>362</v>
      </c>
      <c r="L6" s="50" t="s">
        <v>450</v>
      </c>
      <c r="M6" s="50"/>
      <c r="N6" s="663" t="s">
        <v>529</v>
      </c>
      <c r="O6" s="663"/>
      <c r="P6" s="663"/>
      <c r="Q6" s="28"/>
    </row>
    <row r="7" spans="1:17" ht="24" customHeight="1" x14ac:dyDescent="0.15">
      <c r="A7" s="664" t="s">
        <v>351</v>
      </c>
      <c r="B7" s="665"/>
      <c r="C7" s="26"/>
      <c r="D7" s="27" t="s">
        <v>363</v>
      </c>
      <c r="E7" s="50" t="s">
        <v>451</v>
      </c>
      <c r="F7" s="663" t="s">
        <v>524</v>
      </c>
      <c r="G7" s="663"/>
      <c r="H7" s="663"/>
      <c r="I7" s="50"/>
      <c r="J7" s="26"/>
      <c r="K7" s="27" t="s">
        <v>362</v>
      </c>
      <c r="L7" s="50" t="s">
        <v>451</v>
      </c>
      <c r="M7" s="50"/>
      <c r="N7" s="663" t="s">
        <v>530</v>
      </c>
      <c r="O7" s="663"/>
      <c r="P7" s="663"/>
      <c r="Q7" s="28"/>
    </row>
    <row r="8" spans="1:17" ht="24" customHeight="1" x14ac:dyDescent="0.15">
      <c r="A8" s="26"/>
      <c r="B8" s="27"/>
      <c r="C8" s="26"/>
      <c r="D8" s="27" t="s">
        <v>362</v>
      </c>
      <c r="E8" s="50" t="s">
        <v>452</v>
      </c>
      <c r="F8" s="663" t="s">
        <v>525</v>
      </c>
      <c r="G8" s="663"/>
      <c r="H8" s="663"/>
      <c r="I8" s="50"/>
      <c r="J8" s="26"/>
      <c r="K8" s="27" t="s">
        <v>362</v>
      </c>
      <c r="L8" s="50" t="s">
        <v>452</v>
      </c>
      <c r="M8" s="50"/>
      <c r="N8" s="663" t="s">
        <v>531</v>
      </c>
      <c r="O8" s="663"/>
      <c r="P8" s="663"/>
      <c r="Q8" s="28"/>
    </row>
    <row r="9" spans="1:17" ht="24" customHeight="1" x14ac:dyDescent="0.15">
      <c r="A9" s="26"/>
      <c r="B9" s="27"/>
      <c r="C9" s="26"/>
      <c r="D9" s="27" t="s">
        <v>362</v>
      </c>
      <c r="E9" s="50" t="s">
        <v>453</v>
      </c>
      <c r="F9" s="663" t="s">
        <v>526</v>
      </c>
      <c r="G9" s="663"/>
      <c r="H9" s="663"/>
      <c r="I9" s="50"/>
      <c r="J9" s="26"/>
      <c r="K9" s="27" t="s">
        <v>362</v>
      </c>
      <c r="L9" s="50" t="s">
        <v>453</v>
      </c>
      <c r="M9" s="50"/>
      <c r="N9" s="663" t="s">
        <v>532</v>
      </c>
      <c r="O9" s="663"/>
      <c r="P9" s="663"/>
      <c r="Q9" s="28"/>
    </row>
    <row r="10" spans="1:17" ht="24" customHeight="1" x14ac:dyDescent="0.15">
      <c r="A10" s="26"/>
      <c r="B10" s="27"/>
      <c r="C10" s="26"/>
      <c r="D10" s="27" t="s">
        <v>362</v>
      </c>
      <c r="E10" s="50" t="s">
        <v>454</v>
      </c>
      <c r="F10" s="663" t="s">
        <v>364</v>
      </c>
      <c r="G10" s="663"/>
      <c r="H10" s="663"/>
      <c r="I10" s="50"/>
      <c r="J10" s="26"/>
      <c r="K10" s="27" t="s">
        <v>362</v>
      </c>
      <c r="L10" s="50" t="s">
        <v>454</v>
      </c>
      <c r="M10" s="50"/>
      <c r="N10" s="663" t="s">
        <v>533</v>
      </c>
      <c r="O10" s="663"/>
      <c r="P10" s="663"/>
      <c r="Q10" s="28"/>
    </row>
    <row r="11" spans="1:17" ht="24" customHeight="1" x14ac:dyDescent="0.15">
      <c r="A11" s="23"/>
      <c r="B11" s="24"/>
      <c r="C11" s="23"/>
      <c r="D11" s="24" t="s">
        <v>362</v>
      </c>
      <c r="E11" s="57" t="s">
        <v>455</v>
      </c>
      <c r="F11" s="667" t="s">
        <v>364</v>
      </c>
      <c r="G11" s="667"/>
      <c r="H11" s="667"/>
      <c r="I11" s="57"/>
      <c r="J11" s="23"/>
      <c r="K11" s="24" t="s">
        <v>362</v>
      </c>
      <c r="L11" s="57" t="s">
        <v>455</v>
      </c>
      <c r="M11" s="57"/>
      <c r="N11" s="667" t="s">
        <v>534</v>
      </c>
      <c r="O11" s="667"/>
      <c r="P11" s="667"/>
      <c r="Q11" s="25"/>
    </row>
    <row r="12" spans="1:17" ht="16.5" customHeight="1" x14ac:dyDescent="0.15">
      <c r="A12" s="18"/>
      <c r="B12" s="18"/>
      <c r="C12" s="18"/>
      <c r="D12" s="18"/>
      <c r="E12" s="18"/>
      <c r="F12" s="18"/>
      <c r="G12" s="18"/>
      <c r="H12" s="18"/>
      <c r="I12" s="18"/>
      <c r="J12" s="18"/>
      <c r="K12" s="18"/>
      <c r="L12" s="18"/>
      <c r="M12" s="18"/>
      <c r="N12" s="18"/>
      <c r="O12" s="18"/>
      <c r="P12" s="18"/>
      <c r="Q12" s="18"/>
    </row>
    <row r="13" spans="1:17" ht="24" customHeight="1" x14ac:dyDescent="0.15">
      <c r="A13" s="409" t="s">
        <v>308</v>
      </c>
      <c r="B13" s="409"/>
      <c r="C13" s="657">
        <v>27851</v>
      </c>
      <c r="D13" s="658"/>
      <c r="E13" s="658"/>
      <c r="F13" s="658"/>
      <c r="G13" s="658"/>
      <c r="H13" s="658"/>
      <c r="I13" s="659"/>
      <c r="J13" s="657" t="s">
        <v>428</v>
      </c>
      <c r="K13" s="662"/>
      <c r="L13" s="658"/>
      <c r="M13" s="658"/>
      <c r="N13" s="658"/>
      <c r="O13" s="658"/>
      <c r="P13" s="658"/>
      <c r="Q13" s="659"/>
    </row>
    <row r="14" spans="1:17" ht="24" customHeight="1" x14ac:dyDescent="0.15">
      <c r="A14" s="20"/>
      <c r="B14" s="21"/>
      <c r="C14" s="660" t="s">
        <v>326</v>
      </c>
      <c r="D14" s="451"/>
      <c r="E14" s="56" t="s">
        <v>448</v>
      </c>
      <c r="F14" s="661" t="s">
        <v>535</v>
      </c>
      <c r="G14" s="661"/>
      <c r="H14" s="661"/>
      <c r="I14" s="56"/>
      <c r="J14" s="660" t="s">
        <v>326</v>
      </c>
      <c r="K14" s="451"/>
      <c r="L14" s="56" t="s">
        <v>448</v>
      </c>
      <c r="M14" s="56"/>
      <c r="N14" s="661" t="s">
        <v>543</v>
      </c>
      <c r="O14" s="661"/>
      <c r="P14" s="661"/>
      <c r="Q14" s="22"/>
    </row>
    <row r="15" spans="1:17" ht="24" customHeight="1" x14ac:dyDescent="0.15">
      <c r="A15" s="26"/>
      <c r="B15" s="27"/>
      <c r="C15" s="26"/>
      <c r="D15" s="27" t="s">
        <v>362</v>
      </c>
      <c r="E15" s="50" t="s">
        <v>449</v>
      </c>
      <c r="F15" s="666" t="s">
        <v>536</v>
      </c>
      <c r="G15" s="666"/>
      <c r="H15" s="666"/>
      <c r="I15" s="50"/>
      <c r="J15" s="26"/>
      <c r="K15" s="27" t="s">
        <v>362</v>
      </c>
      <c r="L15" s="50" t="s">
        <v>449</v>
      </c>
      <c r="M15" s="50"/>
      <c r="N15" s="663" t="s">
        <v>544</v>
      </c>
      <c r="O15" s="663"/>
      <c r="P15" s="663"/>
      <c r="Q15" s="28"/>
    </row>
    <row r="16" spans="1:17" ht="24" customHeight="1" x14ac:dyDescent="0.15">
      <c r="A16" s="26"/>
      <c r="B16" s="27"/>
      <c r="C16" s="26"/>
      <c r="D16" s="27" t="s">
        <v>362</v>
      </c>
      <c r="E16" s="50" t="s">
        <v>450</v>
      </c>
      <c r="F16" s="663" t="s">
        <v>537</v>
      </c>
      <c r="G16" s="663"/>
      <c r="H16" s="663"/>
      <c r="I16" s="50"/>
      <c r="J16" s="26"/>
      <c r="K16" s="27" t="s">
        <v>362</v>
      </c>
      <c r="L16" s="50" t="s">
        <v>450</v>
      </c>
      <c r="M16" s="50"/>
      <c r="N16" s="663" t="s">
        <v>545</v>
      </c>
      <c r="O16" s="663"/>
      <c r="P16" s="663"/>
      <c r="Q16" s="28"/>
    </row>
    <row r="17" spans="1:17" ht="24" customHeight="1" x14ac:dyDescent="0.15">
      <c r="A17" s="664" t="s">
        <v>351</v>
      </c>
      <c r="B17" s="665"/>
      <c r="C17" s="26"/>
      <c r="D17" s="27" t="s">
        <v>363</v>
      </c>
      <c r="E17" s="50" t="s">
        <v>451</v>
      </c>
      <c r="F17" s="663" t="s">
        <v>538</v>
      </c>
      <c r="G17" s="663"/>
      <c r="H17" s="663"/>
      <c r="I17" s="50"/>
      <c r="J17" s="26"/>
      <c r="K17" s="27" t="s">
        <v>362</v>
      </c>
      <c r="L17" s="50" t="s">
        <v>451</v>
      </c>
      <c r="M17" s="50"/>
      <c r="N17" s="663" t="s">
        <v>546</v>
      </c>
      <c r="O17" s="663"/>
      <c r="P17" s="663"/>
      <c r="Q17" s="28"/>
    </row>
    <row r="18" spans="1:17" ht="24" customHeight="1" x14ac:dyDescent="0.15">
      <c r="A18" s="26"/>
      <c r="B18" s="27"/>
      <c r="C18" s="26"/>
      <c r="D18" s="27" t="s">
        <v>362</v>
      </c>
      <c r="E18" s="50" t="s">
        <v>452</v>
      </c>
      <c r="F18" s="663" t="s">
        <v>539</v>
      </c>
      <c r="G18" s="663"/>
      <c r="H18" s="663"/>
      <c r="I18" s="50"/>
      <c r="J18" s="26"/>
      <c r="K18" s="27" t="s">
        <v>362</v>
      </c>
      <c r="L18" s="50" t="s">
        <v>452</v>
      </c>
      <c r="M18" s="50"/>
      <c r="N18" s="663" t="s">
        <v>547</v>
      </c>
      <c r="O18" s="663"/>
      <c r="P18" s="663"/>
      <c r="Q18" s="28"/>
    </row>
    <row r="19" spans="1:17" ht="24" customHeight="1" x14ac:dyDescent="0.15">
      <c r="A19" s="26"/>
      <c r="B19" s="27"/>
      <c r="C19" s="26"/>
      <c r="D19" s="27" t="s">
        <v>362</v>
      </c>
      <c r="E19" s="50" t="s">
        <v>453</v>
      </c>
      <c r="F19" s="663" t="s">
        <v>540</v>
      </c>
      <c r="G19" s="663"/>
      <c r="H19" s="663"/>
      <c r="I19" s="50"/>
      <c r="J19" s="26"/>
      <c r="K19" s="27" t="s">
        <v>362</v>
      </c>
      <c r="L19" s="50" t="s">
        <v>453</v>
      </c>
      <c r="M19" s="50"/>
      <c r="N19" s="663" t="s">
        <v>548</v>
      </c>
      <c r="O19" s="663"/>
      <c r="P19" s="663"/>
      <c r="Q19" s="28"/>
    </row>
    <row r="20" spans="1:17" ht="24" customHeight="1" x14ac:dyDescent="0.15">
      <c r="A20" s="26"/>
      <c r="B20" s="27"/>
      <c r="C20" s="26"/>
      <c r="D20" s="27" t="s">
        <v>362</v>
      </c>
      <c r="E20" s="50" t="s">
        <v>454</v>
      </c>
      <c r="F20" s="668" t="s">
        <v>541</v>
      </c>
      <c r="G20" s="663"/>
      <c r="H20" s="663"/>
      <c r="I20" s="50"/>
      <c r="J20" s="26"/>
      <c r="K20" s="27" t="s">
        <v>362</v>
      </c>
      <c r="L20" s="50" t="s">
        <v>454</v>
      </c>
      <c r="M20" s="50"/>
      <c r="N20" s="663" t="s">
        <v>549</v>
      </c>
      <c r="O20" s="663"/>
      <c r="P20" s="663"/>
      <c r="Q20" s="28"/>
    </row>
    <row r="21" spans="1:17" ht="24" customHeight="1" x14ac:dyDescent="0.15">
      <c r="A21" s="26"/>
      <c r="B21" s="27"/>
      <c r="C21" s="26"/>
      <c r="D21" s="27" t="s">
        <v>362</v>
      </c>
      <c r="E21" s="50" t="s">
        <v>455</v>
      </c>
      <c r="F21" s="663" t="s">
        <v>542</v>
      </c>
      <c r="G21" s="663"/>
      <c r="H21" s="663"/>
      <c r="I21" s="50"/>
      <c r="J21" s="26"/>
      <c r="K21" s="27" t="s">
        <v>362</v>
      </c>
      <c r="L21" s="50" t="s">
        <v>455</v>
      </c>
      <c r="M21" s="50"/>
      <c r="N21" s="663" t="s">
        <v>550</v>
      </c>
      <c r="O21" s="663"/>
      <c r="P21" s="663"/>
      <c r="Q21" s="28"/>
    </row>
    <row r="22" spans="1:17" ht="24" customHeight="1" x14ac:dyDescent="0.15">
      <c r="A22" s="23"/>
      <c r="B22" s="24"/>
      <c r="C22" s="23"/>
      <c r="D22" s="24"/>
      <c r="E22" s="24"/>
      <c r="F22" s="24"/>
      <c r="G22" s="24"/>
      <c r="H22" s="24"/>
      <c r="I22" s="24"/>
      <c r="J22" s="23"/>
      <c r="K22" s="24" t="s">
        <v>365</v>
      </c>
      <c r="L22" s="24" t="s">
        <v>360</v>
      </c>
      <c r="M22" s="24"/>
      <c r="N22" s="24"/>
      <c r="O22" s="24"/>
      <c r="P22" s="24"/>
      <c r="Q22" s="25"/>
    </row>
    <row r="23" spans="1:17" ht="16.5" customHeight="1" x14ac:dyDescent="0.15">
      <c r="A23" s="18"/>
      <c r="B23" s="18"/>
      <c r="C23" s="18"/>
      <c r="D23" s="18"/>
      <c r="E23" s="18"/>
      <c r="F23" s="18"/>
      <c r="G23" s="18"/>
      <c r="H23" s="18"/>
      <c r="I23" s="18"/>
      <c r="J23" s="18"/>
      <c r="K23" s="18"/>
      <c r="L23" s="18"/>
      <c r="M23" s="18"/>
      <c r="N23" s="18"/>
      <c r="O23" s="18"/>
      <c r="P23" s="18"/>
      <c r="Q23" s="18"/>
    </row>
    <row r="24" spans="1:17" ht="24" customHeight="1" x14ac:dyDescent="0.15">
      <c r="A24" s="409" t="s">
        <v>308</v>
      </c>
      <c r="B24" s="409"/>
      <c r="C24" s="657">
        <v>35156</v>
      </c>
      <c r="D24" s="658"/>
      <c r="E24" s="658"/>
      <c r="F24" s="658"/>
      <c r="G24" s="658"/>
      <c r="H24" s="658"/>
      <c r="I24" s="659"/>
      <c r="J24" s="652">
        <v>35521</v>
      </c>
      <c r="K24" s="653"/>
      <c r="L24" s="653"/>
      <c r="M24" s="653"/>
      <c r="N24" s="653"/>
      <c r="O24" s="653"/>
      <c r="P24" s="653"/>
      <c r="Q24" s="654"/>
    </row>
    <row r="25" spans="1:17" ht="24" customHeight="1" x14ac:dyDescent="0.15">
      <c r="A25" s="20"/>
      <c r="B25" s="21"/>
      <c r="C25" s="660" t="s">
        <v>326</v>
      </c>
      <c r="D25" s="451"/>
      <c r="E25" s="56" t="s">
        <v>448</v>
      </c>
      <c r="F25" s="661" t="s">
        <v>551</v>
      </c>
      <c r="G25" s="661"/>
      <c r="H25" s="661"/>
      <c r="I25" s="56"/>
      <c r="J25" s="643" t="s">
        <v>772</v>
      </c>
      <c r="K25" s="644"/>
      <c r="L25" s="644"/>
      <c r="M25" s="644"/>
      <c r="N25" s="644"/>
      <c r="O25" s="644"/>
      <c r="P25" s="644"/>
      <c r="Q25" s="645"/>
    </row>
    <row r="26" spans="1:17" ht="24" customHeight="1" x14ac:dyDescent="0.15">
      <c r="A26" s="26"/>
      <c r="B26" s="27"/>
      <c r="C26" s="26"/>
      <c r="D26" s="27" t="s">
        <v>362</v>
      </c>
      <c r="E26" s="50" t="s">
        <v>449</v>
      </c>
      <c r="F26" s="666" t="s">
        <v>552</v>
      </c>
      <c r="G26" s="666"/>
      <c r="H26" s="666"/>
      <c r="I26" s="50"/>
      <c r="J26" s="649"/>
      <c r="K26" s="650"/>
      <c r="L26" s="650"/>
      <c r="M26" s="650"/>
      <c r="N26" s="650"/>
      <c r="O26" s="650"/>
      <c r="P26" s="650"/>
      <c r="Q26" s="651"/>
    </row>
    <row r="27" spans="1:17" ht="24" customHeight="1" x14ac:dyDescent="0.15">
      <c r="A27" s="26"/>
      <c r="B27" s="27"/>
      <c r="C27" s="26"/>
      <c r="D27" s="27" t="s">
        <v>366</v>
      </c>
      <c r="E27" s="50" t="s">
        <v>450</v>
      </c>
      <c r="F27" s="663" t="s">
        <v>553</v>
      </c>
      <c r="G27" s="663"/>
      <c r="H27" s="663"/>
      <c r="I27" s="50"/>
      <c r="J27" s="652">
        <v>41730</v>
      </c>
      <c r="K27" s="653"/>
      <c r="L27" s="653"/>
      <c r="M27" s="653"/>
      <c r="N27" s="653"/>
      <c r="O27" s="653"/>
      <c r="P27" s="653"/>
      <c r="Q27" s="654"/>
    </row>
    <row r="28" spans="1:17" ht="24" customHeight="1" x14ac:dyDescent="0.15">
      <c r="A28" s="664" t="s">
        <v>351</v>
      </c>
      <c r="B28" s="665"/>
      <c r="C28" s="26"/>
      <c r="D28" s="27" t="s">
        <v>363</v>
      </c>
      <c r="E28" s="50" t="s">
        <v>451</v>
      </c>
      <c r="F28" s="663" t="s">
        <v>554</v>
      </c>
      <c r="G28" s="663"/>
      <c r="H28" s="663"/>
      <c r="I28" s="50"/>
      <c r="J28" s="643" t="s">
        <v>987</v>
      </c>
      <c r="K28" s="644"/>
      <c r="L28" s="644"/>
      <c r="M28" s="644"/>
      <c r="N28" s="644"/>
      <c r="O28" s="644"/>
      <c r="P28" s="644"/>
      <c r="Q28" s="645"/>
    </row>
    <row r="29" spans="1:17" ht="24" customHeight="1" x14ac:dyDescent="0.15">
      <c r="A29" s="26"/>
      <c r="B29" s="27"/>
      <c r="C29" s="26"/>
      <c r="D29" s="27" t="s">
        <v>367</v>
      </c>
      <c r="E29" s="50" t="s">
        <v>452</v>
      </c>
      <c r="F29" s="663" t="s">
        <v>555</v>
      </c>
      <c r="G29" s="663"/>
      <c r="H29" s="663"/>
      <c r="I29" s="50"/>
      <c r="J29" s="649"/>
      <c r="K29" s="650"/>
      <c r="L29" s="650"/>
      <c r="M29" s="650"/>
      <c r="N29" s="650"/>
      <c r="O29" s="650"/>
      <c r="P29" s="650"/>
      <c r="Q29" s="651"/>
    </row>
    <row r="30" spans="1:17" ht="24" customHeight="1" x14ac:dyDescent="0.15">
      <c r="A30" s="26"/>
      <c r="B30" s="27"/>
      <c r="C30" s="26"/>
      <c r="D30" s="27" t="s">
        <v>362</v>
      </c>
      <c r="E30" s="50" t="s">
        <v>453</v>
      </c>
      <c r="F30" s="663" t="s">
        <v>556</v>
      </c>
      <c r="G30" s="663"/>
      <c r="H30" s="663"/>
      <c r="I30" s="50"/>
      <c r="J30" s="652" t="s">
        <v>986</v>
      </c>
      <c r="K30" s="655"/>
      <c r="L30" s="655"/>
      <c r="M30" s="655"/>
      <c r="N30" s="655"/>
      <c r="O30" s="655"/>
      <c r="P30" s="655"/>
      <c r="Q30" s="656"/>
    </row>
    <row r="31" spans="1:17" ht="24" customHeight="1" x14ac:dyDescent="0.15">
      <c r="A31" s="26"/>
      <c r="B31" s="27"/>
      <c r="C31" s="26"/>
      <c r="D31" s="27" t="s">
        <v>362</v>
      </c>
      <c r="E31" s="50" t="s">
        <v>454</v>
      </c>
      <c r="F31" s="668" t="s">
        <v>557</v>
      </c>
      <c r="G31" s="663"/>
      <c r="H31" s="663"/>
      <c r="I31" s="50"/>
      <c r="J31" s="643" t="s">
        <v>988</v>
      </c>
      <c r="K31" s="644"/>
      <c r="L31" s="644"/>
      <c r="M31" s="644"/>
      <c r="N31" s="644"/>
      <c r="O31" s="644"/>
      <c r="P31" s="644"/>
      <c r="Q31" s="645"/>
    </row>
    <row r="32" spans="1:17" ht="24" customHeight="1" x14ac:dyDescent="0.15">
      <c r="A32" s="26"/>
      <c r="B32" s="27"/>
      <c r="C32" s="26"/>
      <c r="D32" s="27" t="s">
        <v>362</v>
      </c>
      <c r="E32" s="50" t="s">
        <v>455</v>
      </c>
      <c r="F32" s="663" t="s">
        <v>558</v>
      </c>
      <c r="G32" s="663"/>
      <c r="H32" s="663"/>
      <c r="I32" s="50"/>
      <c r="J32" s="646"/>
      <c r="K32" s="647"/>
      <c r="L32" s="647"/>
      <c r="M32" s="647"/>
      <c r="N32" s="647"/>
      <c r="O32" s="647"/>
      <c r="P32" s="647"/>
      <c r="Q32" s="648"/>
    </row>
    <row r="33" spans="1:17" ht="24" customHeight="1" x14ac:dyDescent="0.15">
      <c r="A33" s="23"/>
      <c r="B33" s="24"/>
      <c r="C33" s="23"/>
      <c r="D33" s="24" t="s">
        <v>365</v>
      </c>
      <c r="E33" s="24" t="s">
        <v>361</v>
      </c>
      <c r="F33" s="24"/>
      <c r="G33" s="24"/>
      <c r="H33" s="24"/>
      <c r="I33" s="24"/>
      <c r="J33" s="649"/>
      <c r="K33" s="650"/>
      <c r="L33" s="650"/>
      <c r="M33" s="650"/>
      <c r="N33" s="650"/>
      <c r="O33" s="650"/>
      <c r="P33" s="650"/>
      <c r="Q33" s="651"/>
    </row>
  </sheetData>
  <mergeCells count="62">
    <mergeCell ref="F29:H29"/>
    <mergeCell ref="F32:H32"/>
    <mergeCell ref="F30:H30"/>
    <mergeCell ref="F31:H31"/>
    <mergeCell ref="F26:H26"/>
    <mergeCell ref="F27:H27"/>
    <mergeCell ref="C25:D25"/>
    <mergeCell ref="F25:H25"/>
    <mergeCell ref="A28:B28"/>
    <mergeCell ref="F28:H28"/>
    <mergeCell ref="F21:H21"/>
    <mergeCell ref="N21:P21"/>
    <mergeCell ref="A24:B24"/>
    <mergeCell ref="C24:I24"/>
    <mergeCell ref="F19:H19"/>
    <mergeCell ref="N19:P19"/>
    <mergeCell ref="F20:H20"/>
    <mergeCell ref="N20:P20"/>
    <mergeCell ref="A17:B17"/>
    <mergeCell ref="F17:H17"/>
    <mergeCell ref="N17:P17"/>
    <mergeCell ref="F18:H18"/>
    <mergeCell ref="N18:P18"/>
    <mergeCell ref="F16:H16"/>
    <mergeCell ref="N16:P16"/>
    <mergeCell ref="N8:P8"/>
    <mergeCell ref="N9:P9"/>
    <mergeCell ref="N10:P10"/>
    <mergeCell ref="N11:P11"/>
    <mergeCell ref="J13:Q13"/>
    <mergeCell ref="F11:H11"/>
    <mergeCell ref="F15:H15"/>
    <mergeCell ref="N15:P15"/>
    <mergeCell ref="N14:P14"/>
    <mergeCell ref="N6:P6"/>
    <mergeCell ref="N7:P7"/>
    <mergeCell ref="A7:B7"/>
    <mergeCell ref="F10:H10"/>
    <mergeCell ref="F5:H5"/>
    <mergeCell ref="F6:H6"/>
    <mergeCell ref="F7:H7"/>
    <mergeCell ref="F8:H8"/>
    <mergeCell ref="F9:H9"/>
    <mergeCell ref="N5:P5"/>
    <mergeCell ref="J3:Q3"/>
    <mergeCell ref="C4:D4"/>
    <mergeCell ref="J4:K4"/>
    <mergeCell ref="A3:B3"/>
    <mergeCell ref="C3:I3"/>
    <mergeCell ref="N4:P4"/>
    <mergeCell ref="F4:H4"/>
    <mergeCell ref="A13:B13"/>
    <mergeCell ref="C13:I13"/>
    <mergeCell ref="C14:D14"/>
    <mergeCell ref="F14:H14"/>
    <mergeCell ref="J14:K14"/>
    <mergeCell ref="J31:Q33"/>
    <mergeCell ref="J24:Q24"/>
    <mergeCell ref="J25:Q26"/>
    <mergeCell ref="J27:Q27"/>
    <mergeCell ref="J28:Q29"/>
    <mergeCell ref="J30:Q30"/>
  </mergeCells>
  <phoneticPr fontId="2"/>
  <pageMargins left="0.70866141732283472" right="0.27559055118110237" top="0.98425196850393704" bottom="0.59055118110236227" header="0.51181102362204722" footer="0.51181102362204722"/>
  <pageSetup paperSize="9" scale="97" firstPageNumber="37" orientation="portrait" useFirstPageNumber="1" r:id="rId1"/>
  <headerFooter scaleWithDoc="0" alignWithMargins="0">
    <oddFooter>&amp;C&amp;P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43"/>
  <sheetViews>
    <sheetView zoomScaleNormal="100" workbookViewId="0">
      <selection activeCell="S54" sqref="S54"/>
    </sheetView>
  </sheetViews>
  <sheetFormatPr defaultColWidth="9" defaultRowHeight="13.5" x14ac:dyDescent="0.15"/>
  <cols>
    <col min="1" max="1" width="7.5" style="68" customWidth="1"/>
    <col min="2" max="16384" width="9" style="68"/>
  </cols>
  <sheetData>
    <row r="1" spans="1:16" x14ac:dyDescent="0.15">
      <c r="P1" s="67"/>
    </row>
    <row r="2" spans="1:16" ht="17.25" x14ac:dyDescent="0.2">
      <c r="A2" s="65" t="s">
        <v>890</v>
      </c>
      <c r="B2" s="65"/>
      <c r="C2" s="65"/>
    </row>
    <row r="4" spans="1:16" x14ac:dyDescent="0.15">
      <c r="B4" s="670" t="s">
        <v>215</v>
      </c>
      <c r="C4" s="670"/>
      <c r="E4" s="670" t="s">
        <v>216</v>
      </c>
      <c r="F4" s="670"/>
      <c r="H4" s="670" t="s">
        <v>217</v>
      </c>
      <c r="I4" s="670"/>
      <c r="J4" s="670"/>
      <c r="K4" s="71"/>
      <c r="L4" s="71"/>
      <c r="M4" s="68" t="s">
        <v>218</v>
      </c>
      <c r="O4" s="68" t="s">
        <v>219</v>
      </c>
    </row>
    <row r="5" spans="1:16" x14ac:dyDescent="0.15">
      <c r="H5" s="71"/>
      <c r="I5" s="71"/>
      <c r="J5" s="71"/>
      <c r="K5" s="71"/>
      <c r="L5" s="71"/>
    </row>
    <row r="6" spans="1:16" x14ac:dyDescent="0.15">
      <c r="L6" s="68" t="s">
        <v>901</v>
      </c>
    </row>
    <row r="7" spans="1:16" x14ac:dyDescent="0.15">
      <c r="M7" s="68" t="s">
        <v>560</v>
      </c>
      <c r="O7" s="68" t="s">
        <v>729</v>
      </c>
    </row>
    <row r="8" spans="1:16" x14ac:dyDescent="0.15">
      <c r="B8" s="68" t="s">
        <v>220</v>
      </c>
      <c r="H8" s="68" t="s">
        <v>559</v>
      </c>
      <c r="M8" s="68" t="s">
        <v>561</v>
      </c>
    </row>
    <row r="9" spans="1:16" x14ac:dyDescent="0.15">
      <c r="M9" s="68" t="s">
        <v>562</v>
      </c>
    </row>
    <row r="10" spans="1:16" x14ac:dyDescent="0.15">
      <c r="B10" s="68" t="s">
        <v>221</v>
      </c>
      <c r="O10" s="68" t="s">
        <v>730</v>
      </c>
    </row>
    <row r="11" spans="1:16" x14ac:dyDescent="0.15">
      <c r="H11" s="68" t="s">
        <v>381</v>
      </c>
      <c r="L11" s="68" t="s">
        <v>901</v>
      </c>
      <c r="O11" s="68" t="s">
        <v>731</v>
      </c>
    </row>
    <row r="12" spans="1:16" x14ac:dyDescent="0.15">
      <c r="B12" s="68" t="s">
        <v>222</v>
      </c>
      <c r="M12" s="68" t="s">
        <v>725</v>
      </c>
    </row>
    <row r="14" spans="1:16" x14ac:dyDescent="0.15">
      <c r="B14" s="68" t="s">
        <v>223</v>
      </c>
      <c r="E14" s="670" t="s">
        <v>226</v>
      </c>
      <c r="F14" s="670"/>
      <c r="I14" s="68" t="s">
        <v>232</v>
      </c>
      <c r="K14" s="68" t="s">
        <v>233</v>
      </c>
      <c r="L14" s="68" t="s">
        <v>902</v>
      </c>
      <c r="O14" s="68" t="s">
        <v>732</v>
      </c>
    </row>
    <row r="15" spans="1:16" x14ac:dyDescent="0.15">
      <c r="E15" s="670" t="s">
        <v>891</v>
      </c>
      <c r="F15" s="670"/>
      <c r="I15" s="68" t="s">
        <v>483</v>
      </c>
      <c r="K15" s="68" t="s">
        <v>486</v>
      </c>
      <c r="M15" s="68" t="s">
        <v>726</v>
      </c>
      <c r="O15" s="68" t="s">
        <v>733</v>
      </c>
    </row>
    <row r="17" spans="1:15" ht="14.25" customHeight="1" x14ac:dyDescent="0.15"/>
    <row r="18" spans="1:15" ht="14.25" customHeight="1" x14ac:dyDescent="0.15">
      <c r="A18" s="72"/>
      <c r="B18" s="68" t="s">
        <v>224</v>
      </c>
      <c r="O18" s="68" t="s">
        <v>1033</v>
      </c>
    </row>
    <row r="20" spans="1:15" x14ac:dyDescent="0.15">
      <c r="B20" s="68" t="s">
        <v>225</v>
      </c>
    </row>
    <row r="21" spans="1:15" x14ac:dyDescent="0.15">
      <c r="A21" s="669"/>
      <c r="O21" s="68" t="s">
        <v>892</v>
      </c>
    </row>
    <row r="22" spans="1:15" x14ac:dyDescent="0.15">
      <c r="A22" s="669"/>
      <c r="O22" s="68" t="s">
        <v>734</v>
      </c>
    </row>
    <row r="23" spans="1:15" x14ac:dyDescent="0.15">
      <c r="A23" s="669"/>
      <c r="B23" s="68" t="s">
        <v>227</v>
      </c>
    </row>
    <row r="24" spans="1:15" x14ac:dyDescent="0.15">
      <c r="A24" s="669"/>
      <c r="N24" s="68" t="s">
        <v>893</v>
      </c>
    </row>
    <row r="25" spans="1:15" x14ac:dyDescent="0.15">
      <c r="I25" s="68" t="s">
        <v>724</v>
      </c>
      <c r="L25" s="68" t="s">
        <v>980</v>
      </c>
      <c r="O25" s="68" t="s">
        <v>735</v>
      </c>
    </row>
    <row r="26" spans="1:15" x14ac:dyDescent="0.15">
      <c r="B26" s="68" t="s">
        <v>228</v>
      </c>
      <c r="M26" s="68" t="s">
        <v>727</v>
      </c>
    </row>
    <row r="27" spans="1:15" x14ac:dyDescent="0.15">
      <c r="E27" s="68" t="s">
        <v>739</v>
      </c>
      <c r="I27" s="68" t="s">
        <v>770</v>
      </c>
      <c r="N27" s="68" t="s">
        <v>895</v>
      </c>
    </row>
    <row r="28" spans="1:15" x14ac:dyDescent="0.15">
      <c r="E28" s="68" t="s">
        <v>894</v>
      </c>
      <c r="O28" s="68" t="s">
        <v>896</v>
      </c>
    </row>
    <row r="29" spans="1:15" x14ac:dyDescent="0.15">
      <c r="B29" s="68" t="s">
        <v>229</v>
      </c>
      <c r="O29" s="68" t="s">
        <v>7</v>
      </c>
    </row>
    <row r="31" spans="1:15" x14ac:dyDescent="0.15">
      <c r="N31" s="67" t="s">
        <v>1035</v>
      </c>
    </row>
    <row r="32" spans="1:15" x14ac:dyDescent="0.15">
      <c r="O32" s="68" t="s">
        <v>898</v>
      </c>
    </row>
    <row r="33" spans="2:15" x14ac:dyDescent="0.15">
      <c r="B33" s="68" t="s">
        <v>230</v>
      </c>
      <c r="E33" s="68" t="s">
        <v>740</v>
      </c>
      <c r="L33" s="68" t="s">
        <v>901</v>
      </c>
      <c r="O33" s="68" t="s">
        <v>899</v>
      </c>
    </row>
    <row r="34" spans="2:15" x14ac:dyDescent="0.15">
      <c r="E34" s="68" t="s">
        <v>897</v>
      </c>
      <c r="M34" s="178" t="s">
        <v>1034</v>
      </c>
    </row>
    <row r="36" spans="2:15" x14ac:dyDescent="0.15">
      <c r="O36" s="68" t="s">
        <v>1036</v>
      </c>
    </row>
    <row r="37" spans="2:15" x14ac:dyDescent="0.15">
      <c r="B37" s="68" t="s">
        <v>231</v>
      </c>
      <c r="E37" s="68" t="s">
        <v>741</v>
      </c>
      <c r="L37" s="68" t="s">
        <v>901</v>
      </c>
    </row>
    <row r="38" spans="2:15" x14ac:dyDescent="0.15">
      <c r="E38" s="68" t="s">
        <v>900</v>
      </c>
      <c r="M38" s="68" t="s">
        <v>728</v>
      </c>
    </row>
    <row r="39" spans="2:15" x14ac:dyDescent="0.15">
      <c r="O39" s="68" t="s">
        <v>736</v>
      </c>
    </row>
    <row r="41" spans="2:15" x14ac:dyDescent="0.15">
      <c r="B41" s="129"/>
      <c r="C41" s="129"/>
    </row>
    <row r="42" spans="2:15" x14ac:dyDescent="0.15">
      <c r="O42" s="68" t="s">
        <v>737</v>
      </c>
    </row>
    <row r="43" spans="2:15" x14ac:dyDescent="0.15">
      <c r="O43" s="68" t="s">
        <v>738</v>
      </c>
    </row>
  </sheetData>
  <mergeCells count="7">
    <mergeCell ref="A23:A24"/>
    <mergeCell ref="B4:C4"/>
    <mergeCell ref="E4:F4"/>
    <mergeCell ref="H4:J4"/>
    <mergeCell ref="E14:F14"/>
    <mergeCell ref="E15:F15"/>
    <mergeCell ref="A21:A22"/>
  </mergeCells>
  <phoneticPr fontId="2"/>
  <pageMargins left="0.51181102362204722" right="0.19685039370078741" top="0.43307086614173229" bottom="0.98425196850393704" header="0.43307086614173229" footer="0.51181102362204722"/>
  <pageSetup paperSize="9" scale="68" firstPageNumber="38" orientation="portrait" useFirstPageNumber="1" r:id="rId1"/>
  <headerFooter scaleWithDoc="0" alignWithMargins="0">
    <oddFooter>&amp;C&amp;P</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1:J55"/>
  <sheetViews>
    <sheetView tabSelected="1" view="pageBreakPreview" topLeftCell="A49" zoomScale="60" zoomScaleNormal="100" workbookViewId="0">
      <selection activeCell="R46" sqref="R46"/>
    </sheetView>
  </sheetViews>
  <sheetFormatPr defaultColWidth="8.75" defaultRowHeight="13.5" x14ac:dyDescent="0.15"/>
  <cols>
    <col min="1" max="1" width="12.375" style="228" customWidth="1"/>
    <col min="2" max="16384" width="8.75" style="228"/>
  </cols>
  <sheetData>
    <row r="31" spans="2:8" ht="25.5" customHeight="1" x14ac:dyDescent="0.15"/>
    <row r="32" spans="2:8" ht="21.75" customHeight="1" thickBot="1" x14ac:dyDescent="0.2">
      <c r="B32" s="272"/>
      <c r="C32" s="272"/>
      <c r="D32" s="272"/>
      <c r="E32" s="272"/>
      <c r="F32" s="272"/>
      <c r="G32" s="272"/>
      <c r="H32" s="272"/>
    </row>
    <row r="33" spans="2:9" ht="11.25" customHeight="1" thickTop="1" x14ac:dyDescent="0.15"/>
    <row r="34" spans="2:9" ht="17.25" x14ac:dyDescent="0.2">
      <c r="B34" s="365"/>
      <c r="C34" s="365"/>
      <c r="D34" s="365"/>
      <c r="E34" s="382" t="s">
        <v>1153</v>
      </c>
      <c r="F34" s="365"/>
      <c r="G34" s="365"/>
      <c r="H34" s="365"/>
      <c r="I34" s="365"/>
    </row>
    <row r="35" spans="2:9" ht="13.5" customHeight="1" x14ac:dyDescent="0.2">
      <c r="B35" s="65"/>
      <c r="C35" s="65"/>
      <c r="D35" s="65"/>
      <c r="E35" s="65"/>
    </row>
    <row r="36" spans="2:9" ht="13.5" customHeight="1" x14ac:dyDescent="0.2">
      <c r="B36" s="65"/>
      <c r="C36" s="65"/>
      <c r="D36" s="65"/>
      <c r="E36" s="65"/>
    </row>
    <row r="37" spans="2:9" ht="21.75" customHeight="1" x14ac:dyDescent="0.2">
      <c r="B37" s="673" t="s">
        <v>1141</v>
      </c>
      <c r="C37" s="673"/>
      <c r="D37" s="673"/>
      <c r="E37" s="673"/>
      <c r="F37" s="673"/>
      <c r="G37" s="673"/>
      <c r="H37" s="673"/>
    </row>
    <row r="38" spans="2:9" ht="21.75" customHeight="1" x14ac:dyDescent="0.2">
      <c r="B38" s="673" t="s">
        <v>624</v>
      </c>
      <c r="C38" s="673"/>
      <c r="D38" s="673"/>
      <c r="E38" s="673"/>
      <c r="F38" s="673"/>
      <c r="G38" s="673"/>
      <c r="H38" s="673"/>
    </row>
    <row r="39" spans="2:9" ht="21.75" customHeight="1" x14ac:dyDescent="0.2">
      <c r="B39" s="673" t="s">
        <v>1152</v>
      </c>
      <c r="C39" s="673"/>
      <c r="D39" s="673"/>
      <c r="E39" s="673"/>
      <c r="F39" s="673"/>
      <c r="G39" s="673"/>
      <c r="H39" s="673"/>
    </row>
    <row r="40" spans="2:9" ht="15" customHeight="1" x14ac:dyDescent="0.2">
      <c r="B40" s="65"/>
      <c r="C40" s="65"/>
      <c r="D40" s="65"/>
      <c r="E40" s="65"/>
    </row>
    <row r="41" spans="2:9" ht="15" customHeight="1" x14ac:dyDescent="0.2">
      <c r="B41" s="65"/>
      <c r="C41" s="65"/>
      <c r="D41" s="65"/>
      <c r="E41" s="65"/>
      <c r="H41" s="363"/>
    </row>
    <row r="42" spans="2:9" ht="18" customHeight="1" x14ac:dyDescent="0.2">
      <c r="B42" s="674" t="s">
        <v>626</v>
      </c>
      <c r="C42" s="674"/>
      <c r="D42" s="674"/>
      <c r="E42" s="65"/>
    </row>
    <row r="43" spans="2:9" ht="21" customHeight="1" x14ac:dyDescent="0.2">
      <c r="B43" s="675" t="s">
        <v>625</v>
      </c>
      <c r="C43" s="675"/>
      <c r="D43" s="675"/>
      <c r="E43" s="675"/>
      <c r="F43" s="675"/>
      <c r="G43" s="675"/>
      <c r="H43" s="675"/>
    </row>
    <row r="44" spans="2:9" ht="11.25" customHeight="1" x14ac:dyDescent="0.2">
      <c r="B44" s="365"/>
      <c r="C44" s="365"/>
      <c r="D44" s="365"/>
      <c r="E44" s="365"/>
      <c r="F44" s="365"/>
      <c r="G44" s="365"/>
    </row>
    <row r="45" spans="2:9" ht="17.25" x14ac:dyDescent="0.2">
      <c r="B45" s="83"/>
      <c r="C45" s="81" t="s">
        <v>1020</v>
      </c>
      <c r="D45" s="157"/>
      <c r="E45" s="157"/>
      <c r="F45" s="157"/>
      <c r="G45" s="230"/>
      <c r="H45" s="83"/>
    </row>
    <row r="46" spans="2:9" ht="11.25" customHeight="1" thickBot="1" x14ac:dyDescent="0.25">
      <c r="B46" s="128"/>
      <c r="C46" s="128"/>
      <c r="D46" s="128"/>
      <c r="E46" s="128"/>
      <c r="F46" s="128"/>
      <c r="G46" s="128"/>
      <c r="H46" s="128"/>
    </row>
    <row r="47" spans="2:9" ht="14.25" thickTop="1" x14ac:dyDescent="0.15"/>
    <row r="48" spans="2:9" ht="17.25" x14ac:dyDescent="0.2">
      <c r="B48" s="365"/>
      <c r="C48" s="365"/>
      <c r="D48" s="81"/>
      <c r="E48" s="81"/>
      <c r="F48" s="81"/>
      <c r="G48" s="81"/>
    </row>
    <row r="49" spans="2:10" x14ac:dyDescent="0.15">
      <c r="D49" s="273"/>
      <c r="E49" s="273"/>
      <c r="F49" s="672"/>
      <c r="G49" s="672"/>
      <c r="H49" s="672"/>
      <c r="I49" s="274"/>
    </row>
    <row r="50" spans="2:10" x14ac:dyDescent="0.15">
      <c r="B50" s="275"/>
      <c r="C50" s="275"/>
      <c r="D50" s="275"/>
      <c r="E50" s="275"/>
      <c r="F50" s="275"/>
      <c r="G50" s="275"/>
      <c r="H50" s="275"/>
    </row>
    <row r="51" spans="2:10" ht="15" customHeight="1" x14ac:dyDescent="0.15"/>
    <row r="55" spans="2:10" x14ac:dyDescent="0.15">
      <c r="F55" s="671"/>
      <c r="G55" s="671"/>
      <c r="H55" s="671"/>
      <c r="I55" s="671"/>
      <c r="J55" s="671"/>
    </row>
  </sheetData>
  <mergeCells count="7">
    <mergeCell ref="F55:J55"/>
    <mergeCell ref="F49:H49"/>
    <mergeCell ref="B38:H38"/>
    <mergeCell ref="B42:D42"/>
    <mergeCell ref="B37:H37"/>
    <mergeCell ref="B39:H39"/>
    <mergeCell ref="B43:H43"/>
  </mergeCells>
  <phoneticPr fontId="2"/>
  <pageMargins left="0.70866141732283472" right="0.27559055118110237" top="0.98425196850393704" bottom="0.98425196850393704" header="0.51181102362204722" footer="0.51181102362204722"/>
  <pageSetup paperSize="9" scale="94" orientation="portrait" r:id="rId1"/>
  <headerFooter alignWithMargins="0">
    <oddFooter xml:space="preserve">&amp;C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7"/>
  <sheetViews>
    <sheetView view="pageBreakPreview" zoomScale="90" zoomScaleNormal="100" zoomScaleSheetLayoutView="90" workbookViewId="0">
      <selection activeCell="A25" sqref="A25"/>
    </sheetView>
  </sheetViews>
  <sheetFormatPr defaultColWidth="9" defaultRowHeight="13.5" x14ac:dyDescent="0.15"/>
  <cols>
    <col min="1" max="1" width="9.875" style="228" customWidth="1"/>
    <col min="2" max="3" width="6.125" style="228" customWidth="1"/>
    <col min="4" max="4" width="6.5" style="228" customWidth="1"/>
    <col min="5" max="5" width="10" style="228" customWidth="1"/>
    <col min="6" max="6" width="7.625" style="228" customWidth="1"/>
    <col min="7" max="7" width="5.625" style="228" customWidth="1"/>
    <col min="8" max="8" width="6.5" style="228" customWidth="1"/>
    <col min="9" max="9" width="4.125" style="228" customWidth="1"/>
    <col min="10" max="10" width="5.25" style="228" customWidth="1"/>
    <col min="11" max="11" width="3.625" style="228" customWidth="1"/>
    <col min="12" max="12" width="5.25" style="228" customWidth="1"/>
    <col min="13" max="13" width="5" style="228" customWidth="1"/>
    <col min="14" max="14" width="4.125" style="228" customWidth="1"/>
    <col min="15" max="16384" width="9" style="228"/>
  </cols>
  <sheetData>
    <row r="1" spans="1:14" ht="22.5" customHeight="1" x14ac:dyDescent="0.15">
      <c r="A1" s="84" t="s">
        <v>384</v>
      </c>
      <c r="B1" s="229"/>
      <c r="C1" s="229"/>
      <c r="D1" s="230"/>
      <c r="E1" s="230"/>
      <c r="F1" s="231"/>
      <c r="G1" s="230"/>
      <c r="H1" s="230"/>
      <c r="I1" s="230"/>
      <c r="J1" s="232"/>
      <c r="K1" s="230"/>
      <c r="L1" s="230"/>
      <c r="M1" s="230"/>
      <c r="N1" s="230"/>
    </row>
    <row r="2" spans="1:14" ht="4.5" customHeight="1" x14ac:dyDescent="0.15">
      <c r="A2" s="84"/>
      <c r="B2" s="229"/>
      <c r="C2" s="229"/>
      <c r="D2" s="230"/>
      <c r="E2" s="230"/>
      <c r="F2" s="231"/>
      <c r="G2" s="230"/>
      <c r="H2" s="230"/>
      <c r="I2" s="230"/>
      <c r="J2" s="232"/>
      <c r="K2" s="230"/>
      <c r="L2" s="230"/>
      <c r="M2" s="230"/>
      <c r="N2" s="230"/>
    </row>
    <row r="3" spans="1:14" ht="21.75" customHeight="1" x14ac:dyDescent="0.15">
      <c r="A3" s="10" t="s">
        <v>105</v>
      </c>
      <c r="B3" s="11"/>
      <c r="C3" s="11"/>
      <c r="D3" s="11"/>
      <c r="E3" s="11"/>
      <c r="F3" s="230"/>
      <c r="G3" s="230"/>
      <c r="H3" s="230"/>
      <c r="I3" s="230"/>
      <c r="J3" s="232"/>
      <c r="K3" s="230"/>
      <c r="L3" s="230"/>
      <c r="M3" s="230"/>
      <c r="N3" s="230"/>
    </row>
    <row r="4" spans="1:14" ht="18" customHeight="1" x14ac:dyDescent="0.15">
      <c r="A4" s="144" t="s">
        <v>290</v>
      </c>
      <c r="B4" s="144"/>
      <c r="C4" s="144"/>
      <c r="D4" s="144"/>
      <c r="E4" s="144"/>
      <c r="F4" s="144"/>
      <c r="G4" s="144"/>
      <c r="H4" s="144"/>
      <c r="I4" s="144"/>
      <c r="J4" s="144"/>
      <c r="K4" s="144"/>
      <c r="L4" s="144"/>
      <c r="M4" s="144"/>
      <c r="N4" s="144"/>
    </row>
    <row r="5" spans="1:14" ht="18" customHeight="1" x14ac:dyDescent="0.15">
      <c r="A5" s="144" t="s">
        <v>291</v>
      </c>
      <c r="B5" s="144"/>
      <c r="C5" s="144"/>
      <c r="D5" s="144"/>
      <c r="E5" s="144"/>
      <c r="F5" s="144"/>
      <c r="G5" s="144"/>
      <c r="H5" s="144"/>
      <c r="I5" s="144"/>
      <c r="J5" s="144"/>
      <c r="K5" s="144"/>
      <c r="L5" s="144"/>
      <c r="M5" s="144"/>
      <c r="N5" s="144"/>
    </row>
    <row r="6" spans="1:14" ht="18" customHeight="1" x14ac:dyDescent="0.15">
      <c r="A6" s="130" t="s">
        <v>825</v>
      </c>
      <c r="B6" s="130"/>
      <c r="C6" s="130"/>
      <c r="D6" s="130"/>
      <c r="E6" s="130"/>
      <c r="F6" s="130"/>
      <c r="G6" s="130"/>
      <c r="H6" s="130"/>
      <c r="I6" s="130"/>
      <c r="J6" s="130"/>
      <c r="K6" s="130"/>
      <c r="L6" s="130"/>
      <c r="M6" s="130"/>
      <c r="N6" s="130"/>
    </row>
    <row r="7" spans="1:14" ht="18" customHeight="1" x14ac:dyDescent="0.15">
      <c r="A7" s="130" t="s">
        <v>826</v>
      </c>
      <c r="B7" s="130"/>
      <c r="C7" s="130"/>
      <c r="D7" s="130"/>
      <c r="E7" s="130"/>
      <c r="F7" s="130"/>
      <c r="G7" s="130"/>
      <c r="H7" s="130"/>
      <c r="I7" s="130"/>
      <c r="J7" s="130"/>
      <c r="K7" s="130"/>
      <c r="L7" s="130"/>
      <c r="M7" s="130"/>
      <c r="N7" s="130"/>
    </row>
    <row r="8" spans="1:14" ht="18" customHeight="1" x14ac:dyDescent="0.15">
      <c r="A8" s="130" t="s">
        <v>823</v>
      </c>
      <c r="B8" s="130"/>
      <c r="C8" s="130"/>
      <c r="D8" s="130"/>
      <c r="E8" s="130"/>
      <c r="F8" s="130"/>
      <c r="G8" s="130"/>
      <c r="H8" s="130"/>
      <c r="I8" s="130"/>
      <c r="J8" s="130"/>
      <c r="K8" s="130"/>
      <c r="L8" s="130"/>
      <c r="M8" s="130"/>
      <c r="N8" s="130"/>
    </row>
    <row r="9" spans="1:14" ht="18" customHeight="1" x14ac:dyDescent="0.15">
      <c r="A9" s="130" t="s">
        <v>824</v>
      </c>
      <c r="B9" s="130"/>
      <c r="C9" s="130"/>
      <c r="D9" s="130"/>
      <c r="E9" s="130"/>
      <c r="F9" s="130"/>
      <c r="G9" s="130"/>
      <c r="H9" s="130"/>
      <c r="I9" s="130"/>
      <c r="J9" s="130"/>
      <c r="K9" s="130"/>
      <c r="L9" s="130"/>
      <c r="M9" s="130"/>
      <c r="N9" s="130"/>
    </row>
    <row r="10" spans="1:14" ht="18" customHeight="1" x14ac:dyDescent="0.15">
      <c r="A10" s="130" t="s">
        <v>827</v>
      </c>
      <c r="B10" s="130"/>
      <c r="C10" s="130"/>
      <c r="D10" s="130"/>
      <c r="E10" s="130"/>
      <c r="F10" s="130"/>
      <c r="G10" s="130"/>
      <c r="H10" s="130"/>
      <c r="I10" s="130"/>
      <c r="J10" s="130"/>
      <c r="K10" s="130"/>
      <c r="L10" s="130"/>
      <c r="M10" s="130"/>
      <c r="N10" s="130"/>
    </row>
    <row r="11" spans="1:14" ht="18" customHeight="1" x14ac:dyDescent="0.15">
      <c r="A11" s="144" t="s">
        <v>828</v>
      </c>
      <c r="B11" s="144"/>
      <c r="C11" s="144"/>
      <c r="D11" s="144"/>
      <c r="E11" s="144"/>
      <c r="F11" s="144"/>
      <c r="G11" s="144"/>
      <c r="H11" s="144"/>
      <c r="I11" s="144"/>
      <c r="J11" s="144"/>
      <c r="K11" s="144"/>
      <c r="L11" s="144"/>
      <c r="M11" s="144"/>
      <c r="N11" s="144"/>
    </row>
    <row r="12" spans="1:14" ht="18" customHeight="1" x14ac:dyDescent="0.15">
      <c r="A12" s="144" t="s">
        <v>829</v>
      </c>
      <c r="B12" s="144"/>
      <c r="C12" s="144"/>
      <c r="D12" s="144"/>
      <c r="E12" s="144"/>
      <c r="F12" s="144"/>
      <c r="G12" s="144"/>
      <c r="H12" s="144"/>
      <c r="I12" s="144"/>
      <c r="J12" s="144"/>
      <c r="K12" s="144"/>
      <c r="L12" s="144"/>
      <c r="M12" s="144"/>
      <c r="N12" s="144"/>
    </row>
    <row r="13" spans="1:14" ht="18" customHeight="1" x14ac:dyDescent="0.15">
      <c r="A13" s="130" t="s">
        <v>875</v>
      </c>
      <c r="B13" s="130"/>
      <c r="C13" s="130"/>
      <c r="D13" s="130"/>
      <c r="E13" s="130"/>
      <c r="F13" s="130"/>
      <c r="G13" s="130"/>
      <c r="H13" s="130"/>
      <c r="I13" s="130"/>
      <c r="J13" s="130"/>
      <c r="K13" s="130"/>
      <c r="L13" s="130"/>
      <c r="M13" s="130"/>
      <c r="N13" s="130"/>
    </row>
    <row r="14" spans="1:14" ht="18" customHeight="1" x14ac:dyDescent="0.15">
      <c r="A14" s="130" t="s">
        <v>876</v>
      </c>
      <c r="B14" s="130"/>
      <c r="C14" s="130"/>
      <c r="D14" s="130"/>
      <c r="E14" s="130"/>
      <c r="F14" s="130"/>
      <c r="G14" s="130"/>
      <c r="H14" s="130"/>
      <c r="I14" s="130"/>
      <c r="J14" s="130"/>
      <c r="K14" s="130"/>
      <c r="L14" s="130"/>
      <c r="M14" s="130"/>
      <c r="N14" s="130"/>
    </row>
    <row r="15" spans="1:14" ht="18" customHeight="1" x14ac:dyDescent="0.15">
      <c r="A15" s="130" t="s">
        <v>877</v>
      </c>
      <c r="B15" s="130"/>
      <c r="C15" s="130"/>
      <c r="D15" s="130"/>
      <c r="E15" s="130"/>
      <c r="F15" s="130"/>
      <c r="G15" s="130"/>
      <c r="H15" s="130"/>
      <c r="I15" s="130"/>
      <c r="J15" s="130"/>
      <c r="K15" s="130"/>
      <c r="L15" s="130"/>
      <c r="M15" s="130"/>
      <c r="N15" s="130"/>
    </row>
    <row r="16" spans="1:14" ht="18" customHeight="1" x14ac:dyDescent="0.15">
      <c r="A16" s="130" t="s">
        <v>878</v>
      </c>
      <c r="B16" s="130"/>
      <c r="C16" s="130"/>
      <c r="D16" s="130"/>
      <c r="E16" s="130"/>
      <c r="F16" s="130"/>
      <c r="G16" s="130"/>
      <c r="H16" s="130"/>
      <c r="I16" s="130"/>
      <c r="J16" s="130"/>
      <c r="K16" s="130"/>
      <c r="L16" s="130"/>
      <c r="M16" s="130"/>
      <c r="N16" s="130"/>
    </row>
    <row r="17" spans="1:14" ht="18" customHeight="1" x14ac:dyDescent="0.15">
      <c r="A17" s="130" t="s">
        <v>879</v>
      </c>
      <c r="B17" s="130"/>
      <c r="C17" s="130"/>
      <c r="D17" s="130"/>
      <c r="E17" s="130"/>
      <c r="F17" s="130"/>
      <c r="G17" s="130"/>
      <c r="H17" s="130"/>
      <c r="I17" s="130"/>
      <c r="J17" s="130"/>
      <c r="K17" s="130"/>
      <c r="L17" s="130"/>
      <c r="M17" s="130"/>
      <c r="N17" s="130"/>
    </row>
    <row r="18" spans="1:14" ht="18" customHeight="1" x14ac:dyDescent="0.15">
      <c r="A18" s="130" t="s">
        <v>830</v>
      </c>
      <c r="B18" s="130"/>
      <c r="C18" s="130"/>
      <c r="D18" s="130"/>
      <c r="E18" s="130"/>
      <c r="F18" s="130"/>
      <c r="G18" s="130"/>
      <c r="H18" s="130"/>
      <c r="I18" s="130"/>
      <c r="J18" s="130"/>
      <c r="K18" s="130"/>
      <c r="L18" s="130"/>
      <c r="M18" s="130"/>
      <c r="N18" s="130"/>
    </row>
    <row r="19" spans="1:14" ht="18" customHeight="1" x14ac:dyDescent="0.15">
      <c r="A19" s="130" t="s">
        <v>831</v>
      </c>
      <c r="B19" s="130"/>
      <c r="C19" s="130"/>
      <c r="D19" s="130"/>
      <c r="E19" s="130"/>
      <c r="F19" s="130"/>
      <c r="G19" s="130"/>
      <c r="H19" s="130"/>
      <c r="I19" s="130"/>
      <c r="J19" s="130"/>
      <c r="K19" s="130"/>
      <c r="L19" s="130"/>
      <c r="M19" s="130"/>
      <c r="N19" s="130"/>
    </row>
    <row r="20" spans="1:14" ht="18" customHeight="1" x14ac:dyDescent="0.15">
      <c r="A20" s="146" t="s">
        <v>835</v>
      </c>
      <c r="B20" s="146"/>
      <c r="C20" s="146"/>
      <c r="D20" s="146"/>
      <c r="E20" s="146"/>
      <c r="F20" s="146"/>
      <c r="G20" s="146"/>
      <c r="H20" s="146"/>
      <c r="I20" s="146"/>
      <c r="J20" s="146"/>
      <c r="K20" s="146"/>
      <c r="L20" s="146"/>
      <c r="M20" s="146"/>
      <c r="N20" s="146"/>
    </row>
    <row r="21" spans="1:14" ht="18" customHeight="1" x14ac:dyDescent="0.15">
      <c r="A21" s="130" t="s">
        <v>832</v>
      </c>
      <c r="B21" s="130"/>
      <c r="C21" s="130"/>
      <c r="D21" s="130"/>
      <c r="E21" s="130"/>
      <c r="F21" s="130"/>
      <c r="G21" s="130"/>
      <c r="H21" s="130"/>
      <c r="I21" s="130"/>
      <c r="J21" s="130"/>
      <c r="K21" s="130"/>
      <c r="L21" s="130"/>
      <c r="M21" s="130"/>
      <c r="N21" s="130"/>
    </row>
    <row r="22" spans="1:14" ht="18" customHeight="1" x14ac:dyDescent="0.15">
      <c r="A22" s="130" t="s">
        <v>833</v>
      </c>
      <c r="B22" s="130"/>
      <c r="C22" s="130"/>
      <c r="D22" s="130"/>
      <c r="E22" s="130"/>
      <c r="F22" s="130"/>
      <c r="G22" s="130"/>
      <c r="H22" s="130"/>
      <c r="I22" s="130"/>
      <c r="J22" s="130"/>
      <c r="K22" s="130"/>
      <c r="L22" s="130"/>
      <c r="M22" s="130"/>
      <c r="N22" s="130"/>
    </row>
    <row r="23" spans="1:14" ht="18" customHeight="1" x14ac:dyDescent="0.15">
      <c r="A23" s="130" t="s">
        <v>834</v>
      </c>
      <c r="B23" s="130"/>
      <c r="C23" s="130"/>
      <c r="D23" s="130"/>
      <c r="E23" s="130"/>
      <c r="F23" s="130"/>
      <c r="G23" s="130"/>
      <c r="H23" s="130"/>
      <c r="I23" s="130"/>
      <c r="J23" s="130"/>
      <c r="K23" s="130"/>
      <c r="L23" s="130"/>
      <c r="M23" s="130"/>
      <c r="N23" s="130"/>
    </row>
    <row r="24" spans="1:14" ht="18" customHeight="1" x14ac:dyDescent="0.15">
      <c r="A24" s="130" t="s">
        <v>836</v>
      </c>
      <c r="B24" s="130"/>
      <c r="C24" s="130"/>
      <c r="D24" s="130"/>
      <c r="E24" s="130"/>
      <c r="F24" s="130"/>
      <c r="G24" s="130"/>
      <c r="H24" s="130"/>
      <c r="I24" s="130"/>
      <c r="J24" s="130"/>
      <c r="K24" s="130"/>
      <c r="L24" s="130"/>
      <c r="M24" s="130"/>
      <c r="N24" s="130"/>
    </row>
    <row r="25" spans="1:14" ht="18" customHeight="1" x14ac:dyDescent="0.15">
      <c r="A25" s="130" t="s">
        <v>1131</v>
      </c>
      <c r="B25" s="130"/>
      <c r="C25" s="130"/>
      <c r="D25" s="130"/>
      <c r="E25" s="130"/>
      <c r="F25" s="130"/>
      <c r="G25" s="130"/>
      <c r="H25" s="130"/>
      <c r="I25" s="130"/>
      <c r="J25" s="130"/>
      <c r="K25" s="130"/>
      <c r="L25" s="130"/>
      <c r="M25" s="130"/>
      <c r="N25" s="130"/>
    </row>
    <row r="26" spans="1:14" ht="11.25" customHeight="1" x14ac:dyDescent="0.15">
      <c r="A26" s="9"/>
      <c r="B26" s="9"/>
      <c r="C26" s="9"/>
      <c r="D26" s="9"/>
      <c r="E26" s="9"/>
      <c r="F26" s="9"/>
      <c r="G26" s="9"/>
      <c r="H26" s="9"/>
      <c r="I26" s="9"/>
      <c r="J26" s="9"/>
      <c r="K26" s="9"/>
      <c r="L26" s="9"/>
      <c r="M26" s="9"/>
      <c r="N26" s="9"/>
    </row>
    <row r="27" spans="1:14" ht="18" customHeight="1" x14ac:dyDescent="0.15">
      <c r="A27" s="10" t="s">
        <v>106</v>
      </c>
      <c r="B27" s="11"/>
      <c r="C27" s="11"/>
      <c r="D27" s="11"/>
      <c r="E27" s="9"/>
      <c r="F27" s="9"/>
      <c r="G27" s="9"/>
      <c r="H27" s="9"/>
      <c r="I27" s="9"/>
      <c r="J27" s="9"/>
      <c r="K27" s="9"/>
      <c r="L27" s="9"/>
      <c r="M27" s="9"/>
      <c r="N27" s="9"/>
    </row>
    <row r="28" spans="1:14" ht="6.75" customHeight="1" x14ac:dyDescent="0.15">
      <c r="A28" s="10"/>
      <c r="B28" s="11"/>
      <c r="C28" s="11"/>
      <c r="D28" s="11"/>
      <c r="E28" s="9"/>
      <c r="F28" s="9"/>
      <c r="G28" s="9"/>
      <c r="H28" s="9"/>
      <c r="I28" s="9"/>
      <c r="J28" s="9"/>
      <c r="K28" s="9"/>
      <c r="L28" s="9"/>
      <c r="M28" s="9"/>
      <c r="N28" s="9"/>
    </row>
    <row r="29" spans="1:14" ht="17.45" customHeight="1" x14ac:dyDescent="0.15">
      <c r="A29" s="392" t="s">
        <v>112</v>
      </c>
      <c r="B29" s="405" t="s">
        <v>385</v>
      </c>
      <c r="C29" s="406"/>
      <c r="D29" s="393" t="s">
        <v>116</v>
      </c>
      <c r="E29" s="394"/>
      <c r="F29" s="73" t="s">
        <v>107</v>
      </c>
      <c r="G29" s="393" t="s">
        <v>117</v>
      </c>
      <c r="H29" s="394"/>
      <c r="I29" s="393" t="s">
        <v>118</v>
      </c>
      <c r="J29" s="394"/>
      <c r="K29" s="393" t="s">
        <v>118</v>
      </c>
      <c r="L29" s="394"/>
      <c r="M29" s="393" t="s">
        <v>111</v>
      </c>
      <c r="N29" s="394"/>
    </row>
    <row r="30" spans="1:14" ht="17.45" customHeight="1" x14ac:dyDescent="0.15">
      <c r="A30" s="392"/>
      <c r="B30" s="12"/>
      <c r="C30" s="13"/>
      <c r="D30" s="395"/>
      <c r="E30" s="396"/>
      <c r="F30" s="76"/>
      <c r="G30" s="395"/>
      <c r="H30" s="396"/>
      <c r="I30" s="213"/>
      <c r="J30" s="214"/>
      <c r="K30" s="395" t="s">
        <v>110</v>
      </c>
      <c r="L30" s="396"/>
      <c r="M30" s="395" t="s">
        <v>110</v>
      </c>
      <c r="N30" s="396"/>
    </row>
    <row r="31" spans="1:14" ht="17.45" customHeight="1" x14ac:dyDescent="0.15">
      <c r="A31" s="392"/>
      <c r="B31" s="403" t="s">
        <v>293</v>
      </c>
      <c r="C31" s="404"/>
      <c r="D31" s="397"/>
      <c r="E31" s="398"/>
      <c r="F31" s="77" t="s">
        <v>109</v>
      </c>
      <c r="G31" s="397"/>
      <c r="H31" s="398"/>
      <c r="I31" s="397" t="s">
        <v>70</v>
      </c>
      <c r="J31" s="398"/>
      <c r="K31" s="397" t="s">
        <v>12</v>
      </c>
      <c r="L31" s="398"/>
      <c r="M31" s="397" t="s">
        <v>12</v>
      </c>
      <c r="N31" s="398"/>
    </row>
    <row r="32" spans="1:14" ht="17.45" customHeight="1" x14ac:dyDescent="0.15">
      <c r="A32" s="392" t="s">
        <v>569</v>
      </c>
      <c r="B32" s="393" t="s">
        <v>443</v>
      </c>
      <c r="C32" s="394"/>
      <c r="D32" s="393" t="s">
        <v>113</v>
      </c>
      <c r="E32" s="394"/>
      <c r="F32" s="392" t="s">
        <v>114</v>
      </c>
      <c r="G32" s="14"/>
      <c r="H32" s="75" t="s">
        <v>115</v>
      </c>
      <c r="I32" s="74"/>
      <c r="J32" s="75" t="s">
        <v>119</v>
      </c>
      <c r="K32" s="74"/>
      <c r="L32" s="75" t="s">
        <v>382</v>
      </c>
      <c r="M32" s="74"/>
      <c r="N32" s="75" t="s">
        <v>386</v>
      </c>
    </row>
    <row r="33" spans="1:14" ht="17.45" customHeight="1" x14ac:dyDescent="0.15">
      <c r="A33" s="392"/>
      <c r="B33" s="395"/>
      <c r="C33" s="396"/>
      <c r="D33" s="399" t="s">
        <v>214</v>
      </c>
      <c r="E33" s="400"/>
      <c r="F33" s="392"/>
      <c r="G33" s="401">
        <v>1383600</v>
      </c>
      <c r="H33" s="402"/>
      <c r="I33" s="401">
        <v>130000</v>
      </c>
      <c r="J33" s="402"/>
      <c r="K33" s="401">
        <v>56200</v>
      </c>
      <c r="L33" s="402"/>
      <c r="M33" s="395">
        <v>432</v>
      </c>
      <c r="N33" s="396"/>
    </row>
    <row r="34" spans="1:14" ht="17.45" customHeight="1" x14ac:dyDescent="0.15">
      <c r="A34" s="392"/>
      <c r="B34" s="397"/>
      <c r="C34" s="398"/>
      <c r="D34" s="397" t="s">
        <v>708</v>
      </c>
      <c r="E34" s="398"/>
      <c r="F34" s="392"/>
      <c r="G34" s="211"/>
      <c r="H34" s="212"/>
      <c r="I34" s="211"/>
      <c r="J34" s="212"/>
      <c r="K34" s="211"/>
      <c r="L34" s="212"/>
      <c r="M34" s="15"/>
      <c r="N34" s="16"/>
    </row>
    <row r="35" spans="1:14" ht="17.45" customHeight="1" x14ac:dyDescent="0.15">
      <c r="A35" s="73" t="s">
        <v>566</v>
      </c>
      <c r="B35" s="393" t="s">
        <v>30</v>
      </c>
      <c r="C35" s="394"/>
      <c r="D35" s="393" t="s">
        <v>209</v>
      </c>
      <c r="E35" s="394"/>
      <c r="F35" s="392" t="s">
        <v>212</v>
      </c>
      <c r="G35" s="85"/>
      <c r="H35" s="86"/>
      <c r="I35" s="85"/>
      <c r="J35" s="86"/>
      <c r="K35" s="85"/>
      <c r="L35" s="86"/>
      <c r="M35" s="14"/>
      <c r="N35" s="17"/>
    </row>
    <row r="36" spans="1:14" ht="17.45" customHeight="1" x14ac:dyDescent="0.15">
      <c r="A36" s="76"/>
      <c r="B36" s="395"/>
      <c r="C36" s="396"/>
      <c r="D36" s="399" t="s">
        <v>214</v>
      </c>
      <c r="E36" s="400"/>
      <c r="F36" s="392"/>
      <c r="G36" s="401">
        <v>2010850</v>
      </c>
      <c r="H36" s="402"/>
      <c r="I36" s="401">
        <v>120000</v>
      </c>
      <c r="J36" s="402"/>
      <c r="K36" s="401">
        <v>63100</v>
      </c>
      <c r="L36" s="402"/>
      <c r="M36" s="401">
        <v>526</v>
      </c>
      <c r="N36" s="402"/>
    </row>
    <row r="37" spans="1:14" ht="17.45" customHeight="1" x14ac:dyDescent="0.15">
      <c r="A37" s="77" t="s">
        <v>208</v>
      </c>
      <c r="B37" s="397" t="s">
        <v>602</v>
      </c>
      <c r="C37" s="398"/>
      <c r="D37" s="397" t="s">
        <v>709</v>
      </c>
      <c r="E37" s="398"/>
      <c r="F37" s="392"/>
      <c r="G37" s="88"/>
      <c r="H37" s="87"/>
      <c r="I37" s="88"/>
      <c r="J37" s="87"/>
      <c r="K37" s="88"/>
      <c r="L37" s="87"/>
      <c r="M37" s="15"/>
      <c r="N37" s="16"/>
    </row>
    <row r="38" spans="1:14" ht="17.45" customHeight="1" x14ac:dyDescent="0.15">
      <c r="A38" s="73" t="s">
        <v>567</v>
      </c>
      <c r="B38" s="393"/>
      <c r="C38" s="394"/>
      <c r="D38" s="393" t="s">
        <v>210</v>
      </c>
      <c r="E38" s="394"/>
      <c r="F38" s="392" t="s">
        <v>213</v>
      </c>
      <c r="G38" s="85"/>
      <c r="H38" s="86"/>
      <c r="I38" s="85"/>
      <c r="J38" s="86"/>
      <c r="K38" s="85"/>
      <c r="L38" s="86"/>
      <c r="M38" s="14"/>
      <c r="N38" s="17"/>
    </row>
    <row r="39" spans="1:14" ht="17.45" customHeight="1" x14ac:dyDescent="0.15">
      <c r="A39" s="76"/>
      <c r="B39" s="395" t="s">
        <v>108</v>
      </c>
      <c r="C39" s="396"/>
      <c r="D39" s="399" t="s">
        <v>214</v>
      </c>
      <c r="E39" s="400"/>
      <c r="F39" s="392"/>
      <c r="G39" s="401">
        <v>2137000</v>
      </c>
      <c r="H39" s="402"/>
      <c r="I39" s="401">
        <v>160000</v>
      </c>
      <c r="J39" s="402"/>
      <c r="K39" s="401">
        <v>80200</v>
      </c>
      <c r="L39" s="402"/>
      <c r="M39" s="401">
        <v>501</v>
      </c>
      <c r="N39" s="402"/>
    </row>
    <row r="40" spans="1:14" ht="17.45" customHeight="1" x14ac:dyDescent="0.15">
      <c r="A40" s="77" t="s">
        <v>208</v>
      </c>
      <c r="B40" s="397"/>
      <c r="C40" s="398"/>
      <c r="D40" s="397" t="s">
        <v>211</v>
      </c>
      <c r="E40" s="398"/>
      <c r="F40" s="392"/>
      <c r="G40" s="88"/>
      <c r="H40" s="87"/>
      <c r="I40" s="88"/>
      <c r="J40" s="87"/>
      <c r="K40" s="88"/>
      <c r="L40" s="87"/>
      <c r="M40" s="15"/>
      <c r="N40" s="16"/>
    </row>
    <row r="41" spans="1:14" ht="17.45" customHeight="1" x14ac:dyDescent="0.15">
      <c r="A41" s="73" t="s">
        <v>568</v>
      </c>
      <c r="B41" s="393"/>
      <c r="C41" s="394"/>
      <c r="D41" s="393" t="s">
        <v>462</v>
      </c>
      <c r="E41" s="394"/>
      <c r="F41" s="73" t="s">
        <v>3</v>
      </c>
      <c r="G41" s="401">
        <v>3367936</v>
      </c>
      <c r="H41" s="402"/>
      <c r="I41" s="85"/>
      <c r="J41" s="86"/>
      <c r="K41" s="85"/>
      <c r="L41" s="86"/>
      <c r="M41" s="14"/>
      <c r="N41" s="17"/>
    </row>
    <row r="42" spans="1:14" ht="17.45" customHeight="1" x14ac:dyDescent="0.15">
      <c r="A42" s="76"/>
      <c r="B42" s="395" t="s">
        <v>205</v>
      </c>
      <c r="C42" s="396"/>
      <c r="D42" s="399" t="s">
        <v>368</v>
      </c>
      <c r="E42" s="400"/>
      <c r="F42" s="76"/>
      <c r="G42" s="233"/>
      <c r="H42" s="233"/>
      <c r="I42" s="401">
        <v>170000</v>
      </c>
      <c r="J42" s="402"/>
      <c r="K42" s="401">
        <v>89200</v>
      </c>
      <c r="L42" s="402"/>
      <c r="M42" s="401">
        <v>525</v>
      </c>
      <c r="N42" s="402"/>
    </row>
    <row r="43" spans="1:14" ht="17.45" customHeight="1" x14ac:dyDescent="0.15">
      <c r="A43" s="77" t="s">
        <v>208</v>
      </c>
      <c r="B43" s="397"/>
      <c r="C43" s="398"/>
      <c r="D43" s="397" t="s">
        <v>463</v>
      </c>
      <c r="E43" s="398"/>
      <c r="F43" s="77" t="s">
        <v>4</v>
      </c>
      <c r="G43" s="407" t="s">
        <v>461</v>
      </c>
      <c r="H43" s="408"/>
      <c r="I43" s="88"/>
      <c r="J43" s="87"/>
      <c r="K43" s="88"/>
      <c r="L43" s="87"/>
      <c r="M43" s="15"/>
      <c r="N43" s="16"/>
    </row>
    <row r="44" spans="1:14" ht="17.45" customHeight="1" x14ac:dyDescent="0.15">
      <c r="A44" s="73" t="s">
        <v>568</v>
      </c>
      <c r="B44" s="393"/>
      <c r="C44" s="394"/>
      <c r="D44" s="393" t="s">
        <v>444</v>
      </c>
      <c r="E44" s="394"/>
      <c r="F44" s="392" t="s">
        <v>494</v>
      </c>
      <c r="G44" s="401"/>
      <c r="H44" s="402"/>
      <c r="I44" s="85"/>
      <c r="J44" s="86"/>
      <c r="K44" s="85"/>
      <c r="L44" s="86"/>
      <c r="M44" s="14"/>
      <c r="N44" s="17"/>
    </row>
    <row r="45" spans="1:14" ht="17.45" customHeight="1" x14ac:dyDescent="0.15">
      <c r="A45" s="76" t="s">
        <v>495</v>
      </c>
      <c r="B45" s="395" t="s">
        <v>65</v>
      </c>
      <c r="C45" s="396"/>
      <c r="D45" s="399" t="s">
        <v>214</v>
      </c>
      <c r="E45" s="400"/>
      <c r="F45" s="392"/>
      <c r="G45" s="401">
        <v>4219940</v>
      </c>
      <c r="H45" s="402"/>
      <c r="I45" s="401">
        <v>160000</v>
      </c>
      <c r="J45" s="402"/>
      <c r="K45" s="401">
        <v>75600</v>
      </c>
      <c r="L45" s="402"/>
      <c r="M45" s="401">
        <v>473</v>
      </c>
      <c r="N45" s="402"/>
    </row>
    <row r="46" spans="1:14" ht="17.45" customHeight="1" x14ac:dyDescent="0.15">
      <c r="A46" s="77" t="s">
        <v>496</v>
      </c>
      <c r="B46" s="397"/>
      <c r="C46" s="398"/>
      <c r="D46" s="397" t="s">
        <v>445</v>
      </c>
      <c r="E46" s="398"/>
      <c r="F46" s="392"/>
      <c r="G46" s="407"/>
      <c r="H46" s="408"/>
      <c r="I46" s="88"/>
      <c r="J46" s="87"/>
      <c r="K46" s="88"/>
      <c r="L46" s="87"/>
      <c r="M46" s="15"/>
      <c r="N46" s="16"/>
    </row>
    <row r="47" spans="1:14" ht="21" customHeight="1" x14ac:dyDescent="0.15"/>
    <row r="48" spans="1:14" ht="14.25" customHeight="1" x14ac:dyDescent="0.15"/>
    <row r="49" spans="1:14" ht="24.75" customHeight="1" x14ac:dyDescent="0.15">
      <c r="A49" s="145" t="s">
        <v>387</v>
      </c>
      <c r="B49" s="229"/>
      <c r="C49" s="229"/>
      <c r="D49" s="229"/>
      <c r="E49" s="229"/>
    </row>
    <row r="50" spans="1:14" ht="24.75" customHeight="1" x14ac:dyDescent="0.15">
      <c r="A50" s="409" t="s">
        <v>120</v>
      </c>
      <c r="B50" s="409"/>
      <c r="C50" s="409"/>
      <c r="D50" s="409"/>
      <c r="E50" s="409"/>
      <c r="F50" s="409" t="s">
        <v>388</v>
      </c>
      <c r="G50" s="409"/>
      <c r="H50" s="409"/>
      <c r="I50" s="409" t="s">
        <v>203</v>
      </c>
      <c r="J50" s="409"/>
      <c r="K50" s="409"/>
      <c r="L50" s="409" t="s">
        <v>204</v>
      </c>
      <c r="M50" s="409"/>
      <c r="N50" s="409"/>
    </row>
    <row r="51" spans="1:14" ht="19.350000000000001" customHeight="1" x14ac:dyDescent="0.15">
      <c r="A51" s="410" t="s">
        <v>121</v>
      </c>
      <c r="B51" s="411"/>
      <c r="C51" s="411"/>
      <c r="D51" s="411"/>
      <c r="E51" s="412"/>
      <c r="F51" s="55" t="s">
        <v>11</v>
      </c>
      <c r="G51" s="413" t="s">
        <v>603</v>
      </c>
      <c r="H51" s="414"/>
      <c r="I51" s="415">
        <v>355</v>
      </c>
      <c r="J51" s="416"/>
      <c r="K51" s="61" t="s">
        <v>119</v>
      </c>
      <c r="L51" s="29"/>
      <c r="M51" s="224" t="s">
        <v>207</v>
      </c>
      <c r="N51" s="40">
        <v>44</v>
      </c>
    </row>
    <row r="52" spans="1:14" ht="19.350000000000001" customHeight="1" x14ac:dyDescent="0.15">
      <c r="A52" s="417" t="s">
        <v>406</v>
      </c>
      <c r="B52" s="417"/>
      <c r="C52" s="417"/>
      <c r="D52" s="417"/>
      <c r="E52" s="417"/>
      <c r="F52" s="29"/>
      <c r="G52" s="413" t="s">
        <v>604</v>
      </c>
      <c r="H52" s="414"/>
      <c r="I52" s="418">
        <v>6000</v>
      </c>
      <c r="J52" s="419"/>
      <c r="K52" s="61"/>
      <c r="L52" s="29"/>
      <c r="M52" s="224"/>
      <c r="N52" s="40">
        <v>42</v>
      </c>
    </row>
    <row r="53" spans="1:14" ht="19.350000000000001" customHeight="1" x14ac:dyDescent="0.15">
      <c r="A53" s="417" t="s">
        <v>122</v>
      </c>
      <c r="B53" s="417"/>
      <c r="C53" s="417"/>
      <c r="D53" s="417"/>
      <c r="E53" s="417"/>
      <c r="F53" s="29"/>
      <c r="G53" s="413" t="s">
        <v>31</v>
      </c>
      <c r="H53" s="414"/>
      <c r="I53" s="418">
        <v>72</v>
      </c>
      <c r="J53" s="419"/>
      <c r="K53" s="30"/>
      <c r="L53" s="29"/>
      <c r="M53" s="224"/>
      <c r="N53" s="40">
        <v>43</v>
      </c>
    </row>
    <row r="54" spans="1:14" ht="19.350000000000001" customHeight="1" x14ac:dyDescent="0.15">
      <c r="A54" s="417" t="s">
        <v>123</v>
      </c>
      <c r="B54" s="417"/>
      <c r="C54" s="417"/>
      <c r="D54" s="417"/>
      <c r="E54" s="417"/>
      <c r="F54" s="29"/>
      <c r="G54" s="413" t="s">
        <v>32</v>
      </c>
      <c r="H54" s="414"/>
      <c r="I54" s="418">
        <v>1050</v>
      </c>
      <c r="J54" s="419"/>
      <c r="K54" s="30"/>
      <c r="L54" s="29"/>
      <c r="M54" s="224"/>
      <c r="N54" s="40">
        <v>42</v>
      </c>
    </row>
    <row r="55" spans="1:14" ht="19.350000000000001" customHeight="1" x14ac:dyDescent="0.15">
      <c r="A55" s="417" t="s">
        <v>124</v>
      </c>
      <c r="B55" s="417"/>
      <c r="C55" s="417"/>
      <c r="D55" s="417"/>
      <c r="E55" s="417"/>
      <c r="F55" s="29"/>
      <c r="G55" s="413" t="s">
        <v>33</v>
      </c>
      <c r="H55" s="414"/>
      <c r="I55" s="418">
        <v>350</v>
      </c>
      <c r="J55" s="419"/>
      <c r="K55" s="30"/>
      <c r="L55" s="29"/>
      <c r="M55" s="224"/>
      <c r="N55" s="40">
        <v>46</v>
      </c>
    </row>
    <row r="56" spans="1:14" ht="19.350000000000001" customHeight="1" x14ac:dyDescent="0.15">
      <c r="A56" s="417" t="s">
        <v>125</v>
      </c>
      <c r="B56" s="417"/>
      <c r="C56" s="417"/>
      <c r="D56" s="417"/>
      <c r="E56" s="417"/>
      <c r="F56" s="29"/>
      <c r="G56" s="413" t="s">
        <v>33</v>
      </c>
      <c r="H56" s="414"/>
      <c r="I56" s="418">
        <v>116</v>
      </c>
      <c r="J56" s="419"/>
      <c r="K56" s="30"/>
      <c r="L56" s="29"/>
      <c r="M56" s="224"/>
      <c r="N56" s="40">
        <v>43</v>
      </c>
    </row>
    <row r="57" spans="1:14" ht="19.350000000000001" customHeight="1" x14ac:dyDescent="0.15">
      <c r="A57" s="417" t="s">
        <v>129</v>
      </c>
      <c r="B57" s="417"/>
      <c r="C57" s="417"/>
      <c r="D57" s="417"/>
      <c r="E57" s="417"/>
      <c r="F57" s="29"/>
      <c r="G57" s="413" t="s">
        <v>33</v>
      </c>
      <c r="H57" s="414"/>
      <c r="I57" s="418">
        <v>300</v>
      </c>
      <c r="J57" s="419"/>
      <c r="K57" s="30"/>
      <c r="L57" s="29"/>
      <c r="M57" s="224"/>
      <c r="N57" s="40">
        <v>44</v>
      </c>
    </row>
    <row r="58" spans="1:14" ht="19.350000000000001" customHeight="1" x14ac:dyDescent="0.15">
      <c r="A58" s="417" t="s">
        <v>130</v>
      </c>
      <c r="B58" s="417"/>
      <c r="C58" s="417"/>
      <c r="D58" s="417"/>
      <c r="E58" s="417"/>
      <c r="F58" s="29"/>
      <c r="G58" s="413" t="s">
        <v>33</v>
      </c>
      <c r="H58" s="414"/>
      <c r="I58" s="418">
        <v>136</v>
      </c>
      <c r="J58" s="419"/>
      <c r="K58" s="30"/>
      <c r="L58" s="29"/>
      <c r="M58" s="224"/>
      <c r="N58" s="40">
        <v>44</v>
      </c>
    </row>
    <row r="59" spans="1:14" ht="19.350000000000001" customHeight="1" x14ac:dyDescent="0.15">
      <c r="A59" s="417" t="s">
        <v>131</v>
      </c>
      <c r="B59" s="417"/>
      <c r="C59" s="417"/>
      <c r="D59" s="417"/>
      <c r="E59" s="417"/>
      <c r="F59" s="29"/>
      <c r="G59" s="413" t="s">
        <v>33</v>
      </c>
      <c r="H59" s="414"/>
      <c r="I59" s="418">
        <v>520</v>
      </c>
      <c r="J59" s="419"/>
      <c r="K59" s="30"/>
      <c r="L59" s="29"/>
      <c r="M59" s="224"/>
      <c r="N59" s="40">
        <v>44</v>
      </c>
    </row>
    <row r="60" spans="1:14" ht="19.350000000000001" customHeight="1" x14ac:dyDescent="0.15">
      <c r="A60" s="417" t="s">
        <v>132</v>
      </c>
      <c r="B60" s="417"/>
      <c r="C60" s="417"/>
      <c r="D60" s="417"/>
      <c r="E60" s="417"/>
      <c r="F60" s="29"/>
      <c r="G60" s="413" t="s">
        <v>33</v>
      </c>
      <c r="H60" s="414"/>
      <c r="I60" s="418">
        <v>370</v>
      </c>
      <c r="J60" s="419"/>
      <c r="K60" s="30"/>
      <c r="L60" s="29"/>
      <c r="M60" s="224"/>
      <c r="N60" s="40">
        <v>43</v>
      </c>
    </row>
    <row r="61" spans="1:14" ht="19.350000000000001" customHeight="1" x14ac:dyDescent="0.15">
      <c r="A61" s="417" t="s">
        <v>133</v>
      </c>
      <c r="B61" s="417"/>
      <c r="C61" s="417"/>
      <c r="D61" s="417"/>
      <c r="E61" s="417"/>
      <c r="F61" s="29"/>
      <c r="G61" s="413" t="s">
        <v>33</v>
      </c>
      <c r="H61" s="414"/>
      <c r="I61" s="418">
        <v>800</v>
      </c>
      <c r="J61" s="419"/>
      <c r="K61" s="30"/>
      <c r="L61" s="29"/>
      <c r="M61" s="224"/>
      <c r="N61" s="40">
        <v>45</v>
      </c>
    </row>
    <row r="62" spans="1:14" ht="19.350000000000001" customHeight="1" x14ac:dyDescent="0.15">
      <c r="A62" s="417" t="s">
        <v>138</v>
      </c>
      <c r="B62" s="417"/>
      <c r="C62" s="417"/>
      <c r="D62" s="417"/>
      <c r="E62" s="417"/>
      <c r="F62" s="29"/>
      <c r="G62" s="413" t="s">
        <v>34</v>
      </c>
      <c r="H62" s="414"/>
      <c r="I62" s="418">
        <v>300</v>
      </c>
      <c r="J62" s="419"/>
      <c r="K62" s="30"/>
      <c r="L62" s="29"/>
      <c r="M62" s="224"/>
      <c r="N62" s="40">
        <v>45</v>
      </c>
    </row>
    <row r="63" spans="1:14" ht="19.350000000000001" customHeight="1" x14ac:dyDescent="0.15">
      <c r="A63" s="417" t="s">
        <v>139</v>
      </c>
      <c r="B63" s="417"/>
      <c r="C63" s="417"/>
      <c r="D63" s="417"/>
      <c r="E63" s="417"/>
      <c r="F63" s="29"/>
      <c r="G63" s="413" t="s">
        <v>33</v>
      </c>
      <c r="H63" s="414"/>
      <c r="I63" s="418">
        <v>450</v>
      </c>
      <c r="J63" s="419"/>
      <c r="K63" s="30"/>
      <c r="L63" s="29"/>
      <c r="M63" s="224"/>
      <c r="N63" s="40">
        <v>47</v>
      </c>
    </row>
    <row r="64" spans="1:14" ht="19.350000000000001" customHeight="1" x14ac:dyDescent="0.15">
      <c r="A64" s="417" t="s">
        <v>605</v>
      </c>
      <c r="B64" s="417"/>
      <c r="C64" s="417"/>
      <c r="D64" s="417"/>
      <c r="E64" s="417"/>
      <c r="F64" s="29"/>
      <c r="G64" s="413" t="s">
        <v>33</v>
      </c>
      <c r="H64" s="414"/>
      <c r="I64" s="418">
        <v>200</v>
      </c>
      <c r="J64" s="419"/>
      <c r="K64" s="30"/>
      <c r="L64" s="29"/>
      <c r="M64" s="224"/>
      <c r="N64" s="40">
        <v>45</v>
      </c>
    </row>
    <row r="65" spans="1:14" ht="19.350000000000001" customHeight="1" x14ac:dyDescent="0.15">
      <c r="A65" s="417" t="s">
        <v>140</v>
      </c>
      <c r="B65" s="417"/>
      <c r="C65" s="417"/>
      <c r="D65" s="417"/>
      <c r="E65" s="417"/>
      <c r="F65" s="29"/>
      <c r="G65" s="413" t="s">
        <v>33</v>
      </c>
      <c r="H65" s="414"/>
      <c r="I65" s="418">
        <v>1250</v>
      </c>
      <c r="J65" s="419"/>
      <c r="K65" s="30"/>
      <c r="L65" s="29"/>
      <c r="M65" s="224"/>
      <c r="N65" s="40">
        <v>50</v>
      </c>
    </row>
    <row r="66" spans="1:14" ht="19.350000000000001" customHeight="1" x14ac:dyDescent="0.15">
      <c r="A66" s="417" t="s">
        <v>407</v>
      </c>
      <c r="B66" s="417"/>
      <c r="C66" s="417"/>
      <c r="D66" s="417"/>
      <c r="E66" s="417"/>
      <c r="F66" s="29"/>
      <c r="G66" s="413" t="s">
        <v>33</v>
      </c>
      <c r="H66" s="414"/>
      <c r="I66" s="418">
        <v>2500</v>
      </c>
      <c r="J66" s="419"/>
      <c r="K66" s="30"/>
      <c r="L66" s="29"/>
      <c r="M66" s="224"/>
      <c r="N66" s="40">
        <v>56</v>
      </c>
    </row>
    <row r="67" spans="1:14" ht="19.350000000000001" customHeight="1" x14ac:dyDescent="0.15">
      <c r="A67" s="417" t="s">
        <v>141</v>
      </c>
      <c r="B67" s="417"/>
      <c r="C67" s="417"/>
      <c r="D67" s="417"/>
      <c r="E67" s="417"/>
      <c r="F67" s="29"/>
      <c r="G67" s="413" t="s">
        <v>33</v>
      </c>
      <c r="H67" s="414"/>
      <c r="I67" s="418">
        <v>2150</v>
      </c>
      <c r="J67" s="419"/>
      <c r="K67" s="30"/>
      <c r="L67" s="29"/>
      <c r="M67" s="224"/>
      <c r="N67" s="40">
        <v>56</v>
      </c>
    </row>
    <row r="68" spans="1:14" ht="19.350000000000001" customHeight="1" x14ac:dyDescent="0.15">
      <c r="A68" s="417" t="s">
        <v>142</v>
      </c>
      <c r="B68" s="417"/>
      <c r="C68" s="417"/>
      <c r="D68" s="417"/>
      <c r="E68" s="417"/>
      <c r="F68" s="29"/>
      <c r="G68" s="413" t="s">
        <v>33</v>
      </c>
      <c r="H68" s="414"/>
      <c r="I68" s="418">
        <v>2500</v>
      </c>
      <c r="J68" s="419"/>
      <c r="K68" s="30"/>
      <c r="L68" s="29"/>
      <c r="M68" s="224"/>
      <c r="N68" s="40">
        <v>56</v>
      </c>
    </row>
    <row r="69" spans="1:14" ht="19.350000000000001" customHeight="1" x14ac:dyDescent="0.15">
      <c r="A69" s="417" t="s">
        <v>143</v>
      </c>
      <c r="B69" s="417"/>
      <c r="C69" s="417"/>
      <c r="D69" s="417"/>
      <c r="E69" s="417"/>
      <c r="F69" s="29"/>
      <c r="G69" s="413" t="s">
        <v>33</v>
      </c>
      <c r="H69" s="414"/>
      <c r="I69" s="418">
        <v>1830</v>
      </c>
      <c r="J69" s="419"/>
      <c r="K69" s="30"/>
      <c r="L69" s="29"/>
      <c r="M69" s="224"/>
      <c r="N69" s="40">
        <v>56</v>
      </c>
    </row>
    <row r="70" spans="1:14" ht="19.350000000000001" customHeight="1" x14ac:dyDescent="0.15">
      <c r="A70" s="417" t="s">
        <v>144</v>
      </c>
      <c r="B70" s="417"/>
      <c r="C70" s="417"/>
      <c r="D70" s="417"/>
      <c r="E70" s="417"/>
      <c r="F70" s="29"/>
      <c r="G70" s="413" t="s">
        <v>33</v>
      </c>
      <c r="H70" s="414"/>
      <c r="I70" s="418">
        <v>1500</v>
      </c>
      <c r="J70" s="419"/>
      <c r="K70" s="30"/>
      <c r="L70" s="29"/>
      <c r="M70" s="224"/>
      <c r="N70" s="40">
        <v>56</v>
      </c>
    </row>
    <row r="71" spans="1:14" ht="19.350000000000001" customHeight="1" x14ac:dyDescent="0.15">
      <c r="A71" s="417" t="s">
        <v>145</v>
      </c>
      <c r="B71" s="417"/>
      <c r="C71" s="417"/>
      <c r="D71" s="417"/>
      <c r="E71" s="417"/>
      <c r="F71" s="29"/>
      <c r="G71" s="413" t="s">
        <v>33</v>
      </c>
      <c r="H71" s="414"/>
      <c r="I71" s="418">
        <v>920</v>
      </c>
      <c r="J71" s="419"/>
      <c r="K71" s="30"/>
      <c r="L71" s="29"/>
      <c r="M71" s="224"/>
      <c r="N71" s="40">
        <v>56</v>
      </c>
    </row>
    <row r="72" spans="1:14" ht="19.350000000000001" customHeight="1" x14ac:dyDescent="0.15">
      <c r="A72" s="417" t="s">
        <v>146</v>
      </c>
      <c r="B72" s="417"/>
      <c r="C72" s="417"/>
      <c r="D72" s="417"/>
      <c r="E72" s="417"/>
      <c r="F72" s="29"/>
      <c r="G72" s="413" t="s">
        <v>36</v>
      </c>
      <c r="H72" s="414"/>
      <c r="I72" s="418">
        <v>11000</v>
      </c>
      <c r="J72" s="419"/>
      <c r="K72" s="30"/>
      <c r="L72" s="29"/>
      <c r="M72" s="224"/>
      <c r="N72" s="40">
        <v>42</v>
      </c>
    </row>
    <row r="73" spans="1:14" ht="19.350000000000001" customHeight="1" x14ac:dyDescent="0.15">
      <c r="A73" s="417" t="s">
        <v>147</v>
      </c>
      <c r="B73" s="417"/>
      <c r="C73" s="417"/>
      <c r="D73" s="417"/>
      <c r="E73" s="417"/>
      <c r="F73" s="29"/>
      <c r="G73" s="413" t="s">
        <v>49</v>
      </c>
      <c r="H73" s="414"/>
      <c r="I73" s="418">
        <v>2140</v>
      </c>
      <c r="J73" s="419"/>
      <c r="K73" s="30"/>
      <c r="L73" s="29"/>
      <c r="M73" s="224"/>
      <c r="N73" s="40">
        <v>45</v>
      </c>
    </row>
    <row r="74" spans="1:14" ht="19.350000000000001" customHeight="1" x14ac:dyDescent="0.15">
      <c r="A74" s="417" t="s">
        <v>148</v>
      </c>
      <c r="B74" s="417"/>
      <c r="C74" s="417"/>
      <c r="D74" s="417"/>
      <c r="E74" s="417"/>
      <c r="F74" s="29"/>
      <c r="G74" s="413" t="s">
        <v>37</v>
      </c>
      <c r="H74" s="414"/>
      <c r="I74" s="418">
        <v>310</v>
      </c>
      <c r="J74" s="419"/>
      <c r="K74" s="30"/>
      <c r="L74" s="29"/>
      <c r="M74" s="224"/>
      <c r="N74" s="40">
        <v>43</v>
      </c>
    </row>
    <row r="75" spans="1:14" ht="19.350000000000001" customHeight="1" x14ac:dyDescent="0.15">
      <c r="A75" s="417" t="s">
        <v>149</v>
      </c>
      <c r="B75" s="417"/>
      <c r="C75" s="417"/>
      <c r="D75" s="417"/>
      <c r="E75" s="417"/>
      <c r="F75" s="29"/>
      <c r="G75" s="413" t="s">
        <v>38</v>
      </c>
      <c r="H75" s="414"/>
      <c r="I75" s="418">
        <v>2100</v>
      </c>
      <c r="J75" s="419"/>
      <c r="K75" s="30"/>
      <c r="L75" s="29"/>
      <c r="M75" s="224"/>
      <c r="N75" s="40">
        <v>42</v>
      </c>
    </row>
    <row r="76" spans="1:14" ht="19.350000000000001" customHeight="1" x14ac:dyDescent="0.15">
      <c r="A76" s="417" t="s">
        <v>163</v>
      </c>
      <c r="B76" s="417"/>
      <c r="C76" s="417"/>
      <c r="D76" s="417"/>
      <c r="E76" s="417"/>
      <c r="F76" s="29"/>
      <c r="G76" s="413" t="s">
        <v>39</v>
      </c>
      <c r="H76" s="414"/>
      <c r="I76" s="418">
        <v>15000</v>
      </c>
      <c r="J76" s="419"/>
      <c r="K76" s="30"/>
      <c r="L76" s="29"/>
      <c r="M76" s="224"/>
      <c r="N76" s="40">
        <v>42</v>
      </c>
    </row>
    <row r="77" spans="1:14" ht="19.350000000000001" customHeight="1" x14ac:dyDescent="0.15">
      <c r="A77" s="417" t="s">
        <v>164</v>
      </c>
      <c r="B77" s="417"/>
      <c r="C77" s="417"/>
      <c r="D77" s="417"/>
      <c r="E77" s="417"/>
      <c r="F77" s="29"/>
      <c r="G77" s="413" t="s">
        <v>39</v>
      </c>
      <c r="H77" s="414"/>
      <c r="I77" s="418">
        <v>2200</v>
      </c>
      <c r="J77" s="419"/>
      <c r="K77" s="30"/>
      <c r="L77" s="29"/>
      <c r="M77" s="224"/>
      <c r="N77" s="40">
        <v>45</v>
      </c>
    </row>
    <row r="78" spans="1:14" ht="19.350000000000001" customHeight="1" x14ac:dyDescent="0.15">
      <c r="A78" s="417" t="s">
        <v>165</v>
      </c>
      <c r="B78" s="417"/>
      <c r="C78" s="417"/>
      <c r="D78" s="417"/>
      <c r="E78" s="417"/>
      <c r="F78" s="29"/>
      <c r="G78" s="413" t="s">
        <v>40</v>
      </c>
      <c r="H78" s="414"/>
      <c r="I78" s="418">
        <v>450</v>
      </c>
      <c r="J78" s="419"/>
      <c r="K78" s="30"/>
      <c r="L78" s="29"/>
      <c r="M78" s="224"/>
      <c r="N78" s="40">
        <v>44</v>
      </c>
    </row>
    <row r="79" spans="1:14" ht="19.350000000000001" customHeight="1" x14ac:dyDescent="0.15">
      <c r="A79" s="417" t="s">
        <v>166</v>
      </c>
      <c r="B79" s="417"/>
      <c r="C79" s="417"/>
      <c r="D79" s="417"/>
      <c r="E79" s="417"/>
      <c r="F79" s="29"/>
      <c r="G79" s="413" t="s">
        <v>41</v>
      </c>
      <c r="H79" s="414"/>
      <c r="I79" s="418">
        <v>980</v>
      </c>
      <c r="J79" s="419"/>
      <c r="K79" s="30"/>
      <c r="L79" s="29"/>
      <c r="M79" s="224"/>
      <c r="N79" s="40">
        <v>44</v>
      </c>
    </row>
    <row r="80" spans="1:14" ht="19.350000000000001" customHeight="1" x14ac:dyDescent="0.15">
      <c r="A80" s="417" t="s">
        <v>167</v>
      </c>
      <c r="B80" s="417"/>
      <c r="C80" s="417"/>
      <c r="D80" s="417"/>
      <c r="E80" s="417"/>
      <c r="F80" s="29"/>
      <c r="G80" s="413" t="s">
        <v>42</v>
      </c>
      <c r="H80" s="414"/>
      <c r="I80" s="418">
        <v>3950</v>
      </c>
      <c r="J80" s="419"/>
      <c r="K80" s="30"/>
      <c r="L80" s="29"/>
      <c r="M80" s="224"/>
      <c r="N80" s="40">
        <v>45</v>
      </c>
    </row>
    <row r="81" spans="1:14" ht="19.350000000000001" customHeight="1" x14ac:dyDescent="0.15">
      <c r="A81" s="417" t="s">
        <v>168</v>
      </c>
      <c r="B81" s="417"/>
      <c r="C81" s="417"/>
      <c r="D81" s="417"/>
      <c r="E81" s="417"/>
      <c r="F81" s="29"/>
      <c r="G81" s="413" t="s">
        <v>43</v>
      </c>
      <c r="H81" s="414"/>
      <c r="I81" s="418">
        <v>3500</v>
      </c>
      <c r="J81" s="419"/>
      <c r="K81" s="30"/>
      <c r="L81" s="29"/>
      <c r="M81" s="224"/>
      <c r="N81" s="40">
        <v>42</v>
      </c>
    </row>
    <row r="82" spans="1:14" ht="19.350000000000001" customHeight="1" x14ac:dyDescent="0.15">
      <c r="A82" s="417" t="s">
        <v>169</v>
      </c>
      <c r="B82" s="417"/>
      <c r="C82" s="417"/>
      <c r="D82" s="417"/>
      <c r="E82" s="417"/>
      <c r="F82" s="29"/>
      <c r="G82" s="413" t="s">
        <v>44</v>
      </c>
      <c r="H82" s="414"/>
      <c r="I82" s="418">
        <v>3000</v>
      </c>
      <c r="J82" s="419"/>
      <c r="K82" s="30"/>
      <c r="L82" s="29"/>
      <c r="M82" s="224"/>
      <c r="N82" s="40">
        <v>42</v>
      </c>
    </row>
    <row r="83" spans="1:14" ht="19.350000000000001" customHeight="1" x14ac:dyDescent="0.15">
      <c r="A83" s="417" t="s">
        <v>170</v>
      </c>
      <c r="B83" s="417"/>
      <c r="C83" s="417"/>
      <c r="D83" s="417"/>
      <c r="E83" s="417"/>
      <c r="F83" s="29"/>
      <c r="G83" s="413" t="s">
        <v>45</v>
      </c>
      <c r="H83" s="414"/>
      <c r="I83" s="418">
        <v>130000</v>
      </c>
      <c r="J83" s="419"/>
      <c r="K83" s="30"/>
      <c r="L83" s="29"/>
      <c r="M83" s="224"/>
      <c r="N83" s="40" t="s">
        <v>14</v>
      </c>
    </row>
    <row r="84" spans="1:14" ht="19.350000000000001" customHeight="1" x14ac:dyDescent="0.15">
      <c r="A84" s="417" t="s">
        <v>200</v>
      </c>
      <c r="B84" s="417"/>
      <c r="C84" s="417"/>
      <c r="D84" s="417"/>
      <c r="E84" s="417"/>
      <c r="F84" s="29"/>
      <c r="G84" s="413" t="s">
        <v>46</v>
      </c>
      <c r="H84" s="414"/>
      <c r="I84" s="418">
        <v>120000</v>
      </c>
      <c r="J84" s="419"/>
      <c r="K84" s="30"/>
      <c r="L84" s="29"/>
      <c r="M84" s="224"/>
      <c r="N84" s="40" t="s">
        <v>14</v>
      </c>
    </row>
    <row r="85" spans="1:14" ht="19.350000000000001" customHeight="1" x14ac:dyDescent="0.15">
      <c r="A85" s="417" t="s">
        <v>201</v>
      </c>
      <c r="B85" s="417"/>
      <c r="C85" s="417"/>
      <c r="D85" s="417"/>
      <c r="E85" s="417"/>
      <c r="F85" s="29"/>
      <c r="G85" s="413" t="s">
        <v>47</v>
      </c>
      <c r="H85" s="414"/>
      <c r="I85" s="418">
        <v>160000</v>
      </c>
      <c r="J85" s="419"/>
      <c r="K85" s="30"/>
      <c r="L85" s="29"/>
      <c r="M85" s="224"/>
      <c r="N85" s="40" t="s">
        <v>14</v>
      </c>
    </row>
    <row r="86" spans="1:14" ht="19.350000000000001" customHeight="1" x14ac:dyDescent="0.15">
      <c r="A86" s="410" t="s">
        <v>202</v>
      </c>
      <c r="B86" s="411"/>
      <c r="C86" s="411"/>
      <c r="D86" s="411"/>
      <c r="E86" s="412"/>
      <c r="F86" s="55" t="s">
        <v>10</v>
      </c>
      <c r="G86" s="413" t="s">
        <v>48</v>
      </c>
      <c r="H86" s="414"/>
      <c r="I86" s="418">
        <v>170000</v>
      </c>
      <c r="J86" s="419"/>
      <c r="K86" s="30"/>
      <c r="L86" s="29"/>
      <c r="M86" s="224"/>
      <c r="N86" s="40" t="s">
        <v>14</v>
      </c>
    </row>
    <row r="87" spans="1:14" ht="19.350000000000001" customHeight="1" x14ac:dyDescent="0.15">
      <c r="A87" s="410" t="s">
        <v>66</v>
      </c>
      <c r="B87" s="411"/>
      <c r="C87" s="411"/>
      <c r="D87" s="411"/>
      <c r="E87" s="412"/>
      <c r="F87" s="55"/>
      <c r="G87" s="413" t="s">
        <v>67</v>
      </c>
      <c r="H87" s="414"/>
      <c r="I87" s="418">
        <v>160000</v>
      </c>
      <c r="J87" s="419"/>
      <c r="K87" s="30"/>
      <c r="L87" s="29"/>
      <c r="M87" s="224"/>
      <c r="N87" s="40" t="s">
        <v>14</v>
      </c>
    </row>
  </sheetData>
  <mergeCells count="184">
    <mergeCell ref="A86:E86"/>
    <mergeCell ref="G86:H86"/>
    <mergeCell ref="I86:J86"/>
    <mergeCell ref="A87:E87"/>
    <mergeCell ref="G87:H87"/>
    <mergeCell ref="I87:J87"/>
    <mergeCell ref="A85:E85"/>
    <mergeCell ref="G85:H85"/>
    <mergeCell ref="I85:J85"/>
    <mergeCell ref="A84:E84"/>
    <mergeCell ref="G84:H84"/>
    <mergeCell ref="I84:J84"/>
    <mergeCell ref="A83:E83"/>
    <mergeCell ref="G83:H83"/>
    <mergeCell ref="I83:J83"/>
    <mergeCell ref="A82:E82"/>
    <mergeCell ref="G82:H82"/>
    <mergeCell ref="I82:J82"/>
    <mergeCell ref="A81:E81"/>
    <mergeCell ref="G81:H81"/>
    <mergeCell ref="I81:J81"/>
    <mergeCell ref="A80:E80"/>
    <mergeCell ref="G80:H80"/>
    <mergeCell ref="I80:J80"/>
    <mergeCell ref="A79:E79"/>
    <mergeCell ref="G79:H79"/>
    <mergeCell ref="I79:J79"/>
    <mergeCell ref="A78:E78"/>
    <mergeCell ref="G78:H78"/>
    <mergeCell ref="I78:J78"/>
    <mergeCell ref="A77:E77"/>
    <mergeCell ref="G77:H77"/>
    <mergeCell ref="I77:J77"/>
    <mergeCell ref="A76:E76"/>
    <mergeCell ref="G76:H76"/>
    <mergeCell ref="I76:J76"/>
    <mergeCell ref="A75:E75"/>
    <mergeCell ref="G75:H75"/>
    <mergeCell ref="I75:J75"/>
    <mergeCell ref="A74:E74"/>
    <mergeCell ref="G74:H74"/>
    <mergeCell ref="I74:J74"/>
    <mergeCell ref="A73:E73"/>
    <mergeCell ref="G73:H73"/>
    <mergeCell ref="I73:J73"/>
    <mergeCell ref="A72:E72"/>
    <mergeCell ref="G72:H72"/>
    <mergeCell ref="I72:J72"/>
    <mergeCell ref="A71:E71"/>
    <mergeCell ref="G71:H71"/>
    <mergeCell ref="I71:J71"/>
    <mergeCell ref="A70:E70"/>
    <mergeCell ref="G70:H70"/>
    <mergeCell ref="I70:J70"/>
    <mergeCell ref="A67:E67"/>
    <mergeCell ref="G67:H67"/>
    <mergeCell ref="I67:J67"/>
    <mergeCell ref="A69:E69"/>
    <mergeCell ref="G69:H69"/>
    <mergeCell ref="I69:J69"/>
    <mergeCell ref="A68:E68"/>
    <mergeCell ref="G68:H68"/>
    <mergeCell ref="I68:J68"/>
    <mergeCell ref="A64:E64"/>
    <mergeCell ref="G64:H64"/>
    <mergeCell ref="I64:J64"/>
    <mergeCell ref="A65:E65"/>
    <mergeCell ref="G65:H65"/>
    <mergeCell ref="I65:J65"/>
    <mergeCell ref="A66:E66"/>
    <mergeCell ref="A62:E62"/>
    <mergeCell ref="G62:H62"/>
    <mergeCell ref="I62:J62"/>
    <mergeCell ref="A63:E63"/>
    <mergeCell ref="G63:H63"/>
    <mergeCell ref="I63:J63"/>
    <mergeCell ref="G66:H66"/>
    <mergeCell ref="I66:J66"/>
    <mergeCell ref="A60:E60"/>
    <mergeCell ref="G60:H60"/>
    <mergeCell ref="I60:J60"/>
    <mergeCell ref="A61:E61"/>
    <mergeCell ref="G61:H61"/>
    <mergeCell ref="I61:J61"/>
    <mergeCell ref="A58:E58"/>
    <mergeCell ref="G58:H58"/>
    <mergeCell ref="I58:J58"/>
    <mergeCell ref="A59:E59"/>
    <mergeCell ref="G59:H59"/>
    <mergeCell ref="I59:J59"/>
    <mergeCell ref="A56:E56"/>
    <mergeCell ref="G56:H56"/>
    <mergeCell ref="I56:J56"/>
    <mergeCell ref="A57:E57"/>
    <mergeCell ref="G57:H57"/>
    <mergeCell ref="I57:J57"/>
    <mergeCell ref="A54:E54"/>
    <mergeCell ref="G54:H54"/>
    <mergeCell ref="I54:J54"/>
    <mergeCell ref="A55:E55"/>
    <mergeCell ref="G55:H55"/>
    <mergeCell ref="I55:J55"/>
    <mergeCell ref="A52:E52"/>
    <mergeCell ref="G52:H52"/>
    <mergeCell ref="I52:J52"/>
    <mergeCell ref="A53:E53"/>
    <mergeCell ref="G53:H53"/>
    <mergeCell ref="I53:J53"/>
    <mergeCell ref="A50:E50"/>
    <mergeCell ref="F50:H50"/>
    <mergeCell ref="I50:K50"/>
    <mergeCell ref="L50:N50"/>
    <mergeCell ref="A51:E51"/>
    <mergeCell ref="G51:H51"/>
    <mergeCell ref="I51:J51"/>
    <mergeCell ref="D45:E45"/>
    <mergeCell ref="G45:H45"/>
    <mergeCell ref="I45:J45"/>
    <mergeCell ref="K45:L45"/>
    <mergeCell ref="M45:N45"/>
    <mergeCell ref="B46:C46"/>
    <mergeCell ref="D46:E46"/>
    <mergeCell ref="G46:H46"/>
    <mergeCell ref="M42:N42"/>
    <mergeCell ref="B43:C43"/>
    <mergeCell ref="D43:E43"/>
    <mergeCell ref="G43:H43"/>
    <mergeCell ref="B44:C44"/>
    <mergeCell ref="D44:E44"/>
    <mergeCell ref="F44:F46"/>
    <mergeCell ref="G44:H44"/>
    <mergeCell ref="B45:C45"/>
    <mergeCell ref="B41:C41"/>
    <mergeCell ref="D41:E41"/>
    <mergeCell ref="G41:H41"/>
    <mergeCell ref="B42:C42"/>
    <mergeCell ref="D42:E42"/>
    <mergeCell ref="I42:J42"/>
    <mergeCell ref="G39:H39"/>
    <mergeCell ref="I39:J39"/>
    <mergeCell ref="K39:L39"/>
    <mergeCell ref="K42:L42"/>
    <mergeCell ref="B35:C35"/>
    <mergeCell ref="D35:E35"/>
    <mergeCell ref="F35:F37"/>
    <mergeCell ref="B36:C36"/>
    <mergeCell ref="D36:E36"/>
    <mergeCell ref="G36:H36"/>
    <mergeCell ref="M39:N39"/>
    <mergeCell ref="B40:C40"/>
    <mergeCell ref="D40:E40"/>
    <mergeCell ref="I36:J36"/>
    <mergeCell ref="K36:L36"/>
    <mergeCell ref="M36:N36"/>
    <mergeCell ref="B37:C37"/>
    <mergeCell ref="D37:E37"/>
    <mergeCell ref="B38:C38"/>
    <mergeCell ref="D38:E38"/>
    <mergeCell ref="F38:F40"/>
    <mergeCell ref="B39:C39"/>
    <mergeCell ref="D39:E39"/>
    <mergeCell ref="A32:A34"/>
    <mergeCell ref="B32:C34"/>
    <mergeCell ref="D32:E32"/>
    <mergeCell ref="F32:F34"/>
    <mergeCell ref="D33:E33"/>
    <mergeCell ref="G33:H33"/>
    <mergeCell ref="M29:N29"/>
    <mergeCell ref="K30:L30"/>
    <mergeCell ref="M30:N30"/>
    <mergeCell ref="B31:C31"/>
    <mergeCell ref="I31:J31"/>
    <mergeCell ref="K31:L31"/>
    <mergeCell ref="M31:N31"/>
    <mergeCell ref="A29:A31"/>
    <mergeCell ref="B29:C29"/>
    <mergeCell ref="D29:E31"/>
    <mergeCell ref="G29:H31"/>
    <mergeCell ref="I29:J29"/>
    <mergeCell ref="K29:L29"/>
    <mergeCell ref="I33:J33"/>
    <mergeCell ref="K33:L33"/>
    <mergeCell ref="M33:N33"/>
    <mergeCell ref="D34:E34"/>
  </mergeCells>
  <phoneticPr fontId="2"/>
  <pageMargins left="0.51181102362204722" right="0.27559055118110237" top="0.98425196850393704" bottom="0.98425196850393704" header="0.51181102362204722" footer="0.51181102362204722"/>
  <pageSetup paperSize="9" scale="91" orientation="portrait" useFirstPageNumber="1" r:id="rId1"/>
  <headerFooter scaleWithDoc="0" alignWithMargins="0">
    <oddFooter>&amp;C&amp;P</oddFooter>
  </headerFooter>
  <rowBreaks count="1" manualBreakCount="1">
    <brk id="47" max="1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25"/>
  <sheetViews>
    <sheetView view="pageBreakPreview" zoomScale="70" zoomScaleNormal="100" zoomScaleSheetLayoutView="70" workbookViewId="0">
      <pane xSplit="7" ySplit="2" topLeftCell="H3" activePane="bottomRight" state="frozen"/>
      <selection activeCell="S54" sqref="S54"/>
      <selection pane="topRight" activeCell="S54" sqref="S54"/>
      <selection pane="bottomLeft" activeCell="S54" sqref="S54"/>
      <selection pane="bottomRight" activeCell="N154" sqref="N154"/>
    </sheetView>
  </sheetViews>
  <sheetFormatPr defaultColWidth="9" defaultRowHeight="14.25" x14ac:dyDescent="0.15"/>
  <cols>
    <col min="1" max="1" width="5.125" style="49" customWidth="1"/>
    <col min="2" max="2" width="4.25" style="49" bestFit="1" customWidth="1"/>
    <col min="3" max="3" width="0.875" style="49" customWidth="1"/>
    <col min="4" max="4" width="4.25" style="49" bestFit="1" customWidth="1"/>
    <col min="5" max="5" width="0.875" style="49" customWidth="1"/>
    <col min="6" max="6" width="4.25" style="49" bestFit="1" customWidth="1"/>
    <col min="7" max="8" width="1.625" style="49" customWidth="1"/>
    <col min="9" max="14" width="9" style="49"/>
    <col min="15" max="15" width="23.625" style="49" customWidth="1"/>
    <col min="16" max="16384" width="9" style="49"/>
  </cols>
  <sheetData>
    <row r="1" spans="1:15" s="46" customFormat="1" ht="24.75" customHeight="1" x14ac:dyDescent="0.2">
      <c r="A1" s="147" t="s">
        <v>389</v>
      </c>
      <c r="B1" s="147"/>
      <c r="C1" s="147"/>
      <c r="D1" s="147"/>
      <c r="E1" s="147"/>
      <c r="F1" s="147"/>
      <c r="G1" s="147"/>
      <c r="H1" s="147"/>
    </row>
    <row r="2" spans="1:15" s="46" customFormat="1" ht="22.5" customHeight="1" x14ac:dyDescent="0.2">
      <c r="A2" s="172" t="s">
        <v>594</v>
      </c>
      <c r="B2" s="173"/>
      <c r="C2" s="173"/>
      <c r="D2" s="173"/>
      <c r="E2" s="173"/>
      <c r="F2" s="173"/>
      <c r="G2" s="189"/>
      <c r="H2" s="174" t="s">
        <v>597</v>
      </c>
      <c r="I2" s="175"/>
      <c r="J2" s="175"/>
      <c r="K2" s="175"/>
      <c r="L2" s="175"/>
      <c r="M2" s="175"/>
      <c r="N2" s="175"/>
      <c r="O2" s="176"/>
    </row>
    <row r="3" spans="1:15" ht="22.35" customHeight="1" x14ac:dyDescent="0.15">
      <c r="A3" s="23" t="s">
        <v>207</v>
      </c>
      <c r="B3" s="227">
        <v>30</v>
      </c>
      <c r="C3" s="223" t="s">
        <v>1</v>
      </c>
      <c r="D3" s="223">
        <v>1</v>
      </c>
      <c r="E3" s="223" t="s">
        <v>1</v>
      </c>
      <c r="F3" s="223">
        <v>1</v>
      </c>
      <c r="G3" s="25"/>
      <c r="H3" s="26"/>
      <c r="I3" s="435" t="s">
        <v>615</v>
      </c>
      <c r="J3" s="435"/>
      <c r="K3" s="435"/>
      <c r="L3" s="435"/>
      <c r="M3" s="435"/>
      <c r="N3" s="435"/>
      <c r="O3" s="436"/>
    </row>
    <row r="4" spans="1:15" ht="22.35" customHeight="1" x14ac:dyDescent="0.15">
      <c r="A4" s="26"/>
      <c r="B4" s="225">
        <v>32</v>
      </c>
      <c r="C4" s="217" t="s">
        <v>1</v>
      </c>
      <c r="D4" s="217">
        <v>6</v>
      </c>
      <c r="E4" s="217" t="s">
        <v>1</v>
      </c>
      <c r="F4" s="217">
        <v>15</v>
      </c>
      <c r="G4" s="217"/>
      <c r="H4" s="19"/>
      <c r="I4" s="432" t="s">
        <v>619</v>
      </c>
      <c r="J4" s="432"/>
      <c r="K4" s="432"/>
      <c r="L4" s="432"/>
      <c r="M4" s="432"/>
      <c r="N4" s="432"/>
      <c r="O4" s="434"/>
    </row>
    <row r="5" spans="1:15" ht="22.35" customHeight="1" x14ac:dyDescent="0.15">
      <c r="A5" s="19"/>
      <c r="B5" s="51"/>
      <c r="C5" s="215"/>
      <c r="D5" s="215">
        <v>9</v>
      </c>
      <c r="E5" s="215" t="s">
        <v>1</v>
      </c>
      <c r="F5" s="215">
        <v>24</v>
      </c>
      <c r="G5" s="216"/>
      <c r="H5" s="26"/>
      <c r="I5" s="435" t="s">
        <v>620</v>
      </c>
      <c r="J5" s="435"/>
      <c r="K5" s="435"/>
      <c r="L5" s="435"/>
      <c r="M5" s="435"/>
      <c r="N5" s="435"/>
      <c r="O5" s="436"/>
    </row>
    <row r="6" spans="1:15" ht="22.35" customHeight="1" x14ac:dyDescent="0.15">
      <c r="A6" s="26"/>
      <c r="B6" s="217">
        <v>33</v>
      </c>
      <c r="C6" s="217"/>
      <c r="D6" s="217">
        <v>9</v>
      </c>
      <c r="E6" s="217" t="s">
        <v>1</v>
      </c>
      <c r="F6" s="217">
        <v>25</v>
      </c>
      <c r="G6" s="217"/>
      <c r="H6" s="19"/>
      <c r="I6" s="432" t="s">
        <v>621</v>
      </c>
      <c r="J6" s="432"/>
      <c r="K6" s="432"/>
      <c r="L6" s="432"/>
      <c r="M6" s="432"/>
      <c r="N6" s="432"/>
      <c r="O6" s="434"/>
    </row>
    <row r="7" spans="1:15" ht="22.35" customHeight="1" x14ac:dyDescent="0.15">
      <c r="A7" s="19"/>
      <c r="B7" s="52"/>
      <c r="C7" s="215"/>
      <c r="D7" s="215">
        <v>10</v>
      </c>
      <c r="E7" s="215" t="s">
        <v>1</v>
      </c>
      <c r="F7" s="215">
        <v>7</v>
      </c>
      <c r="G7" s="216"/>
      <c r="H7" s="26"/>
      <c r="I7" s="435" t="s">
        <v>622</v>
      </c>
      <c r="J7" s="435"/>
      <c r="K7" s="435"/>
      <c r="L7" s="435"/>
      <c r="M7" s="435"/>
      <c r="N7" s="435"/>
      <c r="O7" s="436"/>
    </row>
    <row r="8" spans="1:15" ht="22.35" customHeight="1" x14ac:dyDescent="0.15">
      <c r="A8" s="26"/>
      <c r="B8" s="53"/>
      <c r="C8" s="217"/>
      <c r="D8" s="217">
        <v>10</v>
      </c>
      <c r="E8" s="217" t="s">
        <v>1</v>
      </c>
      <c r="F8" s="217">
        <v>30</v>
      </c>
      <c r="G8" s="217"/>
      <c r="H8" s="19"/>
      <c r="I8" s="432" t="s">
        <v>623</v>
      </c>
      <c r="J8" s="432"/>
      <c r="K8" s="432"/>
      <c r="L8" s="432"/>
      <c r="M8" s="432"/>
      <c r="N8" s="432"/>
      <c r="O8" s="434"/>
    </row>
    <row r="9" spans="1:15" ht="22.35" customHeight="1" x14ac:dyDescent="0.15">
      <c r="A9" s="19"/>
      <c r="B9" s="215">
        <v>34</v>
      </c>
      <c r="C9" s="215" t="s">
        <v>1</v>
      </c>
      <c r="D9" s="215">
        <v>4</v>
      </c>
      <c r="E9" s="215" t="s">
        <v>1</v>
      </c>
      <c r="F9" s="215">
        <v>1</v>
      </c>
      <c r="G9" s="216"/>
      <c r="H9" s="26"/>
      <c r="I9" s="435" t="s">
        <v>627</v>
      </c>
      <c r="J9" s="435"/>
      <c r="K9" s="435"/>
      <c r="L9" s="435"/>
      <c r="M9" s="435"/>
      <c r="N9" s="435"/>
      <c r="O9" s="436"/>
    </row>
    <row r="10" spans="1:15" ht="22.35" customHeight="1" x14ac:dyDescent="0.15">
      <c r="A10" s="26"/>
      <c r="B10" s="217"/>
      <c r="C10" s="217"/>
      <c r="D10" s="217">
        <v>8</v>
      </c>
      <c r="E10" s="217" t="s">
        <v>1</v>
      </c>
      <c r="F10" s="217">
        <v>15</v>
      </c>
      <c r="G10" s="217"/>
      <c r="H10" s="19"/>
      <c r="I10" s="432" t="s">
        <v>628</v>
      </c>
      <c r="J10" s="432"/>
      <c r="K10" s="432"/>
      <c r="L10" s="432"/>
      <c r="M10" s="432"/>
      <c r="N10" s="432"/>
      <c r="O10" s="434"/>
    </row>
    <row r="11" spans="1:15" ht="22.35" customHeight="1" x14ac:dyDescent="0.15">
      <c r="A11" s="19"/>
      <c r="B11" s="215"/>
      <c r="C11" s="215"/>
      <c r="D11" s="215" t="s">
        <v>244</v>
      </c>
      <c r="E11" s="215"/>
      <c r="F11" s="215"/>
      <c r="G11" s="216"/>
      <c r="H11" s="26"/>
      <c r="I11" s="435" t="s">
        <v>629</v>
      </c>
      <c r="J11" s="435"/>
      <c r="K11" s="435"/>
      <c r="L11" s="435"/>
      <c r="M11" s="435"/>
      <c r="N11" s="435"/>
      <c r="O11" s="436"/>
    </row>
    <row r="12" spans="1:15" ht="22.35" customHeight="1" x14ac:dyDescent="0.15">
      <c r="A12" s="26"/>
      <c r="B12" s="217">
        <v>35</v>
      </c>
      <c r="C12" s="217" t="s">
        <v>1</v>
      </c>
      <c r="D12" s="217">
        <v>9</v>
      </c>
      <c r="E12" s="217" t="s">
        <v>1</v>
      </c>
      <c r="F12" s="217">
        <v>15</v>
      </c>
      <c r="G12" s="217"/>
      <c r="H12" s="19"/>
      <c r="I12" s="426" t="s">
        <v>855</v>
      </c>
      <c r="J12" s="426"/>
      <c r="K12" s="426"/>
      <c r="L12" s="426"/>
      <c r="M12" s="426"/>
      <c r="N12" s="426"/>
      <c r="O12" s="427"/>
    </row>
    <row r="13" spans="1:15" ht="22.35" customHeight="1" x14ac:dyDescent="0.15">
      <c r="A13" s="19"/>
      <c r="B13" s="215">
        <v>36</v>
      </c>
      <c r="C13" s="215" t="s">
        <v>1</v>
      </c>
      <c r="D13" s="215">
        <v>3</v>
      </c>
      <c r="E13" s="215" t="s">
        <v>1</v>
      </c>
      <c r="F13" s="215">
        <v>24</v>
      </c>
      <c r="G13" s="216"/>
      <c r="H13" s="26"/>
      <c r="I13" s="437" t="s">
        <v>856</v>
      </c>
      <c r="J13" s="437"/>
      <c r="K13" s="437"/>
      <c r="L13" s="437"/>
      <c r="M13" s="437"/>
      <c r="N13" s="437"/>
      <c r="O13" s="438"/>
    </row>
    <row r="14" spans="1:15" ht="22.35" customHeight="1" x14ac:dyDescent="0.15">
      <c r="A14" s="26"/>
      <c r="B14" s="217"/>
      <c r="C14" s="217"/>
      <c r="D14" s="217">
        <v>7</v>
      </c>
      <c r="E14" s="217" t="s">
        <v>1</v>
      </c>
      <c r="F14" s="217">
        <v>22</v>
      </c>
      <c r="G14" s="217"/>
      <c r="H14" s="20"/>
      <c r="I14" s="432" t="s">
        <v>630</v>
      </c>
      <c r="J14" s="432"/>
      <c r="K14" s="432"/>
      <c r="L14" s="432"/>
      <c r="M14" s="432"/>
      <c r="N14" s="432"/>
      <c r="O14" s="434"/>
    </row>
    <row r="15" spans="1:15" ht="22.35" customHeight="1" x14ac:dyDescent="0.15">
      <c r="A15" s="19"/>
      <c r="B15" s="215"/>
      <c r="C15" s="215"/>
      <c r="D15" s="215">
        <v>8</v>
      </c>
      <c r="E15" s="215" t="s">
        <v>1</v>
      </c>
      <c r="F15" s="215">
        <v>25</v>
      </c>
      <c r="G15" s="215"/>
      <c r="H15" s="19"/>
      <c r="I15" s="435" t="s">
        <v>631</v>
      </c>
      <c r="J15" s="435"/>
      <c r="K15" s="435"/>
      <c r="L15" s="435"/>
      <c r="M15" s="435"/>
      <c r="N15" s="435"/>
      <c r="O15" s="436"/>
    </row>
    <row r="16" spans="1:15" ht="22.35" customHeight="1" x14ac:dyDescent="0.15">
      <c r="A16" s="26"/>
      <c r="B16" s="217">
        <v>38</v>
      </c>
      <c r="C16" s="217" t="s">
        <v>1</v>
      </c>
      <c r="D16" s="217">
        <v>4</v>
      </c>
      <c r="E16" s="217" t="s">
        <v>1</v>
      </c>
      <c r="F16" s="217">
        <v>26</v>
      </c>
      <c r="G16" s="217"/>
      <c r="H16" s="23"/>
      <c r="I16" s="432" t="s">
        <v>632</v>
      </c>
      <c r="J16" s="432"/>
      <c r="K16" s="432"/>
      <c r="L16" s="432"/>
      <c r="M16" s="432"/>
      <c r="N16" s="432"/>
      <c r="O16" s="434"/>
    </row>
    <row r="17" spans="1:15" ht="22.35" customHeight="1" x14ac:dyDescent="0.15">
      <c r="A17" s="19"/>
      <c r="B17" s="215"/>
      <c r="C17" s="215"/>
      <c r="D17" s="215">
        <v>9</v>
      </c>
      <c r="E17" s="215" t="s">
        <v>1</v>
      </c>
      <c r="F17" s="215">
        <v>1</v>
      </c>
      <c r="G17" s="216"/>
      <c r="H17" s="26"/>
      <c r="I17" s="435" t="s">
        <v>633</v>
      </c>
      <c r="J17" s="435"/>
      <c r="K17" s="435"/>
      <c r="L17" s="435"/>
      <c r="M17" s="435"/>
      <c r="N17" s="435"/>
      <c r="O17" s="436"/>
    </row>
    <row r="18" spans="1:15" ht="22.35" customHeight="1" x14ac:dyDescent="0.15">
      <c r="A18" s="26"/>
      <c r="B18" s="217">
        <v>42</v>
      </c>
      <c r="C18" s="217" t="s">
        <v>1</v>
      </c>
      <c r="D18" s="217">
        <v>3</v>
      </c>
      <c r="E18" s="217" t="s">
        <v>1</v>
      </c>
      <c r="F18" s="217">
        <v>31</v>
      </c>
      <c r="G18" s="217"/>
      <c r="H18" s="19"/>
      <c r="I18" s="426" t="s">
        <v>857</v>
      </c>
      <c r="J18" s="426"/>
      <c r="K18" s="426"/>
      <c r="L18" s="426"/>
      <c r="M18" s="426"/>
      <c r="N18" s="426"/>
      <c r="O18" s="427"/>
    </row>
    <row r="19" spans="1:15" ht="22.35" customHeight="1" x14ac:dyDescent="0.15">
      <c r="A19" s="19"/>
      <c r="B19" s="215">
        <v>44</v>
      </c>
      <c r="C19" s="215" t="s">
        <v>1</v>
      </c>
      <c r="D19" s="215">
        <v>3</v>
      </c>
      <c r="E19" s="215" t="s">
        <v>1</v>
      </c>
      <c r="F19" s="215">
        <v>25</v>
      </c>
      <c r="G19" s="216"/>
      <c r="H19" s="26"/>
      <c r="I19" s="437" t="s">
        <v>858</v>
      </c>
      <c r="J19" s="437"/>
      <c r="K19" s="437"/>
      <c r="L19" s="437"/>
      <c r="M19" s="437"/>
      <c r="N19" s="437"/>
      <c r="O19" s="438"/>
    </row>
    <row r="20" spans="1:15" ht="22.35" customHeight="1" x14ac:dyDescent="0.15">
      <c r="A20" s="26"/>
      <c r="B20" s="217"/>
      <c r="C20" s="217"/>
      <c r="D20" s="217">
        <v>12</v>
      </c>
      <c r="E20" s="217" t="s">
        <v>1</v>
      </c>
      <c r="F20" s="217">
        <v>25</v>
      </c>
      <c r="G20" s="217"/>
      <c r="H20" s="19"/>
      <c r="I20" s="432" t="s">
        <v>634</v>
      </c>
      <c r="J20" s="432"/>
      <c r="K20" s="432"/>
      <c r="L20" s="432"/>
      <c r="M20" s="432"/>
      <c r="N20" s="432"/>
      <c r="O20" s="434"/>
    </row>
    <row r="21" spans="1:15" ht="22.35" customHeight="1" x14ac:dyDescent="0.15">
      <c r="A21" s="19"/>
      <c r="B21" s="215">
        <v>45</v>
      </c>
      <c r="C21" s="215" t="s">
        <v>1</v>
      </c>
      <c r="D21" s="215">
        <v>3</v>
      </c>
      <c r="E21" s="215" t="s">
        <v>1</v>
      </c>
      <c r="F21" s="215">
        <v>30</v>
      </c>
      <c r="G21" s="216"/>
      <c r="H21" s="26"/>
      <c r="I21" s="437" t="s">
        <v>859</v>
      </c>
      <c r="J21" s="437"/>
      <c r="K21" s="437"/>
      <c r="L21" s="437"/>
      <c r="M21" s="437"/>
      <c r="N21" s="437"/>
      <c r="O21" s="438"/>
    </row>
    <row r="22" spans="1:15" ht="22.35" customHeight="1" x14ac:dyDescent="0.15">
      <c r="A22" s="26"/>
      <c r="B22" s="217"/>
      <c r="C22" s="217"/>
      <c r="D22" s="217" t="s">
        <v>244</v>
      </c>
      <c r="E22" s="217"/>
      <c r="F22" s="217"/>
      <c r="G22" s="217"/>
      <c r="H22" s="19"/>
      <c r="I22" s="432" t="s">
        <v>635</v>
      </c>
      <c r="J22" s="432"/>
      <c r="K22" s="432"/>
      <c r="L22" s="432"/>
      <c r="M22" s="432"/>
      <c r="N22" s="432"/>
      <c r="O22" s="434"/>
    </row>
    <row r="23" spans="1:15" ht="22.35" customHeight="1" x14ac:dyDescent="0.15">
      <c r="A23" s="19"/>
      <c r="B23" s="215">
        <v>46</v>
      </c>
      <c r="C23" s="215" t="s">
        <v>1</v>
      </c>
      <c r="D23" s="215">
        <v>12</v>
      </c>
      <c r="E23" s="215" t="s">
        <v>1</v>
      </c>
      <c r="F23" s="215">
        <v>1</v>
      </c>
      <c r="G23" s="216"/>
      <c r="H23" s="26"/>
      <c r="I23" s="437" t="s">
        <v>848</v>
      </c>
      <c r="J23" s="437"/>
      <c r="K23" s="437"/>
      <c r="L23" s="437"/>
      <c r="M23" s="437"/>
      <c r="N23" s="437"/>
      <c r="O23" s="438"/>
    </row>
    <row r="24" spans="1:15" ht="22.35" customHeight="1" x14ac:dyDescent="0.15">
      <c r="A24" s="26"/>
      <c r="B24" s="217">
        <v>47</v>
      </c>
      <c r="C24" s="217" t="s">
        <v>1</v>
      </c>
      <c r="D24" s="217">
        <v>3</v>
      </c>
      <c r="E24" s="217" t="s">
        <v>1</v>
      </c>
      <c r="F24" s="217">
        <v>22</v>
      </c>
      <c r="G24" s="217"/>
      <c r="H24" s="19"/>
      <c r="I24" s="426" t="s">
        <v>847</v>
      </c>
      <c r="J24" s="426"/>
      <c r="K24" s="426"/>
      <c r="L24" s="426"/>
      <c r="M24" s="426"/>
      <c r="N24" s="426"/>
      <c r="O24" s="427"/>
    </row>
    <row r="25" spans="1:15" ht="22.35" customHeight="1" x14ac:dyDescent="0.15">
      <c r="A25" s="19"/>
      <c r="B25" s="215"/>
      <c r="C25" s="215"/>
      <c r="D25" s="215">
        <v>4</v>
      </c>
      <c r="E25" s="215" t="s">
        <v>1</v>
      </c>
      <c r="F25" s="215">
        <v>1</v>
      </c>
      <c r="G25" s="216"/>
      <c r="H25" s="26"/>
      <c r="I25" s="435" t="s">
        <v>640</v>
      </c>
      <c r="J25" s="435"/>
      <c r="K25" s="435"/>
      <c r="L25" s="435"/>
      <c r="M25" s="435"/>
      <c r="N25" s="435"/>
      <c r="O25" s="436"/>
    </row>
    <row r="26" spans="1:15" ht="22.35" customHeight="1" x14ac:dyDescent="0.15">
      <c r="A26" s="26"/>
      <c r="B26" s="217">
        <v>48</v>
      </c>
      <c r="C26" s="217" t="s">
        <v>1</v>
      </c>
      <c r="D26" s="217">
        <v>3</v>
      </c>
      <c r="E26" s="217" t="s">
        <v>1</v>
      </c>
      <c r="F26" s="217">
        <v>20</v>
      </c>
      <c r="G26" s="217"/>
      <c r="H26" s="19"/>
      <c r="I26" s="426" t="s">
        <v>846</v>
      </c>
      <c r="J26" s="426"/>
      <c r="K26" s="426"/>
      <c r="L26" s="426"/>
      <c r="M26" s="426"/>
      <c r="N26" s="426"/>
      <c r="O26" s="427"/>
    </row>
    <row r="27" spans="1:15" ht="22.35" customHeight="1" x14ac:dyDescent="0.15">
      <c r="A27" s="19"/>
      <c r="B27" s="215"/>
      <c r="C27" s="215"/>
      <c r="D27" s="215">
        <v>4</v>
      </c>
      <c r="E27" s="215" t="s">
        <v>1</v>
      </c>
      <c r="F27" s="215">
        <v>1</v>
      </c>
      <c r="G27" s="216"/>
      <c r="H27" s="19"/>
      <c r="I27" s="432" t="s">
        <v>616</v>
      </c>
      <c r="J27" s="432"/>
      <c r="K27" s="432"/>
      <c r="L27" s="432"/>
      <c r="M27" s="432"/>
      <c r="N27" s="432"/>
      <c r="O27" s="434"/>
    </row>
    <row r="28" spans="1:15" ht="22.35" customHeight="1" x14ac:dyDescent="0.15">
      <c r="A28" s="19"/>
      <c r="B28" s="215">
        <v>49</v>
      </c>
      <c r="C28" s="215" t="s">
        <v>1</v>
      </c>
      <c r="D28" s="215">
        <v>2</v>
      </c>
      <c r="E28" s="215" t="s">
        <v>1</v>
      </c>
      <c r="F28" s="215">
        <v>20</v>
      </c>
      <c r="G28" s="216"/>
      <c r="H28" s="26"/>
      <c r="I28" s="435" t="s">
        <v>617</v>
      </c>
      <c r="J28" s="435"/>
      <c r="K28" s="435"/>
      <c r="L28" s="435"/>
      <c r="M28" s="435"/>
      <c r="N28" s="435"/>
      <c r="O28" s="436"/>
    </row>
    <row r="29" spans="1:15" ht="22.35" customHeight="1" x14ac:dyDescent="0.15">
      <c r="A29" s="19"/>
      <c r="B29" s="215"/>
      <c r="C29" s="215"/>
      <c r="D29" s="215">
        <v>2</v>
      </c>
      <c r="E29" s="215" t="s">
        <v>1</v>
      </c>
      <c r="F29" s="215">
        <v>28</v>
      </c>
      <c r="G29" s="216"/>
      <c r="H29" s="19"/>
      <c r="I29" s="426" t="s">
        <v>845</v>
      </c>
      <c r="J29" s="426"/>
      <c r="K29" s="426"/>
      <c r="L29" s="426"/>
      <c r="M29" s="426"/>
      <c r="N29" s="426"/>
      <c r="O29" s="427"/>
    </row>
    <row r="30" spans="1:15" ht="22.35" customHeight="1" x14ac:dyDescent="0.15">
      <c r="A30" s="26"/>
      <c r="B30" s="217">
        <v>50</v>
      </c>
      <c r="C30" s="217" t="s">
        <v>1</v>
      </c>
      <c r="D30" s="217">
        <v>1</v>
      </c>
      <c r="E30" s="217" t="s">
        <v>1</v>
      </c>
      <c r="F30" s="217">
        <v>31</v>
      </c>
      <c r="G30" s="217"/>
      <c r="H30" s="19"/>
      <c r="I30" s="426" t="s">
        <v>844</v>
      </c>
      <c r="J30" s="426"/>
      <c r="K30" s="426"/>
      <c r="L30" s="426"/>
      <c r="M30" s="426"/>
      <c r="N30" s="426"/>
      <c r="O30" s="427"/>
    </row>
    <row r="31" spans="1:15" ht="22.35" customHeight="1" x14ac:dyDescent="0.15">
      <c r="A31" s="19"/>
      <c r="B31" s="215"/>
      <c r="C31" s="215"/>
      <c r="D31" s="215">
        <v>2</v>
      </c>
      <c r="E31" s="215" t="s">
        <v>1</v>
      </c>
      <c r="F31" s="215">
        <v>18</v>
      </c>
      <c r="G31" s="216"/>
      <c r="H31" s="19"/>
      <c r="I31" s="432" t="s">
        <v>618</v>
      </c>
      <c r="J31" s="432"/>
      <c r="K31" s="432"/>
      <c r="L31" s="432"/>
      <c r="M31" s="432"/>
      <c r="N31" s="432"/>
      <c r="O31" s="434"/>
    </row>
    <row r="32" spans="1:15" ht="22.35" customHeight="1" x14ac:dyDescent="0.15">
      <c r="A32" s="20"/>
      <c r="B32" s="215"/>
      <c r="C32" s="215"/>
      <c r="D32" s="215">
        <v>4</v>
      </c>
      <c r="E32" s="215" t="s">
        <v>1</v>
      </c>
      <c r="F32" s="215">
        <v>15</v>
      </c>
      <c r="G32" s="216"/>
      <c r="H32" s="19"/>
      <c r="I32" s="432" t="s">
        <v>477</v>
      </c>
      <c r="J32" s="432"/>
      <c r="K32" s="432"/>
      <c r="L32" s="432"/>
      <c r="M32" s="432"/>
      <c r="N32" s="432"/>
      <c r="O32" s="434"/>
    </row>
    <row r="33" spans="1:15" ht="22.35" customHeight="1" x14ac:dyDescent="0.15">
      <c r="A33" s="20"/>
      <c r="B33" s="21"/>
      <c r="C33" s="217"/>
      <c r="D33" s="21">
        <v>10</v>
      </c>
      <c r="E33" s="21" t="s">
        <v>1</v>
      </c>
      <c r="F33" s="21">
        <v>1</v>
      </c>
      <c r="G33" s="21"/>
      <c r="H33" s="26"/>
      <c r="I33" s="437" t="s">
        <v>860</v>
      </c>
      <c r="J33" s="437"/>
      <c r="K33" s="437"/>
      <c r="L33" s="437"/>
      <c r="M33" s="437"/>
      <c r="N33" s="437"/>
      <c r="O33" s="438"/>
    </row>
    <row r="34" spans="1:15" ht="22.35" customHeight="1" x14ac:dyDescent="0.15">
      <c r="A34" s="26"/>
      <c r="B34" s="217"/>
      <c r="C34" s="217"/>
      <c r="D34" s="217"/>
      <c r="E34" s="217"/>
      <c r="F34" s="217"/>
      <c r="G34" s="218"/>
      <c r="H34" s="442" t="s">
        <v>478</v>
      </c>
      <c r="I34" s="443"/>
      <c r="J34" s="443"/>
      <c r="K34" s="443"/>
      <c r="L34" s="443"/>
      <c r="M34" s="443"/>
      <c r="N34" s="443"/>
      <c r="O34" s="444"/>
    </row>
    <row r="35" spans="1:15" ht="22.35" customHeight="1" x14ac:dyDescent="0.15">
      <c r="A35" s="19"/>
      <c r="B35" s="215">
        <v>51</v>
      </c>
      <c r="C35" s="215" t="s">
        <v>1</v>
      </c>
      <c r="D35" s="215">
        <v>2</v>
      </c>
      <c r="E35" s="215" t="s">
        <v>1</v>
      </c>
      <c r="F35" s="215">
        <v>9</v>
      </c>
      <c r="G35" s="216"/>
      <c r="H35" s="215"/>
      <c r="I35" s="432" t="s">
        <v>479</v>
      </c>
      <c r="J35" s="432"/>
      <c r="K35" s="432"/>
      <c r="L35" s="432"/>
      <c r="M35" s="432"/>
      <c r="N35" s="432"/>
      <c r="O35" s="434"/>
    </row>
    <row r="36" spans="1:15" ht="22.35" customHeight="1" x14ac:dyDescent="0.15">
      <c r="A36" s="19"/>
      <c r="B36" s="215"/>
      <c r="C36" s="215"/>
      <c r="D36" s="215">
        <v>3</v>
      </c>
      <c r="E36" s="215" t="s">
        <v>1</v>
      </c>
      <c r="F36" s="215">
        <v>20</v>
      </c>
      <c r="G36" s="216"/>
      <c r="H36" s="19"/>
      <c r="I36" s="426" t="s">
        <v>843</v>
      </c>
      <c r="J36" s="426"/>
      <c r="K36" s="426"/>
      <c r="L36" s="426"/>
      <c r="M36" s="426"/>
      <c r="N36" s="426"/>
      <c r="O36" s="427"/>
    </row>
    <row r="37" spans="1:15" ht="22.35" customHeight="1" x14ac:dyDescent="0.15">
      <c r="A37" s="19"/>
      <c r="B37" s="215"/>
      <c r="C37" s="215"/>
      <c r="D37" s="215">
        <v>4</v>
      </c>
      <c r="E37" s="215" t="s">
        <v>1</v>
      </c>
      <c r="F37" s="215">
        <v>1</v>
      </c>
      <c r="G37" s="215"/>
      <c r="H37" s="19"/>
      <c r="I37" s="432" t="s">
        <v>480</v>
      </c>
      <c r="J37" s="432"/>
      <c r="K37" s="432"/>
      <c r="L37" s="432"/>
      <c r="M37" s="432"/>
      <c r="N37" s="432"/>
      <c r="O37" s="434"/>
    </row>
    <row r="38" spans="1:15" ht="22.35" customHeight="1" x14ac:dyDescent="0.15">
      <c r="A38" s="19"/>
      <c r="B38" s="215">
        <v>54</v>
      </c>
      <c r="C38" s="215" t="s">
        <v>1</v>
      </c>
      <c r="D38" s="215">
        <v>3</v>
      </c>
      <c r="E38" s="215" t="s">
        <v>1</v>
      </c>
      <c r="F38" s="215">
        <v>15</v>
      </c>
      <c r="G38" s="216"/>
      <c r="H38" s="215"/>
      <c r="I38" s="426" t="s">
        <v>842</v>
      </c>
      <c r="J38" s="426"/>
      <c r="K38" s="426"/>
      <c r="L38" s="426"/>
      <c r="M38" s="426"/>
      <c r="N38" s="426"/>
      <c r="O38" s="427"/>
    </row>
    <row r="39" spans="1:15" ht="22.35" customHeight="1" x14ac:dyDescent="0.15">
      <c r="A39" s="19"/>
      <c r="B39" s="215">
        <v>54</v>
      </c>
      <c r="C39" s="215" t="s">
        <v>1</v>
      </c>
      <c r="D39" s="215">
        <v>3</v>
      </c>
      <c r="E39" s="215" t="s">
        <v>1</v>
      </c>
      <c r="F39" s="215">
        <v>20</v>
      </c>
      <c r="G39" s="215"/>
      <c r="H39" s="19"/>
      <c r="I39" s="426" t="s">
        <v>841</v>
      </c>
      <c r="J39" s="426"/>
      <c r="K39" s="426"/>
      <c r="L39" s="426"/>
      <c r="M39" s="426"/>
      <c r="N39" s="426"/>
      <c r="O39" s="427"/>
    </row>
    <row r="40" spans="1:15" ht="22.35" customHeight="1" x14ac:dyDescent="0.15">
      <c r="A40" s="19"/>
      <c r="B40" s="215">
        <v>55</v>
      </c>
      <c r="C40" s="215" t="s">
        <v>1</v>
      </c>
      <c r="D40" s="215">
        <v>7</v>
      </c>
      <c r="E40" s="215" t="s">
        <v>1</v>
      </c>
      <c r="F40" s="215">
        <v>28</v>
      </c>
      <c r="G40" s="216"/>
      <c r="H40" s="215"/>
      <c r="I40" s="432" t="s">
        <v>481</v>
      </c>
      <c r="J40" s="432"/>
      <c r="K40" s="432"/>
      <c r="L40" s="432"/>
      <c r="M40" s="432"/>
      <c r="N40" s="432"/>
      <c r="O40" s="434"/>
    </row>
    <row r="41" spans="1:15" ht="22.35" customHeight="1" x14ac:dyDescent="0.15">
      <c r="A41" s="19"/>
      <c r="B41" s="215"/>
      <c r="C41" s="215"/>
      <c r="D41" s="215">
        <v>8</v>
      </c>
      <c r="E41" s="215" t="s">
        <v>1</v>
      </c>
      <c r="F41" s="215">
        <v>14</v>
      </c>
      <c r="G41" s="216"/>
      <c r="H41" s="19"/>
      <c r="I41" s="426" t="s">
        <v>840</v>
      </c>
      <c r="J41" s="426"/>
      <c r="K41" s="426"/>
      <c r="L41" s="426"/>
      <c r="M41" s="426"/>
      <c r="N41" s="426"/>
      <c r="O41" s="427"/>
    </row>
    <row r="42" spans="1:15" ht="22.35" customHeight="1" x14ac:dyDescent="0.15">
      <c r="A42" s="19"/>
      <c r="B42" s="279">
        <v>55</v>
      </c>
      <c r="C42" s="279" t="s">
        <v>881</v>
      </c>
      <c r="D42" s="279">
        <v>12</v>
      </c>
      <c r="E42" s="279" t="s">
        <v>1</v>
      </c>
      <c r="F42" s="279">
        <v>1</v>
      </c>
      <c r="G42" s="280"/>
      <c r="H42" s="19"/>
      <c r="I42" s="432" t="s">
        <v>482</v>
      </c>
      <c r="J42" s="432"/>
      <c r="K42" s="432"/>
      <c r="L42" s="432"/>
      <c r="M42" s="432"/>
      <c r="N42" s="432"/>
      <c r="O42" s="434"/>
    </row>
    <row r="43" spans="1:15" ht="22.35" customHeight="1" x14ac:dyDescent="0.15">
      <c r="A43" s="19"/>
      <c r="B43" s="215">
        <v>56</v>
      </c>
      <c r="C43" s="215" t="s">
        <v>880</v>
      </c>
      <c r="D43" s="215">
        <v>3</v>
      </c>
      <c r="E43" s="215" t="s">
        <v>1</v>
      </c>
      <c r="F43" s="215">
        <v>20</v>
      </c>
      <c r="G43" s="216"/>
      <c r="H43" s="19"/>
      <c r="I43" s="426" t="s">
        <v>839</v>
      </c>
      <c r="J43" s="426"/>
      <c r="K43" s="426"/>
      <c r="L43" s="426"/>
      <c r="M43" s="426"/>
      <c r="N43" s="426"/>
      <c r="O43" s="427"/>
    </row>
    <row r="44" spans="1:15" ht="22.35" customHeight="1" x14ac:dyDescent="0.15">
      <c r="A44" s="20"/>
      <c r="B44" s="21"/>
      <c r="C44" s="21"/>
      <c r="D44" s="21">
        <v>4</v>
      </c>
      <c r="E44" s="21" t="s">
        <v>1</v>
      </c>
      <c r="F44" s="21">
        <v>1</v>
      </c>
      <c r="G44" s="22"/>
      <c r="H44" s="18"/>
      <c r="I44" s="435" t="s">
        <v>487</v>
      </c>
      <c r="J44" s="435"/>
      <c r="K44" s="435"/>
      <c r="L44" s="435"/>
      <c r="M44" s="435"/>
      <c r="N44" s="435"/>
      <c r="O44" s="436"/>
    </row>
    <row r="45" spans="1:15" ht="22.35" customHeight="1" x14ac:dyDescent="0.15">
      <c r="A45" s="23"/>
      <c r="B45" s="223"/>
      <c r="C45" s="223"/>
      <c r="D45" s="223"/>
      <c r="E45" s="223"/>
      <c r="F45" s="223"/>
      <c r="G45" s="25"/>
      <c r="H45" s="439" t="s">
        <v>488</v>
      </c>
      <c r="I45" s="440"/>
      <c r="J45" s="440"/>
      <c r="K45" s="440"/>
      <c r="L45" s="440"/>
      <c r="M45" s="440"/>
      <c r="N45" s="440"/>
      <c r="O45" s="441"/>
    </row>
    <row r="46" spans="1:15" ht="22.35" customHeight="1" x14ac:dyDescent="0.15">
      <c r="A46" s="26"/>
      <c r="B46" s="217"/>
      <c r="C46" s="217"/>
      <c r="D46" s="217">
        <v>9</v>
      </c>
      <c r="E46" s="217" t="s">
        <v>1</v>
      </c>
      <c r="F46" s="217">
        <v>30</v>
      </c>
      <c r="G46" s="18"/>
      <c r="H46" s="19"/>
      <c r="I46" s="426" t="s">
        <v>838</v>
      </c>
      <c r="J46" s="426"/>
      <c r="K46" s="426"/>
      <c r="L46" s="426"/>
      <c r="M46" s="426"/>
      <c r="N46" s="426"/>
      <c r="O46" s="427"/>
    </row>
    <row r="47" spans="1:15" ht="22.35" customHeight="1" x14ac:dyDescent="0.15">
      <c r="A47" s="19"/>
      <c r="B47" s="215">
        <v>57</v>
      </c>
      <c r="C47" s="215" t="s">
        <v>1</v>
      </c>
      <c r="D47" s="215">
        <v>3</v>
      </c>
      <c r="E47" s="215" t="s">
        <v>1</v>
      </c>
      <c r="F47" s="215">
        <v>21</v>
      </c>
      <c r="G47" s="216"/>
      <c r="H47" s="18"/>
      <c r="I47" s="437" t="s">
        <v>837</v>
      </c>
      <c r="J47" s="437"/>
      <c r="K47" s="437"/>
      <c r="L47" s="437"/>
      <c r="M47" s="437"/>
      <c r="N47" s="437"/>
      <c r="O47" s="438"/>
    </row>
    <row r="48" spans="1:15" ht="22.35" customHeight="1" x14ac:dyDescent="0.15">
      <c r="A48" s="26"/>
      <c r="B48" s="217"/>
      <c r="C48" s="217"/>
      <c r="D48" s="217">
        <v>11</v>
      </c>
      <c r="E48" s="217" t="s">
        <v>1</v>
      </c>
      <c r="F48" s="217">
        <v>27</v>
      </c>
      <c r="G48" s="18"/>
      <c r="H48" s="19"/>
      <c r="I48" s="426" t="s">
        <v>849</v>
      </c>
      <c r="J48" s="426"/>
      <c r="K48" s="426"/>
      <c r="L48" s="426"/>
      <c r="M48" s="426"/>
      <c r="N48" s="426"/>
      <c r="O48" s="427"/>
    </row>
    <row r="49" spans="1:15" ht="22.35" customHeight="1" x14ac:dyDescent="0.15">
      <c r="A49" s="19"/>
      <c r="B49" s="215">
        <v>58</v>
      </c>
      <c r="C49" s="215" t="s">
        <v>1</v>
      </c>
      <c r="D49" s="215">
        <v>4</v>
      </c>
      <c r="E49" s="215" t="s">
        <v>1</v>
      </c>
      <c r="F49" s="215">
        <v>1</v>
      </c>
      <c r="G49" s="216"/>
      <c r="H49" s="18"/>
      <c r="I49" s="435" t="s">
        <v>1071</v>
      </c>
      <c r="J49" s="435"/>
      <c r="K49" s="435"/>
      <c r="L49" s="435"/>
      <c r="M49" s="435"/>
      <c r="N49" s="435"/>
      <c r="O49" s="436"/>
    </row>
    <row r="50" spans="1:15" ht="22.35" customHeight="1" x14ac:dyDescent="0.15">
      <c r="A50" s="26"/>
      <c r="B50" s="217"/>
      <c r="C50" s="217"/>
      <c r="D50" s="217">
        <v>4</v>
      </c>
      <c r="E50" s="217" t="s">
        <v>1</v>
      </c>
      <c r="F50" s="217">
        <v>4</v>
      </c>
      <c r="G50" s="18"/>
      <c r="H50" s="19"/>
      <c r="I50" s="432" t="s">
        <v>580</v>
      </c>
      <c r="J50" s="432"/>
      <c r="K50" s="432"/>
      <c r="L50" s="432"/>
      <c r="M50" s="432"/>
      <c r="N50" s="432"/>
      <c r="O50" s="434"/>
    </row>
    <row r="51" spans="1:15" ht="22.35" customHeight="1" x14ac:dyDescent="0.15">
      <c r="A51" s="19"/>
      <c r="B51" s="215"/>
      <c r="C51" s="215"/>
      <c r="D51" s="215">
        <v>5</v>
      </c>
      <c r="E51" s="215" t="s">
        <v>1</v>
      </c>
      <c r="F51" s="215">
        <v>11</v>
      </c>
      <c r="G51" s="216"/>
      <c r="H51" s="18"/>
      <c r="I51" s="435" t="s">
        <v>581</v>
      </c>
      <c r="J51" s="435"/>
      <c r="K51" s="435"/>
      <c r="L51" s="435"/>
      <c r="M51" s="435"/>
      <c r="N51" s="435"/>
      <c r="O51" s="436"/>
    </row>
    <row r="52" spans="1:15" ht="22.35" customHeight="1" x14ac:dyDescent="0.15">
      <c r="A52" s="26"/>
      <c r="B52" s="217">
        <v>59</v>
      </c>
      <c r="C52" s="217" t="s">
        <v>1</v>
      </c>
      <c r="D52" s="217">
        <v>6</v>
      </c>
      <c r="E52" s="217" t="s">
        <v>1</v>
      </c>
      <c r="F52" s="217">
        <v>10</v>
      </c>
      <c r="G52" s="18"/>
      <c r="H52" s="19"/>
      <c r="I52" s="432" t="s">
        <v>390</v>
      </c>
      <c r="J52" s="432"/>
      <c r="K52" s="432"/>
      <c r="L52" s="432"/>
      <c r="M52" s="432"/>
      <c r="N52" s="432"/>
      <c r="O52" s="434"/>
    </row>
    <row r="53" spans="1:15" ht="22.35" customHeight="1" x14ac:dyDescent="0.15">
      <c r="A53" s="19"/>
      <c r="B53" s="215">
        <v>60</v>
      </c>
      <c r="C53" s="215" t="s">
        <v>1</v>
      </c>
      <c r="D53" s="215">
        <v>4</v>
      </c>
      <c r="E53" s="215" t="s">
        <v>1</v>
      </c>
      <c r="F53" s="215">
        <v>1</v>
      </c>
      <c r="G53" s="216"/>
      <c r="H53" s="18"/>
      <c r="I53" s="435" t="s">
        <v>1070</v>
      </c>
      <c r="J53" s="435"/>
      <c r="K53" s="435"/>
      <c r="L53" s="435"/>
      <c r="M53" s="435"/>
      <c r="N53" s="435"/>
      <c r="O53" s="436"/>
    </row>
    <row r="54" spans="1:15" ht="22.35" customHeight="1" x14ac:dyDescent="0.15">
      <c r="A54" s="26"/>
      <c r="B54" s="217"/>
      <c r="C54" s="217"/>
      <c r="D54" s="217">
        <v>5</v>
      </c>
      <c r="E54" s="217" t="s">
        <v>1</v>
      </c>
      <c r="F54" s="217">
        <v>28</v>
      </c>
      <c r="G54" s="18"/>
      <c r="H54" s="19"/>
      <c r="I54" s="426" t="s">
        <v>861</v>
      </c>
      <c r="J54" s="426"/>
      <c r="K54" s="426"/>
      <c r="L54" s="426"/>
      <c r="M54" s="426"/>
      <c r="N54" s="426"/>
      <c r="O54" s="427"/>
    </row>
    <row r="55" spans="1:15" ht="22.35" customHeight="1" x14ac:dyDescent="0.15">
      <c r="A55" s="19"/>
      <c r="B55" s="215">
        <v>61</v>
      </c>
      <c r="C55" s="215" t="s">
        <v>1</v>
      </c>
      <c r="D55" s="215">
        <v>11</v>
      </c>
      <c r="E55" s="215" t="s">
        <v>1</v>
      </c>
      <c r="F55" s="215">
        <v>20</v>
      </c>
      <c r="G55" s="216"/>
      <c r="H55" s="18"/>
      <c r="I55" s="435" t="s">
        <v>332</v>
      </c>
      <c r="J55" s="435"/>
      <c r="K55" s="435"/>
      <c r="L55" s="435"/>
      <c r="M55" s="435"/>
      <c r="N55" s="435"/>
      <c r="O55" s="436"/>
    </row>
    <row r="56" spans="1:15" ht="22.35" customHeight="1" x14ac:dyDescent="0.15">
      <c r="A56" s="26"/>
      <c r="B56" s="217"/>
      <c r="C56" s="217"/>
      <c r="D56" s="217">
        <v>12</v>
      </c>
      <c r="E56" s="217" t="s">
        <v>1</v>
      </c>
      <c r="F56" s="217">
        <v>16</v>
      </c>
      <c r="G56" s="18"/>
      <c r="H56" s="19"/>
      <c r="I56" s="432" t="s">
        <v>582</v>
      </c>
      <c r="J56" s="432"/>
      <c r="K56" s="432"/>
      <c r="L56" s="432"/>
      <c r="M56" s="432"/>
      <c r="N56" s="432"/>
      <c r="O56" s="434"/>
    </row>
    <row r="57" spans="1:15" ht="22.35" customHeight="1" x14ac:dyDescent="0.15">
      <c r="A57" s="19"/>
      <c r="B57" s="215">
        <v>62</v>
      </c>
      <c r="C57" s="215" t="s">
        <v>1</v>
      </c>
      <c r="D57" s="215">
        <v>1</v>
      </c>
      <c r="E57" s="215" t="s">
        <v>1</v>
      </c>
      <c r="F57" s="215">
        <v>9</v>
      </c>
      <c r="G57" s="216"/>
      <c r="H57" s="18"/>
      <c r="I57" s="432" t="s">
        <v>583</v>
      </c>
      <c r="J57" s="432"/>
      <c r="K57" s="432"/>
      <c r="L57" s="432"/>
      <c r="M57" s="432"/>
      <c r="N57" s="432"/>
      <c r="O57" s="434"/>
    </row>
    <row r="58" spans="1:15" ht="22.35" customHeight="1" x14ac:dyDescent="0.15">
      <c r="A58" s="26"/>
      <c r="B58" s="217"/>
      <c r="C58" s="217"/>
      <c r="D58" s="217">
        <v>4</v>
      </c>
      <c r="E58" s="217" t="s">
        <v>1</v>
      </c>
      <c r="F58" s="217">
        <v>1</v>
      </c>
      <c r="G58" s="18"/>
      <c r="H58" s="19"/>
      <c r="I58" s="432" t="s">
        <v>587</v>
      </c>
      <c r="J58" s="432"/>
      <c r="K58" s="432"/>
      <c r="L58" s="432"/>
      <c r="M58" s="432"/>
      <c r="N58" s="432"/>
      <c r="O58" s="434"/>
    </row>
    <row r="59" spans="1:15" ht="22.35" customHeight="1" x14ac:dyDescent="0.15">
      <c r="A59" s="19"/>
      <c r="B59" s="215">
        <v>63</v>
      </c>
      <c r="C59" s="215" t="s">
        <v>1</v>
      </c>
      <c r="D59" s="215">
        <v>10</v>
      </c>
      <c r="E59" s="215" t="s">
        <v>1</v>
      </c>
      <c r="F59" s="215">
        <v>1</v>
      </c>
      <c r="G59" s="216"/>
      <c r="H59" s="18"/>
      <c r="I59" s="437" t="s">
        <v>862</v>
      </c>
      <c r="J59" s="437"/>
      <c r="K59" s="437"/>
      <c r="L59" s="437"/>
      <c r="M59" s="437"/>
      <c r="N59" s="437"/>
      <c r="O59" s="438"/>
    </row>
    <row r="60" spans="1:15" ht="22.35" customHeight="1" x14ac:dyDescent="0.15">
      <c r="A60" s="19" t="s">
        <v>595</v>
      </c>
      <c r="B60" s="48" t="s">
        <v>596</v>
      </c>
      <c r="C60" s="215" t="s">
        <v>1</v>
      </c>
      <c r="D60" s="215">
        <v>4</v>
      </c>
      <c r="E60" s="215" t="s">
        <v>1</v>
      </c>
      <c r="F60" s="215">
        <v>1</v>
      </c>
      <c r="G60" s="216"/>
      <c r="H60" s="19"/>
      <c r="I60" s="432" t="s">
        <v>391</v>
      </c>
      <c r="J60" s="432"/>
      <c r="K60" s="432"/>
      <c r="L60" s="432"/>
      <c r="M60" s="432"/>
      <c r="N60" s="432"/>
      <c r="O60" s="434"/>
    </row>
    <row r="61" spans="1:15" ht="22.35" customHeight="1" x14ac:dyDescent="0.15">
      <c r="A61" s="19"/>
      <c r="B61" s="215"/>
      <c r="C61" s="215"/>
      <c r="D61" s="215" t="s">
        <v>244</v>
      </c>
      <c r="E61" s="215"/>
      <c r="F61" s="215"/>
      <c r="G61" s="216"/>
      <c r="H61" s="19"/>
      <c r="I61" s="432" t="s">
        <v>333</v>
      </c>
      <c r="J61" s="432"/>
      <c r="K61" s="432"/>
      <c r="L61" s="432"/>
      <c r="M61" s="432"/>
      <c r="N61" s="432"/>
      <c r="O61" s="434"/>
    </row>
    <row r="62" spans="1:15" ht="22.35" customHeight="1" x14ac:dyDescent="0.15">
      <c r="A62" s="19"/>
      <c r="B62" s="215"/>
      <c r="C62" s="215"/>
      <c r="D62" s="215">
        <v>7</v>
      </c>
      <c r="E62" s="215" t="s">
        <v>1</v>
      </c>
      <c r="F62" s="215">
        <v>1</v>
      </c>
      <c r="G62" s="47"/>
      <c r="H62" s="226"/>
      <c r="I62" s="437" t="s">
        <v>863</v>
      </c>
      <c r="J62" s="437"/>
      <c r="K62" s="437"/>
      <c r="L62" s="437"/>
      <c r="M62" s="437"/>
      <c r="N62" s="437"/>
      <c r="O62" s="438"/>
    </row>
    <row r="63" spans="1:15" ht="22.35" customHeight="1" x14ac:dyDescent="0.15">
      <c r="A63" s="26"/>
      <c r="B63" s="18">
        <v>2</v>
      </c>
      <c r="C63" s="18" t="s">
        <v>1</v>
      </c>
      <c r="D63" s="18">
        <v>3</v>
      </c>
      <c r="E63" s="18" t="s">
        <v>1</v>
      </c>
      <c r="F63" s="18">
        <v>23</v>
      </c>
      <c r="G63" s="18"/>
      <c r="H63" s="19"/>
      <c r="I63" s="432" t="s">
        <v>806</v>
      </c>
      <c r="J63" s="432"/>
      <c r="K63" s="432"/>
      <c r="L63" s="432"/>
      <c r="M63" s="432"/>
      <c r="N63" s="432"/>
      <c r="O63" s="434"/>
    </row>
    <row r="64" spans="1:15" ht="22.35" customHeight="1" x14ac:dyDescent="0.15">
      <c r="A64" s="19"/>
      <c r="B64" s="215"/>
      <c r="C64" s="215"/>
      <c r="D64" s="215">
        <v>4</v>
      </c>
      <c r="E64" s="215" t="s">
        <v>1</v>
      </c>
      <c r="F64" s="215">
        <v>1</v>
      </c>
      <c r="G64" s="216"/>
      <c r="H64" s="26"/>
      <c r="I64" s="437" t="s">
        <v>864</v>
      </c>
      <c r="J64" s="437"/>
      <c r="K64" s="437"/>
      <c r="L64" s="437"/>
      <c r="M64" s="437"/>
      <c r="N64" s="437"/>
      <c r="O64" s="438"/>
    </row>
    <row r="65" spans="1:15" ht="22.35" customHeight="1" x14ac:dyDescent="0.15">
      <c r="A65" s="20"/>
      <c r="B65" s="18">
        <v>3</v>
      </c>
      <c r="C65" s="18" t="s">
        <v>1</v>
      </c>
      <c r="D65" s="18">
        <v>5</v>
      </c>
      <c r="E65" s="18" t="s">
        <v>1</v>
      </c>
      <c r="F65" s="18">
        <v>21</v>
      </c>
      <c r="G65" s="18"/>
      <c r="H65" s="19"/>
      <c r="I65" s="432" t="s">
        <v>408</v>
      </c>
      <c r="J65" s="432"/>
      <c r="K65" s="432"/>
      <c r="L65" s="432"/>
      <c r="M65" s="432"/>
      <c r="N65" s="432"/>
      <c r="O65" s="434"/>
    </row>
    <row r="66" spans="1:15" ht="22.35" customHeight="1" x14ac:dyDescent="0.15">
      <c r="A66" s="19"/>
      <c r="B66" s="215"/>
      <c r="C66" s="215"/>
      <c r="D66" s="215">
        <v>9</v>
      </c>
      <c r="E66" s="215" t="s">
        <v>1</v>
      </c>
      <c r="F66" s="215">
        <v>5</v>
      </c>
      <c r="G66" s="216"/>
      <c r="H66" s="19"/>
      <c r="I66" s="426" t="s">
        <v>865</v>
      </c>
      <c r="J66" s="426"/>
      <c r="K66" s="426"/>
      <c r="L66" s="426"/>
      <c r="M66" s="426"/>
      <c r="N66" s="426"/>
      <c r="O66" s="427"/>
    </row>
    <row r="67" spans="1:15" ht="22.35" customHeight="1" x14ac:dyDescent="0.15">
      <c r="A67" s="19"/>
      <c r="B67" s="215">
        <v>4</v>
      </c>
      <c r="C67" s="215" t="s">
        <v>1</v>
      </c>
      <c r="D67" s="215">
        <v>3</v>
      </c>
      <c r="E67" s="215" t="s">
        <v>1</v>
      </c>
      <c r="F67" s="215">
        <v>6</v>
      </c>
      <c r="G67" s="215"/>
      <c r="H67" s="19"/>
      <c r="I67" s="426" t="s">
        <v>882</v>
      </c>
      <c r="J67" s="426"/>
      <c r="K67" s="426"/>
      <c r="L67" s="426"/>
      <c r="M67" s="426"/>
      <c r="N67" s="426"/>
      <c r="O67" s="427"/>
    </row>
    <row r="68" spans="1:15" ht="22.35" customHeight="1" x14ac:dyDescent="0.15">
      <c r="A68" s="19"/>
      <c r="B68" s="215"/>
      <c r="C68" s="215"/>
      <c r="D68" s="215">
        <v>4</v>
      </c>
      <c r="E68" s="223" t="s">
        <v>1</v>
      </c>
      <c r="F68" s="223">
        <v>1</v>
      </c>
      <c r="G68" s="25"/>
      <c r="H68" s="23"/>
      <c r="I68" s="445" t="s">
        <v>866</v>
      </c>
      <c r="J68" s="445"/>
      <c r="K68" s="445"/>
      <c r="L68" s="445"/>
      <c r="M68" s="445"/>
      <c r="N68" s="445"/>
      <c r="O68" s="446"/>
    </row>
    <row r="69" spans="1:15" ht="22.35" customHeight="1" x14ac:dyDescent="0.15">
      <c r="A69" s="23"/>
      <c r="B69" s="18">
        <v>5</v>
      </c>
      <c r="C69" s="18" t="s">
        <v>1</v>
      </c>
      <c r="D69" s="18">
        <v>3</v>
      </c>
      <c r="E69" s="18" t="s">
        <v>1</v>
      </c>
      <c r="F69" s="18">
        <v>19</v>
      </c>
      <c r="G69" s="18"/>
      <c r="H69" s="19"/>
      <c r="I69" s="426" t="s">
        <v>850</v>
      </c>
      <c r="J69" s="426"/>
      <c r="K69" s="426"/>
      <c r="L69" s="426"/>
      <c r="M69" s="426"/>
      <c r="N69" s="426"/>
      <c r="O69" s="427"/>
    </row>
    <row r="70" spans="1:15" ht="22.35" customHeight="1" x14ac:dyDescent="0.15">
      <c r="A70" s="19"/>
      <c r="B70" s="215"/>
      <c r="C70" s="215"/>
      <c r="D70" s="215">
        <v>9</v>
      </c>
      <c r="E70" s="215" t="s">
        <v>1</v>
      </c>
      <c r="F70" s="215">
        <v>28</v>
      </c>
      <c r="G70" s="216"/>
      <c r="H70" s="19"/>
      <c r="I70" s="426" t="s">
        <v>867</v>
      </c>
      <c r="J70" s="426"/>
      <c r="K70" s="426"/>
      <c r="L70" s="426"/>
      <c r="M70" s="426"/>
      <c r="N70" s="426"/>
      <c r="O70" s="427"/>
    </row>
    <row r="71" spans="1:15" ht="22.35" customHeight="1" x14ac:dyDescent="0.15">
      <c r="A71" s="19"/>
      <c r="B71" s="18">
        <v>6</v>
      </c>
      <c r="C71" s="18" t="s">
        <v>771</v>
      </c>
      <c r="D71" s="18">
        <v>7</v>
      </c>
      <c r="E71" s="18" t="s">
        <v>1</v>
      </c>
      <c r="F71" s="18">
        <v>12</v>
      </c>
      <c r="G71" s="18"/>
      <c r="H71" s="19"/>
      <c r="I71" s="426" t="s">
        <v>868</v>
      </c>
      <c r="J71" s="426"/>
      <c r="K71" s="426"/>
      <c r="L71" s="426"/>
      <c r="M71" s="426"/>
      <c r="N71" s="426"/>
      <c r="O71" s="427"/>
    </row>
    <row r="72" spans="1:15" ht="22.35" customHeight="1" x14ac:dyDescent="0.15">
      <c r="A72" s="19"/>
      <c r="B72" s="215"/>
      <c r="C72" s="215"/>
      <c r="D72" s="215">
        <v>7</v>
      </c>
      <c r="E72" s="215" t="s">
        <v>1</v>
      </c>
      <c r="F72" s="215">
        <v>14</v>
      </c>
      <c r="G72" s="216"/>
      <c r="H72" s="26"/>
      <c r="I72" s="435" t="s">
        <v>588</v>
      </c>
      <c r="J72" s="435"/>
      <c r="K72" s="435"/>
      <c r="L72" s="435"/>
      <c r="M72" s="435"/>
      <c r="N72" s="435"/>
      <c r="O72" s="436"/>
    </row>
    <row r="73" spans="1:15" ht="22.35" customHeight="1" x14ac:dyDescent="0.15">
      <c r="A73" s="19"/>
      <c r="B73" s="215"/>
      <c r="C73" s="215"/>
      <c r="D73" s="215">
        <v>10</v>
      </c>
      <c r="E73" s="215" t="s">
        <v>1</v>
      </c>
      <c r="F73" s="215">
        <v>18</v>
      </c>
      <c r="G73" s="215"/>
      <c r="H73" s="19"/>
      <c r="I73" s="432" t="s">
        <v>583</v>
      </c>
      <c r="J73" s="432"/>
      <c r="K73" s="432"/>
      <c r="L73" s="432"/>
      <c r="M73" s="432"/>
      <c r="N73" s="432"/>
      <c r="O73" s="434"/>
    </row>
    <row r="74" spans="1:15" ht="22.35" customHeight="1" x14ac:dyDescent="0.15">
      <c r="A74" s="19"/>
      <c r="B74" s="215">
        <v>7</v>
      </c>
      <c r="C74" s="215" t="s">
        <v>1</v>
      </c>
      <c r="D74" s="215">
        <v>3</v>
      </c>
      <c r="E74" s="215" t="s">
        <v>1</v>
      </c>
      <c r="F74" s="215">
        <v>14</v>
      </c>
      <c r="G74" s="216"/>
      <c r="H74" s="26"/>
      <c r="I74" s="437" t="s">
        <v>883</v>
      </c>
      <c r="J74" s="437"/>
      <c r="K74" s="437"/>
      <c r="L74" s="437"/>
      <c r="M74" s="437"/>
      <c r="N74" s="437"/>
      <c r="O74" s="438"/>
    </row>
    <row r="75" spans="1:15" ht="22.35" customHeight="1" x14ac:dyDescent="0.15">
      <c r="A75" s="19"/>
      <c r="B75" s="215"/>
      <c r="C75" s="215"/>
      <c r="D75" s="215">
        <v>10</v>
      </c>
      <c r="E75" s="215" t="s">
        <v>1</v>
      </c>
      <c r="F75" s="215">
        <v>2</v>
      </c>
      <c r="G75" s="215"/>
      <c r="H75" s="19"/>
      <c r="I75" s="426" t="s">
        <v>869</v>
      </c>
      <c r="J75" s="426"/>
      <c r="K75" s="426"/>
      <c r="L75" s="426"/>
      <c r="M75" s="426"/>
      <c r="N75" s="426"/>
      <c r="O75" s="427"/>
    </row>
    <row r="76" spans="1:15" ht="22.35" customHeight="1" x14ac:dyDescent="0.15">
      <c r="A76" s="19"/>
      <c r="B76" s="215">
        <v>8</v>
      </c>
      <c r="C76" s="215" t="s">
        <v>1</v>
      </c>
      <c r="D76" s="215">
        <v>4</v>
      </c>
      <c r="E76" s="215" t="s">
        <v>1</v>
      </c>
      <c r="F76" s="215">
        <v>1</v>
      </c>
      <c r="G76" s="216"/>
      <c r="H76" s="19"/>
      <c r="I76" s="432" t="s">
        <v>50</v>
      </c>
      <c r="J76" s="432"/>
      <c r="K76" s="432"/>
      <c r="L76" s="432"/>
      <c r="M76" s="432"/>
      <c r="N76" s="432"/>
      <c r="O76" s="434"/>
    </row>
    <row r="77" spans="1:15" ht="22.35" customHeight="1" x14ac:dyDescent="0.15">
      <c r="A77" s="19"/>
      <c r="B77" s="215">
        <v>9</v>
      </c>
      <c r="C77" s="215" t="s">
        <v>1</v>
      </c>
      <c r="D77" s="215">
        <v>3</v>
      </c>
      <c r="E77" s="215" t="s">
        <v>1</v>
      </c>
      <c r="F77" s="215">
        <v>21</v>
      </c>
      <c r="G77" s="216"/>
      <c r="H77" s="19"/>
      <c r="I77" s="426" t="s">
        <v>851</v>
      </c>
      <c r="J77" s="426"/>
      <c r="K77" s="426"/>
      <c r="L77" s="426"/>
      <c r="M77" s="426"/>
      <c r="N77" s="426"/>
      <c r="O77" s="427"/>
    </row>
    <row r="78" spans="1:15" ht="22.35" customHeight="1" x14ac:dyDescent="0.15">
      <c r="A78" s="26"/>
      <c r="B78" s="18"/>
      <c r="C78" s="18"/>
      <c r="D78" s="18">
        <v>4</v>
      </c>
      <c r="E78" s="18" t="s">
        <v>1</v>
      </c>
      <c r="F78" s="18">
        <v>1</v>
      </c>
      <c r="G78" s="18"/>
      <c r="H78" s="19"/>
      <c r="I78" s="432" t="s">
        <v>589</v>
      </c>
      <c r="J78" s="432"/>
      <c r="K78" s="432"/>
      <c r="L78" s="432"/>
      <c r="M78" s="432"/>
      <c r="N78" s="432"/>
      <c r="O78" s="434"/>
    </row>
    <row r="79" spans="1:15" ht="22.35" customHeight="1" x14ac:dyDescent="0.15">
      <c r="A79" s="19"/>
      <c r="B79" s="215"/>
      <c r="C79" s="215"/>
      <c r="D79" s="215" t="s">
        <v>244</v>
      </c>
      <c r="E79" s="215"/>
      <c r="F79" s="215"/>
      <c r="G79" s="216"/>
      <c r="H79" s="19"/>
      <c r="I79" s="432" t="s">
        <v>590</v>
      </c>
      <c r="J79" s="432"/>
      <c r="K79" s="432"/>
      <c r="L79" s="432"/>
      <c r="M79" s="432"/>
      <c r="N79" s="432"/>
      <c r="O79" s="434"/>
    </row>
    <row r="80" spans="1:15" ht="22.35" customHeight="1" x14ac:dyDescent="0.15">
      <c r="A80" s="19"/>
      <c r="B80" s="215">
        <v>10</v>
      </c>
      <c r="C80" s="215" t="s">
        <v>1</v>
      </c>
      <c r="D80" s="18">
        <v>4</v>
      </c>
      <c r="E80" s="18" t="s">
        <v>1</v>
      </c>
      <c r="F80" s="18">
        <v>1</v>
      </c>
      <c r="G80" s="216"/>
      <c r="H80" s="19"/>
      <c r="I80" s="428" t="s">
        <v>355</v>
      </c>
      <c r="J80" s="428"/>
      <c r="K80" s="428"/>
      <c r="L80" s="428"/>
      <c r="M80" s="428"/>
      <c r="N80" s="428"/>
      <c r="O80" s="431"/>
    </row>
    <row r="81" spans="1:15" ht="22.35" customHeight="1" x14ac:dyDescent="0.15">
      <c r="A81" s="19"/>
      <c r="B81" s="215">
        <v>11</v>
      </c>
      <c r="C81" s="215" t="s">
        <v>1</v>
      </c>
      <c r="D81" s="215">
        <v>1</v>
      </c>
      <c r="E81" s="215" t="s">
        <v>1</v>
      </c>
      <c r="F81" s="215">
        <v>21</v>
      </c>
      <c r="G81" s="216"/>
      <c r="H81" s="19"/>
      <c r="I81" s="426" t="s">
        <v>852</v>
      </c>
      <c r="J81" s="426"/>
      <c r="K81" s="426"/>
      <c r="L81" s="426"/>
      <c r="M81" s="426"/>
      <c r="N81" s="426"/>
      <c r="O81" s="427"/>
    </row>
    <row r="82" spans="1:15" ht="22.35" customHeight="1" x14ac:dyDescent="0.15">
      <c r="A82" s="19"/>
      <c r="B82" s="215"/>
      <c r="C82" s="215"/>
      <c r="D82" s="215">
        <v>4</v>
      </c>
      <c r="E82" s="215" t="s">
        <v>1</v>
      </c>
      <c r="F82" s="215">
        <v>1</v>
      </c>
      <c r="G82" s="216"/>
      <c r="H82" s="19"/>
      <c r="I82" s="428" t="s">
        <v>356</v>
      </c>
      <c r="J82" s="428"/>
      <c r="K82" s="428"/>
      <c r="L82" s="428"/>
      <c r="M82" s="428"/>
      <c r="N82" s="428"/>
      <c r="O82" s="431"/>
    </row>
    <row r="83" spans="1:15" ht="22.35" customHeight="1" x14ac:dyDescent="0.15">
      <c r="A83" s="26"/>
      <c r="B83" s="18"/>
      <c r="C83" s="18"/>
      <c r="D83" s="18">
        <v>5</v>
      </c>
      <c r="E83" s="18" t="s">
        <v>1</v>
      </c>
      <c r="F83" s="217">
        <v>1</v>
      </c>
      <c r="G83" s="218"/>
      <c r="H83" s="19"/>
      <c r="I83" s="426" t="s">
        <v>870</v>
      </c>
      <c r="J83" s="426"/>
      <c r="K83" s="426"/>
      <c r="L83" s="426"/>
      <c r="M83" s="426"/>
      <c r="N83" s="426"/>
      <c r="O83" s="427"/>
    </row>
    <row r="84" spans="1:15" ht="22.35" customHeight="1" x14ac:dyDescent="0.15">
      <c r="A84" s="19"/>
      <c r="B84" s="215"/>
      <c r="C84" s="215"/>
      <c r="D84" s="215">
        <v>12</v>
      </c>
      <c r="E84" s="215" t="s">
        <v>1</v>
      </c>
      <c r="F84" s="215">
        <v>8</v>
      </c>
      <c r="G84" s="216"/>
      <c r="H84" s="19"/>
      <c r="I84" s="426" t="s">
        <v>853</v>
      </c>
      <c r="J84" s="426"/>
      <c r="K84" s="426"/>
      <c r="L84" s="426"/>
      <c r="M84" s="426"/>
      <c r="N84" s="426"/>
      <c r="O84" s="427"/>
    </row>
    <row r="85" spans="1:15" ht="22.35" customHeight="1" x14ac:dyDescent="0.15">
      <c r="A85" s="19"/>
      <c r="B85" s="215">
        <v>12</v>
      </c>
      <c r="C85" s="215" t="s">
        <v>1</v>
      </c>
      <c r="D85" s="215">
        <v>2</v>
      </c>
      <c r="E85" s="215" t="s">
        <v>1</v>
      </c>
      <c r="F85" s="215">
        <v>1</v>
      </c>
      <c r="G85" s="216"/>
      <c r="H85" s="19"/>
      <c r="I85" s="428" t="s">
        <v>357</v>
      </c>
      <c r="J85" s="428"/>
      <c r="K85" s="428"/>
      <c r="L85" s="428"/>
      <c r="M85" s="428"/>
      <c r="N85" s="428"/>
      <c r="O85" s="431"/>
    </row>
    <row r="86" spans="1:15" ht="22.35" customHeight="1" x14ac:dyDescent="0.15">
      <c r="A86" s="19"/>
      <c r="B86" s="215"/>
      <c r="C86" s="215"/>
      <c r="D86" s="215">
        <v>3</v>
      </c>
      <c r="E86" s="215" t="s">
        <v>1</v>
      </c>
      <c r="F86" s="215">
        <v>10</v>
      </c>
      <c r="G86" s="216"/>
      <c r="H86" s="19"/>
      <c r="I86" s="426" t="s">
        <v>854</v>
      </c>
      <c r="J86" s="426"/>
      <c r="K86" s="426"/>
      <c r="L86" s="426"/>
      <c r="M86" s="426"/>
      <c r="N86" s="426"/>
      <c r="O86" s="427"/>
    </row>
    <row r="87" spans="1:15" ht="22.35" customHeight="1" x14ac:dyDescent="0.15">
      <c r="A87" s="19"/>
      <c r="B87" s="215"/>
      <c r="C87" s="215"/>
      <c r="D87" s="215">
        <v>5</v>
      </c>
      <c r="E87" s="215" t="s">
        <v>1</v>
      </c>
      <c r="F87" s="215">
        <v>1</v>
      </c>
      <c r="G87" s="215"/>
      <c r="H87" s="19"/>
      <c r="I87" s="428" t="s">
        <v>358</v>
      </c>
      <c r="J87" s="428"/>
      <c r="K87" s="428"/>
      <c r="L87" s="428"/>
      <c r="M87" s="428"/>
      <c r="N87" s="428"/>
      <c r="O87" s="431"/>
    </row>
    <row r="88" spans="1:15" ht="22.35" customHeight="1" x14ac:dyDescent="0.15">
      <c r="A88" s="19"/>
      <c r="B88" s="215"/>
      <c r="C88" s="215"/>
      <c r="D88" s="215">
        <v>6</v>
      </c>
      <c r="E88" s="215" t="s">
        <v>1</v>
      </c>
      <c r="F88" s="215">
        <v>1</v>
      </c>
      <c r="G88" s="215"/>
      <c r="H88" s="19"/>
      <c r="I88" s="219" t="s">
        <v>327</v>
      </c>
      <c r="J88" s="219"/>
      <c r="K88" s="219"/>
      <c r="L88" s="219"/>
      <c r="M88" s="219"/>
      <c r="N88" s="219"/>
      <c r="O88" s="220"/>
    </row>
    <row r="89" spans="1:15" ht="22.35" customHeight="1" x14ac:dyDescent="0.15">
      <c r="A89" s="19"/>
      <c r="B89" s="215"/>
      <c r="C89" s="215"/>
      <c r="D89" s="215">
        <v>10</v>
      </c>
      <c r="E89" s="215" t="s">
        <v>1</v>
      </c>
      <c r="F89" s="215">
        <v>1</v>
      </c>
      <c r="G89" s="215"/>
      <c r="H89" s="19"/>
      <c r="I89" s="221" t="s">
        <v>871</v>
      </c>
      <c r="J89" s="221"/>
      <c r="K89" s="221"/>
      <c r="L89" s="221"/>
      <c r="M89" s="221"/>
      <c r="N89" s="221"/>
      <c r="O89" s="222"/>
    </row>
    <row r="90" spans="1:15" ht="22.35" customHeight="1" x14ac:dyDescent="0.15">
      <c r="A90" s="19"/>
      <c r="B90" s="215">
        <v>14</v>
      </c>
      <c r="C90" s="215" t="s">
        <v>1</v>
      </c>
      <c r="D90" s="215">
        <v>2</v>
      </c>
      <c r="E90" s="215" t="s">
        <v>1</v>
      </c>
      <c r="F90" s="215">
        <v>1</v>
      </c>
      <c r="G90" s="215"/>
      <c r="H90" s="19"/>
      <c r="I90" s="428" t="s">
        <v>392</v>
      </c>
      <c r="J90" s="428"/>
      <c r="K90" s="428"/>
      <c r="L90" s="428"/>
      <c r="M90" s="428"/>
      <c r="N90" s="428"/>
      <c r="O90" s="431"/>
    </row>
    <row r="91" spans="1:15" ht="22.35" customHeight="1" x14ac:dyDescent="0.15">
      <c r="A91" s="19"/>
      <c r="B91" s="215"/>
      <c r="C91" s="215"/>
      <c r="D91" s="215">
        <v>3</v>
      </c>
      <c r="E91" s="215" t="s">
        <v>1</v>
      </c>
      <c r="F91" s="215">
        <v>8</v>
      </c>
      <c r="G91" s="215"/>
      <c r="H91" s="19"/>
      <c r="I91" s="428" t="s">
        <v>35</v>
      </c>
      <c r="J91" s="428"/>
      <c r="K91" s="428"/>
      <c r="L91" s="428"/>
      <c r="M91" s="428"/>
      <c r="N91" s="428"/>
      <c r="O91" s="431"/>
    </row>
    <row r="92" spans="1:15" ht="22.35" customHeight="1" x14ac:dyDescent="0.15">
      <c r="A92" s="19"/>
      <c r="B92" s="215"/>
      <c r="C92" s="215"/>
      <c r="D92" s="215">
        <v>3</v>
      </c>
      <c r="E92" s="215" t="s">
        <v>1</v>
      </c>
      <c r="F92" s="215">
        <v>24</v>
      </c>
      <c r="G92" s="216"/>
      <c r="H92" s="19"/>
      <c r="I92" s="428" t="s">
        <v>393</v>
      </c>
      <c r="J92" s="428"/>
      <c r="K92" s="428"/>
      <c r="L92" s="428"/>
      <c r="M92" s="428"/>
      <c r="N92" s="428"/>
      <c r="O92" s="431"/>
    </row>
    <row r="93" spans="1:15" ht="22.35" customHeight="1" x14ac:dyDescent="0.15">
      <c r="A93" s="19"/>
      <c r="B93" s="215"/>
      <c r="C93" s="215"/>
      <c r="D93" s="215">
        <v>4</v>
      </c>
      <c r="E93" s="215" t="s">
        <v>1</v>
      </c>
      <c r="F93" s="215">
        <v>1</v>
      </c>
      <c r="G93" s="216"/>
      <c r="H93" s="19"/>
      <c r="I93" s="428" t="s">
        <v>328</v>
      </c>
      <c r="J93" s="428"/>
      <c r="K93" s="428"/>
      <c r="L93" s="428"/>
      <c r="M93" s="428"/>
      <c r="N93" s="215"/>
      <c r="O93" s="216"/>
    </row>
    <row r="94" spans="1:15" s="18" customFormat="1" ht="22.35" customHeight="1" x14ac:dyDescent="0.15">
      <c r="A94" s="19"/>
      <c r="B94" s="215">
        <v>15</v>
      </c>
      <c r="C94" s="215" t="s">
        <v>1</v>
      </c>
      <c r="D94" s="215">
        <v>11</v>
      </c>
      <c r="E94" s="215" t="s">
        <v>1</v>
      </c>
      <c r="F94" s="215">
        <v>28</v>
      </c>
      <c r="G94" s="216"/>
      <c r="H94" s="19"/>
      <c r="I94" s="428" t="s">
        <v>263</v>
      </c>
      <c r="J94" s="428"/>
      <c r="K94" s="428"/>
      <c r="L94" s="428"/>
      <c r="M94" s="428"/>
      <c r="N94" s="429"/>
      <c r="O94" s="430"/>
    </row>
    <row r="95" spans="1:15" s="18" customFormat="1" ht="22.35" customHeight="1" x14ac:dyDescent="0.15">
      <c r="A95" s="19"/>
      <c r="B95" s="215"/>
      <c r="C95" s="215"/>
      <c r="D95" s="215">
        <v>12</v>
      </c>
      <c r="E95" s="215" t="s">
        <v>1</v>
      </c>
      <c r="F95" s="215">
        <v>10</v>
      </c>
      <c r="G95" s="216"/>
      <c r="H95" s="19"/>
      <c r="I95" s="428" t="s">
        <v>264</v>
      </c>
      <c r="J95" s="428"/>
      <c r="K95" s="428"/>
      <c r="L95" s="428"/>
      <c r="M95" s="428"/>
      <c r="N95" s="429"/>
      <c r="O95" s="430"/>
    </row>
    <row r="96" spans="1:15" s="18" customFormat="1" ht="22.35" customHeight="1" x14ac:dyDescent="0.15">
      <c r="A96" s="19"/>
      <c r="B96" s="215">
        <v>16</v>
      </c>
      <c r="C96" s="215" t="s">
        <v>1</v>
      </c>
      <c r="D96" s="215">
        <v>4</v>
      </c>
      <c r="E96" s="215" t="s">
        <v>1</v>
      </c>
      <c r="F96" s="215">
        <v>1</v>
      </c>
      <c r="G96" s="216"/>
      <c r="H96" s="19"/>
      <c r="I96" s="428" t="s">
        <v>652</v>
      </c>
      <c r="J96" s="428"/>
      <c r="K96" s="428"/>
      <c r="L96" s="428"/>
      <c r="M96" s="428"/>
      <c r="N96" s="429"/>
      <c r="O96" s="430"/>
    </row>
    <row r="97" spans="1:15" s="18" customFormat="1" ht="22.35" customHeight="1" x14ac:dyDescent="0.15">
      <c r="A97" s="19"/>
      <c r="B97" s="215"/>
      <c r="C97" s="215"/>
      <c r="D97" s="215">
        <v>11</v>
      </c>
      <c r="E97" s="215" t="s">
        <v>1</v>
      </c>
      <c r="F97" s="215">
        <v>16</v>
      </c>
      <c r="G97" s="216"/>
      <c r="H97" s="19"/>
      <c r="I97" s="428" t="s">
        <v>563</v>
      </c>
      <c r="J97" s="428"/>
      <c r="K97" s="428"/>
      <c r="L97" s="428"/>
      <c r="M97" s="428"/>
      <c r="N97" s="429"/>
      <c r="O97" s="430"/>
    </row>
    <row r="98" spans="1:15" ht="22.35" customHeight="1" x14ac:dyDescent="0.15">
      <c r="A98" s="19"/>
      <c r="B98" s="215">
        <v>20</v>
      </c>
      <c r="C98" s="215" t="s">
        <v>771</v>
      </c>
      <c r="D98" s="215">
        <v>4</v>
      </c>
      <c r="E98" s="215" t="s">
        <v>1</v>
      </c>
      <c r="F98" s="215">
        <v>17</v>
      </c>
      <c r="G98" s="215"/>
      <c r="H98" s="104"/>
      <c r="I98" s="219" t="s">
        <v>492</v>
      </c>
      <c r="J98" s="105"/>
      <c r="K98" s="105"/>
      <c r="L98" s="105"/>
      <c r="M98" s="105"/>
      <c r="N98" s="105"/>
      <c r="O98" s="106"/>
    </row>
    <row r="99" spans="1:15" ht="22.35" customHeight="1" x14ac:dyDescent="0.15">
      <c r="A99" s="19"/>
      <c r="B99" s="215"/>
      <c r="C99" s="215"/>
      <c r="D99" s="215">
        <v>6</v>
      </c>
      <c r="E99" s="215" t="s">
        <v>1</v>
      </c>
      <c r="F99" s="215">
        <v>27</v>
      </c>
      <c r="G99" s="215"/>
      <c r="H99" s="104"/>
      <c r="I99" s="215" t="s">
        <v>493</v>
      </c>
      <c r="J99" s="105"/>
      <c r="K99" s="105"/>
      <c r="L99" s="105"/>
      <c r="M99" s="105"/>
      <c r="N99" s="105"/>
      <c r="O99" s="106"/>
    </row>
    <row r="100" spans="1:15" ht="22.35" customHeight="1" x14ac:dyDescent="0.15">
      <c r="A100" s="104"/>
      <c r="B100" s="215">
        <v>21</v>
      </c>
      <c r="C100" s="215" t="s">
        <v>884</v>
      </c>
      <c r="D100" s="215">
        <v>3</v>
      </c>
      <c r="E100" s="215" t="s">
        <v>1</v>
      </c>
      <c r="F100" s="215">
        <v>27</v>
      </c>
      <c r="G100" s="215"/>
      <c r="H100" s="104"/>
      <c r="I100" s="215" t="s">
        <v>654</v>
      </c>
      <c r="J100" s="105"/>
      <c r="K100" s="105"/>
      <c r="L100" s="105"/>
      <c r="M100" s="105"/>
      <c r="N100" s="105"/>
      <c r="O100" s="106"/>
    </row>
    <row r="101" spans="1:15" ht="22.35" customHeight="1" x14ac:dyDescent="0.15">
      <c r="A101" s="104"/>
      <c r="B101" s="215"/>
      <c r="C101" s="215"/>
      <c r="D101" s="215">
        <v>3</v>
      </c>
      <c r="E101" s="215" t="s">
        <v>1</v>
      </c>
      <c r="F101" s="215">
        <v>31</v>
      </c>
      <c r="G101" s="215"/>
      <c r="H101" s="104"/>
      <c r="I101" s="215" t="s">
        <v>653</v>
      </c>
      <c r="J101" s="105"/>
      <c r="K101" s="105"/>
      <c r="L101" s="105"/>
      <c r="M101" s="105"/>
      <c r="N101" s="105"/>
      <c r="O101" s="106"/>
    </row>
    <row r="102" spans="1:15" ht="22.35" customHeight="1" x14ac:dyDescent="0.15">
      <c r="A102" s="104"/>
      <c r="B102" s="215"/>
      <c r="C102" s="215"/>
      <c r="D102" s="215">
        <v>11</v>
      </c>
      <c r="E102" s="215" t="s">
        <v>1</v>
      </c>
      <c r="F102" s="215">
        <v>5</v>
      </c>
      <c r="G102" s="215"/>
      <c r="H102" s="104"/>
      <c r="I102" s="215" t="s">
        <v>655</v>
      </c>
      <c r="J102" s="105"/>
      <c r="K102" s="105"/>
      <c r="L102" s="105"/>
      <c r="M102" s="105"/>
      <c r="N102" s="105"/>
      <c r="O102" s="106"/>
    </row>
    <row r="103" spans="1:15" ht="22.35" customHeight="1" x14ac:dyDescent="0.15">
      <c r="A103" s="104"/>
      <c r="B103" s="215">
        <v>22</v>
      </c>
      <c r="C103" s="215" t="s">
        <v>1</v>
      </c>
      <c r="D103" s="215">
        <v>2</v>
      </c>
      <c r="E103" s="215" t="s">
        <v>1</v>
      </c>
      <c r="F103" s="215">
        <v>19</v>
      </c>
      <c r="G103" s="215"/>
      <c r="H103" s="104"/>
      <c r="I103" s="432" t="s">
        <v>0</v>
      </c>
      <c r="J103" s="433"/>
      <c r="K103" s="433"/>
      <c r="L103" s="433"/>
      <c r="M103" s="433"/>
      <c r="N103" s="433"/>
      <c r="O103" s="106"/>
    </row>
    <row r="104" spans="1:15" ht="22.35" customHeight="1" x14ac:dyDescent="0.15">
      <c r="A104" s="104"/>
      <c r="B104" s="215"/>
      <c r="C104" s="215"/>
      <c r="D104" s="215">
        <v>3</v>
      </c>
      <c r="E104" s="215" t="s">
        <v>1</v>
      </c>
      <c r="F104" s="215">
        <v>15</v>
      </c>
      <c r="G104" s="215"/>
      <c r="H104" s="104"/>
      <c r="I104" s="432" t="s">
        <v>2</v>
      </c>
      <c r="J104" s="433"/>
      <c r="K104" s="433"/>
      <c r="L104" s="433"/>
      <c r="M104" s="433"/>
      <c r="N104" s="433"/>
      <c r="O104" s="106"/>
    </row>
    <row r="105" spans="1:15" ht="22.35" customHeight="1" x14ac:dyDescent="0.15">
      <c r="A105" s="104"/>
      <c r="B105" s="215"/>
      <c r="C105" s="215"/>
      <c r="D105" s="215">
        <v>7</v>
      </c>
      <c r="E105" s="215" t="s">
        <v>1</v>
      </c>
      <c r="F105" s="215">
        <v>21</v>
      </c>
      <c r="G105" s="215"/>
      <c r="H105" s="104"/>
      <c r="I105" s="432" t="s">
        <v>5</v>
      </c>
      <c r="J105" s="433"/>
      <c r="K105" s="433"/>
      <c r="L105" s="433"/>
      <c r="M105" s="433"/>
      <c r="N105" s="433"/>
      <c r="O105" s="106"/>
    </row>
    <row r="106" spans="1:15" ht="22.35" customHeight="1" x14ac:dyDescent="0.15">
      <c r="A106" s="104"/>
      <c r="B106" s="215">
        <v>23</v>
      </c>
      <c r="C106" s="215" t="s">
        <v>1</v>
      </c>
      <c r="D106" s="215">
        <v>3</v>
      </c>
      <c r="E106" s="215" t="s">
        <v>1</v>
      </c>
      <c r="F106" s="215">
        <v>25</v>
      </c>
      <c r="G106" s="215"/>
      <c r="H106" s="104"/>
      <c r="I106" s="432" t="s">
        <v>6</v>
      </c>
      <c r="J106" s="433"/>
      <c r="K106" s="433"/>
      <c r="L106" s="433"/>
      <c r="M106" s="433"/>
      <c r="N106" s="433"/>
      <c r="O106" s="106"/>
    </row>
    <row r="107" spans="1:15" ht="22.35" customHeight="1" x14ac:dyDescent="0.15">
      <c r="A107" s="104"/>
      <c r="B107" s="215"/>
      <c r="C107" s="215"/>
      <c r="D107" s="215">
        <v>5</v>
      </c>
      <c r="E107" s="215" t="s">
        <v>1</v>
      </c>
      <c r="F107" s="215">
        <v>12</v>
      </c>
      <c r="G107" s="216"/>
      <c r="H107" s="19"/>
      <c r="I107" s="215" t="s">
        <v>757</v>
      </c>
      <c r="J107" s="110"/>
      <c r="K107" s="110"/>
      <c r="L107" s="110"/>
      <c r="M107" s="110"/>
      <c r="N107" s="110"/>
      <c r="O107" s="216"/>
    </row>
    <row r="108" spans="1:15" ht="22.35" customHeight="1" x14ac:dyDescent="0.15">
      <c r="A108" s="104"/>
      <c r="B108" s="215">
        <v>24</v>
      </c>
      <c r="C108" s="215" t="s">
        <v>1</v>
      </c>
      <c r="D108" s="215">
        <v>3</v>
      </c>
      <c r="E108" s="215" t="s">
        <v>765</v>
      </c>
      <c r="F108" s="215">
        <v>23</v>
      </c>
      <c r="G108" s="216"/>
      <c r="H108" s="19"/>
      <c r="I108" s="215" t="s">
        <v>763</v>
      </c>
      <c r="J108" s="215"/>
      <c r="K108" s="215"/>
      <c r="L108" s="215"/>
      <c r="M108" s="215"/>
      <c r="N108" s="215"/>
      <c r="O108" s="216"/>
    </row>
    <row r="109" spans="1:15" ht="22.35" customHeight="1" x14ac:dyDescent="0.15">
      <c r="A109" s="104"/>
      <c r="B109" s="215"/>
      <c r="C109" s="215"/>
      <c r="D109" s="215">
        <v>10</v>
      </c>
      <c r="E109" s="215" t="s">
        <v>766</v>
      </c>
      <c r="F109" s="215">
        <v>23</v>
      </c>
      <c r="G109" s="216"/>
      <c r="H109" s="19"/>
      <c r="I109" s="221" t="s">
        <v>872</v>
      </c>
      <c r="J109" s="221"/>
      <c r="K109" s="221"/>
      <c r="L109" s="221"/>
      <c r="M109" s="221"/>
      <c r="N109" s="221"/>
      <c r="O109" s="222"/>
    </row>
    <row r="110" spans="1:15" ht="22.35" customHeight="1" x14ac:dyDescent="0.15">
      <c r="A110" s="104"/>
      <c r="B110" s="215">
        <v>26</v>
      </c>
      <c r="C110" s="215" t="s">
        <v>1</v>
      </c>
      <c r="D110" s="215">
        <v>4</v>
      </c>
      <c r="E110" s="215" t="s">
        <v>769</v>
      </c>
      <c r="F110" s="215">
        <v>1</v>
      </c>
      <c r="G110" s="216"/>
      <c r="H110" s="19"/>
      <c r="I110" s="215" t="s">
        <v>991</v>
      </c>
      <c r="J110" s="215"/>
      <c r="K110" s="215"/>
      <c r="L110" s="215"/>
      <c r="M110" s="215"/>
      <c r="N110" s="215"/>
      <c r="O110" s="216"/>
    </row>
    <row r="111" spans="1:15" ht="22.35" customHeight="1" x14ac:dyDescent="0.15">
      <c r="A111" s="19"/>
      <c r="B111" s="215"/>
      <c r="C111" s="215"/>
      <c r="D111" s="215" t="s">
        <v>244</v>
      </c>
      <c r="E111" s="215"/>
      <c r="F111" s="215"/>
      <c r="G111" s="216"/>
      <c r="H111" s="19"/>
      <c r="I111" s="215" t="s">
        <v>787</v>
      </c>
      <c r="J111" s="215"/>
      <c r="K111" s="215"/>
      <c r="L111" s="215"/>
      <c r="M111" s="215"/>
      <c r="N111" s="215"/>
      <c r="O111" s="216"/>
    </row>
    <row r="112" spans="1:15" ht="22.35" customHeight="1" x14ac:dyDescent="0.15">
      <c r="A112" s="104"/>
      <c r="B112" s="215">
        <v>27</v>
      </c>
      <c r="C112" s="215" t="s">
        <v>1</v>
      </c>
      <c r="D112" s="215">
        <v>4</v>
      </c>
      <c r="E112" s="215" t="s">
        <v>1</v>
      </c>
      <c r="F112" s="215">
        <v>18</v>
      </c>
      <c r="G112" s="216"/>
      <c r="H112" s="19"/>
      <c r="I112" s="221" t="s">
        <v>873</v>
      </c>
      <c r="J112" s="221"/>
      <c r="K112" s="221"/>
      <c r="L112" s="221"/>
      <c r="M112" s="221"/>
      <c r="N112" s="221"/>
      <c r="O112" s="222"/>
    </row>
    <row r="113" spans="1:15" ht="22.35" customHeight="1" x14ac:dyDescent="0.15">
      <c r="A113" s="104"/>
      <c r="B113" s="215">
        <v>28</v>
      </c>
      <c r="C113" s="215" t="s">
        <v>1</v>
      </c>
      <c r="D113" s="215">
        <v>2</v>
      </c>
      <c r="E113" s="215" t="s">
        <v>1</v>
      </c>
      <c r="F113" s="215">
        <v>16</v>
      </c>
      <c r="G113" s="215"/>
      <c r="H113" s="104"/>
      <c r="I113" s="215" t="s">
        <v>791</v>
      </c>
      <c r="J113" s="105"/>
      <c r="K113" s="105"/>
      <c r="L113" s="105"/>
      <c r="M113" s="105"/>
      <c r="N113" s="105"/>
      <c r="O113" s="106"/>
    </row>
    <row r="114" spans="1:15" ht="22.35" customHeight="1" x14ac:dyDescent="0.15">
      <c r="A114" s="104"/>
      <c r="B114" s="215">
        <v>29</v>
      </c>
      <c r="C114" s="215" t="s">
        <v>1</v>
      </c>
      <c r="D114" s="215">
        <v>3</v>
      </c>
      <c r="E114" s="215" t="s">
        <v>1</v>
      </c>
      <c r="F114" s="215">
        <v>13</v>
      </c>
      <c r="G114" s="215"/>
      <c r="H114" s="104"/>
      <c r="I114" s="215" t="s">
        <v>807</v>
      </c>
      <c r="J114" s="105"/>
      <c r="K114" s="105"/>
      <c r="L114" s="105"/>
      <c r="M114" s="105"/>
      <c r="N114" s="105"/>
      <c r="O114" s="106"/>
    </row>
    <row r="115" spans="1:15" ht="22.35" customHeight="1" x14ac:dyDescent="0.15">
      <c r="A115" s="104"/>
      <c r="B115" s="215"/>
      <c r="C115" s="215"/>
      <c r="D115" s="215">
        <v>10</v>
      </c>
      <c r="E115" s="215" t="s">
        <v>1040</v>
      </c>
      <c r="F115" s="215">
        <v>1</v>
      </c>
      <c r="G115" s="215"/>
      <c r="H115" s="104"/>
      <c r="I115" s="221" t="s">
        <v>874</v>
      </c>
      <c r="J115" s="131"/>
      <c r="K115" s="131"/>
      <c r="L115" s="131"/>
      <c r="M115" s="131"/>
      <c r="N115" s="131"/>
      <c r="O115" s="132"/>
    </row>
    <row r="116" spans="1:15" ht="22.35" customHeight="1" x14ac:dyDescent="0.15">
      <c r="A116" s="104"/>
      <c r="B116" s="215">
        <v>30</v>
      </c>
      <c r="C116" s="215" t="s">
        <v>884</v>
      </c>
      <c r="D116" s="215">
        <v>4</v>
      </c>
      <c r="E116" s="215" t="s">
        <v>1040</v>
      </c>
      <c r="F116" s="215">
        <v>1</v>
      </c>
      <c r="G116" s="215"/>
      <c r="H116" s="104"/>
      <c r="I116" s="133" t="s">
        <v>822</v>
      </c>
      <c r="J116" s="131"/>
      <c r="K116" s="131"/>
      <c r="L116" s="131"/>
      <c r="M116" s="131"/>
      <c r="N116" s="131"/>
      <c r="O116" s="132"/>
    </row>
    <row r="117" spans="1:15" ht="22.35" customHeight="1" x14ac:dyDescent="0.15">
      <c r="A117" s="19" t="s">
        <v>989</v>
      </c>
      <c r="B117" s="48" t="s">
        <v>990</v>
      </c>
      <c r="C117" s="215" t="s">
        <v>1040</v>
      </c>
      <c r="D117" s="215">
        <v>10</v>
      </c>
      <c r="E117" s="215" t="s">
        <v>1040</v>
      </c>
      <c r="F117" s="215">
        <v>1</v>
      </c>
      <c r="G117" s="215"/>
      <c r="H117" s="104"/>
      <c r="I117" s="221" t="s">
        <v>992</v>
      </c>
      <c r="J117" s="131"/>
      <c r="K117" s="131"/>
      <c r="L117" s="131"/>
      <c r="M117" s="131"/>
      <c r="N117" s="131"/>
      <c r="O117" s="132"/>
    </row>
    <row r="118" spans="1:15" ht="22.35" customHeight="1" x14ac:dyDescent="0.15">
      <c r="A118" s="19"/>
      <c r="B118" s="215">
        <v>2</v>
      </c>
      <c r="C118" s="215" t="s">
        <v>1040</v>
      </c>
      <c r="D118" s="215">
        <v>3</v>
      </c>
      <c r="E118" s="215" t="s">
        <v>1040</v>
      </c>
      <c r="F118" s="215">
        <v>31</v>
      </c>
      <c r="G118" s="215"/>
      <c r="H118" s="104"/>
      <c r="I118" s="221" t="s">
        <v>993</v>
      </c>
      <c r="J118" s="131"/>
      <c r="K118" s="131"/>
      <c r="L118" s="131"/>
      <c r="M118" s="131"/>
      <c r="N118" s="131"/>
      <c r="O118" s="132"/>
    </row>
    <row r="119" spans="1:15" ht="22.35" customHeight="1" x14ac:dyDescent="0.15">
      <c r="A119" s="19"/>
      <c r="B119" s="215"/>
      <c r="C119" s="215"/>
      <c r="D119" s="215">
        <v>5</v>
      </c>
      <c r="E119" s="215" t="s">
        <v>1040</v>
      </c>
      <c r="F119" s="215">
        <v>1</v>
      </c>
      <c r="G119" s="215"/>
      <c r="H119" s="104"/>
      <c r="I119" s="294" t="s">
        <v>1088</v>
      </c>
      <c r="J119" s="131"/>
      <c r="K119" s="131"/>
      <c r="L119" s="131"/>
      <c r="M119" s="131"/>
      <c r="N119" s="131"/>
      <c r="O119" s="132"/>
    </row>
    <row r="120" spans="1:15" ht="22.35" customHeight="1" x14ac:dyDescent="0.15">
      <c r="A120" s="19"/>
      <c r="B120" s="215"/>
      <c r="C120" s="215"/>
      <c r="D120" s="215">
        <v>10</v>
      </c>
      <c r="E120" s="215" t="s">
        <v>1040</v>
      </c>
      <c r="F120" s="215">
        <v>1</v>
      </c>
      <c r="G120" s="215"/>
      <c r="H120" s="104"/>
      <c r="I120" s="121" t="s">
        <v>1068</v>
      </c>
      <c r="J120" s="131"/>
      <c r="K120" s="131"/>
      <c r="L120" s="131"/>
      <c r="M120" s="131"/>
      <c r="N120" s="131"/>
      <c r="O120" s="132"/>
    </row>
    <row r="121" spans="1:15" ht="22.35" customHeight="1" x14ac:dyDescent="0.15">
      <c r="A121" s="19"/>
      <c r="B121" s="253">
        <v>4</v>
      </c>
      <c r="C121" s="253" t="s">
        <v>1040</v>
      </c>
      <c r="D121" s="253">
        <v>1</v>
      </c>
      <c r="E121" s="253" t="s">
        <v>1040</v>
      </c>
      <c r="F121" s="253">
        <v>7</v>
      </c>
      <c r="G121" s="254"/>
      <c r="H121" s="104"/>
      <c r="I121" s="259" t="s">
        <v>1076</v>
      </c>
      <c r="J121" s="105"/>
      <c r="K121" s="105"/>
      <c r="L121" s="105"/>
      <c r="M121" s="105"/>
      <c r="N121" s="105"/>
      <c r="O121" s="106"/>
    </row>
    <row r="122" spans="1:15" s="291" customFormat="1" ht="18.75" customHeight="1" x14ac:dyDescent="0.15">
      <c r="A122" s="286"/>
      <c r="B122" s="287"/>
      <c r="C122" s="287"/>
      <c r="D122" s="287">
        <v>4</v>
      </c>
      <c r="E122" s="287" t="s">
        <v>1</v>
      </c>
      <c r="F122" s="287">
        <v>1</v>
      </c>
      <c r="G122" s="288"/>
      <c r="H122" s="287"/>
      <c r="I122" s="287" t="s">
        <v>1085</v>
      </c>
      <c r="J122" s="287"/>
      <c r="K122" s="287"/>
      <c r="L122" s="287"/>
      <c r="M122" s="287"/>
      <c r="N122" s="289"/>
      <c r="O122" s="290"/>
    </row>
    <row r="123" spans="1:15" s="291" customFormat="1" ht="18.75" customHeight="1" x14ac:dyDescent="0.15">
      <c r="A123" s="286"/>
      <c r="B123" s="287"/>
      <c r="C123" s="287"/>
      <c r="D123" s="287">
        <v>7</v>
      </c>
      <c r="E123" s="287" t="s">
        <v>1040</v>
      </c>
      <c r="F123" s="287">
        <v>1</v>
      </c>
      <c r="G123" s="289"/>
      <c r="H123" s="286"/>
      <c r="I123" s="420" t="s">
        <v>1086</v>
      </c>
      <c r="J123" s="420"/>
      <c r="K123" s="420"/>
      <c r="L123" s="420"/>
      <c r="M123" s="420"/>
      <c r="N123" s="420"/>
      <c r="O123" s="421"/>
    </row>
    <row r="124" spans="1:15" s="291" customFormat="1" ht="18.75" customHeight="1" x14ac:dyDescent="0.15">
      <c r="A124" s="286"/>
      <c r="B124" s="287"/>
      <c r="C124" s="287"/>
      <c r="D124" s="287">
        <v>11</v>
      </c>
      <c r="E124" s="287" t="s">
        <v>1040</v>
      </c>
      <c r="F124" s="287">
        <v>1</v>
      </c>
      <c r="G124" s="289"/>
      <c r="H124" s="286"/>
      <c r="I124" s="422" t="s">
        <v>1087</v>
      </c>
      <c r="J124" s="422"/>
      <c r="K124" s="422"/>
      <c r="L124" s="422"/>
      <c r="M124" s="422"/>
      <c r="N124" s="422"/>
      <c r="O124" s="423"/>
    </row>
    <row r="125" spans="1:15" s="291" customFormat="1" ht="22.35" customHeight="1" x14ac:dyDescent="0.15">
      <c r="A125" s="292"/>
      <c r="B125" s="287">
        <v>5</v>
      </c>
      <c r="C125" s="287" t="s">
        <v>1</v>
      </c>
      <c r="D125" s="287">
        <v>3</v>
      </c>
      <c r="E125" s="287" t="s">
        <v>1</v>
      </c>
      <c r="F125" s="287">
        <v>31</v>
      </c>
      <c r="G125" s="288"/>
      <c r="H125" s="293"/>
      <c r="I125" s="424" t="s">
        <v>1084</v>
      </c>
      <c r="J125" s="424"/>
      <c r="K125" s="424"/>
      <c r="L125" s="424"/>
      <c r="M125" s="424"/>
      <c r="N125" s="424"/>
      <c r="O125" s="425"/>
    </row>
  </sheetData>
  <mergeCells count="100">
    <mergeCell ref="I68:O68"/>
    <mergeCell ref="I69:O69"/>
    <mergeCell ref="I75:O75"/>
    <mergeCell ref="I65:O65"/>
    <mergeCell ref="I50:O50"/>
    <mergeCell ref="I51:O51"/>
    <mergeCell ref="I55:O55"/>
    <mergeCell ref="I54:O54"/>
    <mergeCell ref="I62:O62"/>
    <mergeCell ref="I53:O53"/>
    <mergeCell ref="I57:O57"/>
    <mergeCell ref="I59:O59"/>
    <mergeCell ref="I52:O52"/>
    <mergeCell ref="I60:O60"/>
    <mergeCell ref="I56:O56"/>
    <mergeCell ref="I72:O72"/>
    <mergeCell ref="I77:O77"/>
    <mergeCell ref="I93:M93"/>
    <mergeCell ref="I90:O90"/>
    <mergeCell ref="I82:O82"/>
    <mergeCell ref="I85:O85"/>
    <mergeCell ref="I87:O87"/>
    <mergeCell ref="I83:O83"/>
    <mergeCell ref="I9:O9"/>
    <mergeCell ref="I10:O10"/>
    <mergeCell ref="I21:O21"/>
    <mergeCell ref="I28:O28"/>
    <mergeCell ref="I27:O27"/>
    <mergeCell ref="I26:O26"/>
    <mergeCell ref="I13:O13"/>
    <mergeCell ref="I16:O16"/>
    <mergeCell ref="I25:O25"/>
    <mergeCell ref="I3:O3"/>
    <mergeCell ref="I14:O14"/>
    <mergeCell ref="I4:O4"/>
    <mergeCell ref="I7:O7"/>
    <mergeCell ref="I49:O49"/>
    <mergeCell ref="I15:O15"/>
    <mergeCell ref="I11:O11"/>
    <mergeCell ref="I12:O12"/>
    <mergeCell ref="I39:O39"/>
    <mergeCell ref="H34:O34"/>
    <mergeCell ref="I22:O22"/>
    <mergeCell ref="I8:O8"/>
    <mergeCell ref="I20:O20"/>
    <mergeCell ref="I29:O29"/>
    <mergeCell ref="I5:O5"/>
    <mergeCell ref="I6:O6"/>
    <mergeCell ref="I30:O30"/>
    <mergeCell ref="I43:O43"/>
    <mergeCell ref="I35:O35"/>
    <mergeCell ref="I41:O41"/>
    <mergeCell ref="I42:O42"/>
    <mergeCell ref="I31:O31"/>
    <mergeCell ref="I32:O32"/>
    <mergeCell ref="I40:O40"/>
    <mergeCell ref="I38:O38"/>
    <mergeCell ref="I46:O46"/>
    <mergeCell ref="I36:O36"/>
    <mergeCell ref="I37:O37"/>
    <mergeCell ref="I61:O61"/>
    <mergeCell ref="I67:O67"/>
    <mergeCell ref="H45:O45"/>
    <mergeCell ref="I44:O44"/>
    <mergeCell ref="I48:O48"/>
    <mergeCell ref="I47:O47"/>
    <mergeCell ref="I63:O63"/>
    <mergeCell ref="I64:O64"/>
    <mergeCell ref="I104:N104"/>
    <mergeCell ref="I105:N105"/>
    <mergeCell ref="I58:O58"/>
    <mergeCell ref="I17:O17"/>
    <mergeCell ref="I33:O33"/>
    <mergeCell ref="I79:O79"/>
    <mergeCell ref="I78:O78"/>
    <mergeCell ref="I18:O18"/>
    <mergeCell ref="I76:O76"/>
    <mergeCell ref="I73:O73"/>
    <mergeCell ref="I74:O74"/>
    <mergeCell ref="I19:O19"/>
    <mergeCell ref="I23:O23"/>
    <mergeCell ref="I24:O24"/>
    <mergeCell ref="I70:O70"/>
    <mergeCell ref="I71:O71"/>
    <mergeCell ref="I123:O123"/>
    <mergeCell ref="I124:O124"/>
    <mergeCell ref="I125:O125"/>
    <mergeCell ref="I66:O66"/>
    <mergeCell ref="I97:O97"/>
    <mergeCell ref="I94:O94"/>
    <mergeCell ref="I95:O95"/>
    <mergeCell ref="I96:O96"/>
    <mergeCell ref="I80:O80"/>
    <mergeCell ref="I86:O86"/>
    <mergeCell ref="I84:O84"/>
    <mergeCell ref="I92:O92"/>
    <mergeCell ref="I81:O81"/>
    <mergeCell ref="I91:O91"/>
    <mergeCell ref="I106:N106"/>
    <mergeCell ref="I103:N103"/>
  </mergeCells>
  <phoneticPr fontId="2"/>
  <pageMargins left="0.51181102362204722" right="0.27559055118110237" top="0.98425196850393704" bottom="0.78740157480314965" header="0.51181102362204722" footer="0.51181102362204722"/>
  <pageSetup paperSize="9" scale="77" firstPageNumber="3" fitToHeight="4" orientation="portrait" useFirstPageNumber="1" r:id="rId1"/>
  <headerFooter scaleWithDoc="0" alignWithMargins="0">
    <oddFooter>&amp;C&amp;P</oddFooter>
  </headerFooter>
  <rowBreaks count="2" manualBreakCount="2">
    <brk id="42" max="14" man="1"/>
    <brk id="82" max="1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40"/>
  <sheetViews>
    <sheetView view="pageBreakPreview" zoomScale="80" zoomScaleNormal="100" zoomScaleSheetLayoutView="80" workbookViewId="0">
      <selection activeCell="D100" sqref="D100"/>
    </sheetView>
  </sheetViews>
  <sheetFormatPr defaultColWidth="9" defaultRowHeight="14.25" x14ac:dyDescent="0.15"/>
  <cols>
    <col min="1" max="1" width="13.875" style="338" customWidth="1"/>
    <col min="2" max="2" width="0.75" style="338" customWidth="1"/>
    <col min="3" max="9" width="9" style="338"/>
    <col min="10" max="10" width="9.875" style="338" customWidth="1"/>
    <col min="11" max="16384" width="9" style="338"/>
  </cols>
  <sheetData>
    <row r="1" spans="1:10" ht="22.5" customHeight="1" x14ac:dyDescent="0.15">
      <c r="A1" s="318" t="s">
        <v>184</v>
      </c>
      <c r="B1" s="10"/>
    </row>
    <row r="2" spans="1:10" ht="22.5" customHeight="1" x14ac:dyDescent="0.15">
      <c r="A2" s="10" t="s">
        <v>234</v>
      </c>
      <c r="B2" s="10"/>
    </row>
    <row r="3" spans="1:10" ht="22.5" customHeight="1" x14ac:dyDescent="0.15">
      <c r="A3" s="338" t="s">
        <v>185</v>
      </c>
    </row>
    <row r="4" spans="1:10" ht="22.5" customHeight="1" x14ac:dyDescent="0.15">
      <c r="A4" s="276" t="s">
        <v>570</v>
      </c>
      <c r="B4" s="19"/>
      <c r="C4" s="333" t="s">
        <v>743</v>
      </c>
      <c r="D4" s="333"/>
      <c r="E4" s="333"/>
      <c r="F4" s="333"/>
      <c r="G4" s="333"/>
      <c r="H4" s="333"/>
      <c r="I4" s="333"/>
      <c r="J4" s="334"/>
    </row>
    <row r="5" spans="1:10" ht="22.5" customHeight="1" x14ac:dyDescent="0.15">
      <c r="A5" s="276" t="s">
        <v>235</v>
      </c>
      <c r="B5" s="19"/>
      <c r="C5" s="333" t="s">
        <v>1089</v>
      </c>
      <c r="D5" s="333"/>
      <c r="E5" s="333"/>
      <c r="F5" s="333"/>
      <c r="G5" s="333"/>
      <c r="H5" s="333"/>
      <c r="I5" s="333"/>
      <c r="J5" s="334"/>
    </row>
    <row r="6" spans="1:10" ht="22.5" customHeight="1" x14ac:dyDescent="0.15">
      <c r="A6" s="447" t="s">
        <v>571</v>
      </c>
      <c r="B6" s="20"/>
      <c r="C6" s="21" t="s">
        <v>1090</v>
      </c>
      <c r="D6" s="21"/>
      <c r="E6" s="21"/>
      <c r="F6" s="21"/>
      <c r="G6" s="21"/>
      <c r="H6" s="21"/>
      <c r="I6" s="21"/>
      <c r="J6" s="22"/>
    </row>
    <row r="7" spans="1:10" ht="22.5" customHeight="1" x14ac:dyDescent="0.15">
      <c r="A7" s="448"/>
      <c r="B7" s="23"/>
      <c r="C7" s="377" t="s">
        <v>1143</v>
      </c>
      <c r="D7" s="336"/>
      <c r="E7" s="336"/>
      <c r="F7" s="336"/>
      <c r="G7" s="336"/>
      <c r="H7" s="336"/>
      <c r="I7" s="336"/>
      <c r="J7" s="25"/>
    </row>
    <row r="8" spans="1:10" ht="22.5" customHeight="1" x14ac:dyDescent="0.15">
      <c r="A8" s="447" t="s">
        <v>572</v>
      </c>
      <c r="B8" s="20"/>
      <c r="C8" s="21" t="s">
        <v>1091</v>
      </c>
      <c r="D8" s="21"/>
      <c r="E8" s="21"/>
      <c r="F8" s="21"/>
      <c r="G8" s="21"/>
      <c r="H8" s="21"/>
      <c r="I8" s="21"/>
      <c r="J8" s="22"/>
    </row>
    <row r="9" spans="1:10" ht="22.5" customHeight="1" x14ac:dyDescent="0.15">
      <c r="A9" s="453"/>
      <c r="B9" s="26"/>
      <c r="C9" s="454" t="s">
        <v>1126</v>
      </c>
      <c r="D9" s="454"/>
      <c r="E9" s="454"/>
      <c r="F9" s="454"/>
      <c r="G9" s="454"/>
      <c r="H9" s="454"/>
      <c r="I9" s="454"/>
      <c r="J9" s="335"/>
    </row>
    <row r="10" spans="1:10" ht="22.5" customHeight="1" x14ac:dyDescent="0.15">
      <c r="A10" s="448"/>
      <c r="B10" s="23"/>
      <c r="C10" s="442" t="s">
        <v>1127</v>
      </c>
      <c r="D10" s="442"/>
      <c r="E10" s="442"/>
      <c r="F10" s="442"/>
      <c r="G10" s="442"/>
      <c r="H10" s="442"/>
      <c r="I10" s="442"/>
      <c r="J10" s="25"/>
    </row>
    <row r="11" spans="1:10" ht="22.5" customHeight="1" x14ac:dyDescent="0.15">
      <c r="A11" s="276" t="s">
        <v>238</v>
      </c>
      <c r="B11" s="19"/>
      <c r="C11" s="333" t="s">
        <v>241</v>
      </c>
      <c r="D11" s="333"/>
      <c r="E11" s="333"/>
      <c r="F11" s="333"/>
      <c r="G11" s="333"/>
      <c r="H11" s="333"/>
      <c r="I11" s="333"/>
      <c r="J11" s="334"/>
    </row>
    <row r="12" spans="1:10" ht="22.5" customHeight="1" x14ac:dyDescent="0.15">
      <c r="A12" s="276" t="s">
        <v>239</v>
      </c>
      <c r="B12" s="19"/>
      <c r="C12" s="333" t="s">
        <v>1092</v>
      </c>
      <c r="D12" s="333"/>
      <c r="E12" s="333"/>
      <c r="F12" s="333"/>
      <c r="G12" s="333"/>
      <c r="H12" s="333"/>
      <c r="I12" s="333"/>
      <c r="J12" s="334"/>
    </row>
    <row r="13" spans="1:10" ht="22.5" customHeight="1" x14ac:dyDescent="0.15">
      <c r="A13" s="276" t="s">
        <v>240</v>
      </c>
      <c r="B13" s="19"/>
      <c r="C13" s="333" t="s">
        <v>1093</v>
      </c>
      <c r="D13" s="333"/>
      <c r="E13" s="333"/>
      <c r="F13" s="333"/>
      <c r="G13" s="333"/>
      <c r="H13" s="333"/>
      <c r="I13" s="333"/>
      <c r="J13" s="334"/>
    </row>
    <row r="14" spans="1:10" ht="22.5" customHeight="1" x14ac:dyDescent="0.15">
      <c r="A14" s="276" t="s">
        <v>982</v>
      </c>
      <c r="B14" s="19"/>
      <c r="C14" s="333" t="s">
        <v>1094</v>
      </c>
      <c r="D14" s="333"/>
      <c r="E14" s="333"/>
      <c r="F14" s="333"/>
      <c r="G14" s="333"/>
      <c r="H14" s="333"/>
      <c r="I14" s="333"/>
      <c r="J14" s="334"/>
    </row>
    <row r="15" spans="1:10" ht="22.5" customHeight="1" x14ac:dyDescent="0.15"/>
    <row r="16" spans="1:10" ht="22.5" customHeight="1" x14ac:dyDescent="0.15">
      <c r="A16" s="338" t="s">
        <v>186</v>
      </c>
    </row>
    <row r="17" spans="1:10" ht="22.5" customHeight="1" x14ac:dyDescent="0.15">
      <c r="A17" s="276" t="s">
        <v>570</v>
      </c>
      <c r="B17" s="19"/>
      <c r="C17" s="333" t="s">
        <v>245</v>
      </c>
      <c r="D17" s="333"/>
      <c r="E17" s="333"/>
      <c r="F17" s="333"/>
      <c r="G17" s="333"/>
      <c r="H17" s="333"/>
      <c r="I17" s="333"/>
      <c r="J17" s="334"/>
    </row>
    <row r="18" spans="1:10" ht="22.5" customHeight="1" x14ac:dyDescent="0.15">
      <c r="A18" s="319" t="s">
        <v>235</v>
      </c>
      <c r="B18" s="20"/>
      <c r="C18" s="21" t="s">
        <v>744</v>
      </c>
      <c r="D18" s="21"/>
      <c r="E18" s="21"/>
      <c r="F18" s="21"/>
      <c r="G18" s="21"/>
      <c r="H18" s="21"/>
      <c r="I18" s="21"/>
      <c r="J18" s="22"/>
    </row>
    <row r="19" spans="1:10" ht="22.5" customHeight="1" x14ac:dyDescent="0.15">
      <c r="A19" s="447" t="s">
        <v>571</v>
      </c>
      <c r="B19" s="20"/>
      <c r="C19" s="455" t="s">
        <v>1095</v>
      </c>
      <c r="D19" s="455"/>
      <c r="E19" s="455"/>
      <c r="F19" s="455"/>
      <c r="G19" s="455"/>
      <c r="H19" s="455"/>
      <c r="I19" s="455"/>
      <c r="J19" s="456"/>
    </row>
    <row r="20" spans="1:10" ht="22.5" customHeight="1" x14ac:dyDescent="0.15">
      <c r="A20" s="448"/>
      <c r="B20" s="23"/>
      <c r="C20" s="377" t="s">
        <v>1144</v>
      </c>
      <c r="D20" s="336"/>
      <c r="E20" s="336"/>
      <c r="F20" s="336"/>
      <c r="G20" s="336"/>
      <c r="H20" s="336"/>
      <c r="I20" s="336"/>
      <c r="J20" s="25"/>
    </row>
    <row r="21" spans="1:10" ht="22.5" customHeight="1" x14ac:dyDescent="0.15">
      <c r="A21" s="447" t="s">
        <v>572</v>
      </c>
      <c r="B21" s="26"/>
      <c r="C21" s="338" t="s">
        <v>172</v>
      </c>
      <c r="J21" s="335"/>
    </row>
    <row r="22" spans="1:10" ht="22.5" customHeight="1" x14ac:dyDescent="0.15">
      <c r="A22" s="448"/>
      <c r="B22" s="336"/>
      <c r="C22" s="336" t="s">
        <v>1096</v>
      </c>
      <c r="D22" s="336"/>
      <c r="E22" s="336"/>
      <c r="F22" s="336"/>
      <c r="G22" s="336"/>
      <c r="H22" s="336"/>
      <c r="I22" s="336"/>
      <c r="J22" s="25"/>
    </row>
    <row r="23" spans="1:10" ht="22.5" customHeight="1" x14ac:dyDescent="0.15">
      <c r="A23" s="320" t="s">
        <v>238</v>
      </c>
      <c r="B23" s="19"/>
      <c r="C23" s="333" t="s">
        <v>241</v>
      </c>
      <c r="D23" s="333"/>
      <c r="E23" s="333"/>
      <c r="F23" s="333"/>
      <c r="G23" s="333"/>
      <c r="H23" s="333"/>
      <c r="I23" s="333"/>
      <c r="J23" s="334"/>
    </row>
    <row r="24" spans="1:10" ht="22.5" customHeight="1" x14ac:dyDescent="0.15">
      <c r="A24" s="447" t="s">
        <v>573</v>
      </c>
      <c r="B24" s="21"/>
      <c r="C24" s="21" t="s">
        <v>1097</v>
      </c>
      <c r="D24" s="21"/>
      <c r="E24" s="21"/>
      <c r="F24" s="21"/>
      <c r="G24" s="21"/>
      <c r="H24" s="21"/>
      <c r="I24" s="21"/>
      <c r="J24" s="22"/>
    </row>
    <row r="25" spans="1:10" ht="22.5" customHeight="1" x14ac:dyDescent="0.15">
      <c r="A25" s="448"/>
      <c r="B25" s="336"/>
      <c r="C25" s="336" t="s">
        <v>1098</v>
      </c>
      <c r="D25" s="336"/>
      <c r="E25" s="336"/>
      <c r="F25" s="336"/>
      <c r="G25" s="336"/>
      <c r="H25" s="336"/>
      <c r="I25" s="336"/>
      <c r="J25" s="25"/>
    </row>
    <row r="26" spans="1:10" ht="22.5" customHeight="1" x14ac:dyDescent="0.15">
      <c r="A26" s="321" t="s">
        <v>240</v>
      </c>
      <c r="B26" s="19"/>
      <c r="C26" s="333" t="s">
        <v>1099</v>
      </c>
      <c r="D26" s="333"/>
      <c r="E26" s="333"/>
      <c r="F26" s="333"/>
      <c r="G26" s="333"/>
      <c r="H26" s="333"/>
      <c r="I26" s="333"/>
      <c r="J26" s="334"/>
    </row>
    <row r="27" spans="1:10" ht="22.5" customHeight="1" x14ac:dyDescent="0.15">
      <c r="A27" s="276" t="s">
        <v>574</v>
      </c>
      <c r="B27" s="19"/>
      <c r="C27" s="333" t="s">
        <v>564</v>
      </c>
      <c r="D27" s="333"/>
      <c r="E27" s="333"/>
      <c r="F27" s="333"/>
      <c r="G27" s="333"/>
      <c r="H27" s="333"/>
      <c r="I27" s="333"/>
      <c r="J27" s="334"/>
    </row>
    <row r="28" spans="1:10" ht="22.5" customHeight="1" x14ac:dyDescent="0.15">
      <c r="A28" s="276" t="s">
        <v>982</v>
      </c>
      <c r="B28" s="19"/>
      <c r="C28" s="333" t="s">
        <v>972</v>
      </c>
      <c r="D28" s="333"/>
      <c r="E28" s="333"/>
      <c r="F28" s="333"/>
      <c r="G28" s="333"/>
      <c r="H28" s="333"/>
      <c r="I28" s="333"/>
      <c r="J28" s="334"/>
    </row>
    <row r="29" spans="1:10" ht="22.5" customHeight="1" x14ac:dyDescent="0.15"/>
    <row r="30" spans="1:10" ht="10.5" customHeight="1" x14ac:dyDescent="0.15"/>
    <row r="31" spans="1:10" ht="22.5" customHeight="1" x14ac:dyDescent="0.15">
      <c r="A31" s="322" t="s">
        <v>127</v>
      </c>
    </row>
    <row r="32" spans="1:10" ht="22.5" customHeight="1" x14ac:dyDescent="0.15">
      <c r="A32" s="276" t="s">
        <v>570</v>
      </c>
      <c r="B32" s="19"/>
      <c r="C32" s="333" t="s">
        <v>248</v>
      </c>
      <c r="D32" s="333"/>
      <c r="E32" s="333"/>
      <c r="F32" s="333"/>
      <c r="G32" s="333"/>
      <c r="H32" s="333"/>
      <c r="I32" s="333"/>
      <c r="J32" s="334"/>
    </row>
    <row r="33" spans="1:10" ht="22.5" customHeight="1" x14ac:dyDescent="0.15">
      <c r="A33" s="319" t="s">
        <v>235</v>
      </c>
      <c r="B33" s="20"/>
      <c r="C33" s="21" t="s">
        <v>745</v>
      </c>
      <c r="D33" s="21"/>
      <c r="E33" s="21"/>
      <c r="F33" s="21"/>
      <c r="G33" s="21"/>
      <c r="H33" s="21"/>
      <c r="I33" s="21"/>
      <c r="J33" s="22"/>
    </row>
    <row r="34" spans="1:10" ht="22.5" customHeight="1" x14ac:dyDescent="0.15">
      <c r="A34" s="319" t="s">
        <v>246</v>
      </c>
      <c r="B34" s="20"/>
      <c r="C34" s="21" t="s">
        <v>767</v>
      </c>
      <c r="D34" s="21"/>
      <c r="E34" s="21"/>
      <c r="F34" s="21"/>
      <c r="G34" s="21"/>
      <c r="H34" s="21"/>
      <c r="I34" s="21"/>
      <c r="J34" s="22"/>
    </row>
    <row r="35" spans="1:10" ht="22.5" customHeight="1" x14ac:dyDescent="0.15">
      <c r="A35" s="447" t="s">
        <v>573</v>
      </c>
      <c r="B35" s="20"/>
      <c r="C35" s="277" t="s">
        <v>792</v>
      </c>
      <c r="D35" s="21"/>
      <c r="E35" s="21"/>
      <c r="F35" s="21"/>
      <c r="G35" s="21"/>
      <c r="H35" s="21"/>
      <c r="I35" s="21"/>
      <c r="J35" s="22"/>
    </row>
    <row r="36" spans="1:10" ht="22.5" customHeight="1" x14ac:dyDescent="0.15">
      <c r="A36" s="448"/>
      <c r="B36" s="23"/>
      <c r="C36" s="377" t="s">
        <v>1145</v>
      </c>
      <c r="D36" s="336"/>
      <c r="E36" s="336"/>
      <c r="F36" s="336"/>
      <c r="G36" s="336"/>
      <c r="H36" s="336"/>
      <c r="I36" s="336"/>
      <c r="J36" s="25"/>
    </row>
    <row r="37" spans="1:10" ht="21" customHeight="1" x14ac:dyDescent="0.15">
      <c r="A37" s="321" t="s">
        <v>247</v>
      </c>
      <c r="B37" s="23"/>
      <c r="C37" s="336" t="s">
        <v>171</v>
      </c>
      <c r="D37" s="336"/>
      <c r="E37" s="336"/>
      <c r="F37" s="336"/>
      <c r="G37" s="336"/>
      <c r="H37" s="336"/>
      <c r="I37" s="336"/>
      <c r="J37" s="25"/>
    </row>
    <row r="38" spans="1:10" ht="21" customHeight="1" x14ac:dyDescent="0.15">
      <c r="A38" s="323" t="s">
        <v>446</v>
      </c>
      <c r="B38" s="21"/>
      <c r="C38" s="277" t="s">
        <v>1100</v>
      </c>
      <c r="D38" s="21"/>
      <c r="E38" s="21"/>
      <c r="F38" s="21"/>
      <c r="G38" s="21"/>
      <c r="H38" s="21"/>
      <c r="I38" s="21"/>
      <c r="J38" s="22"/>
    </row>
    <row r="39" spans="1:10" ht="22.5" customHeight="1" x14ac:dyDescent="0.15">
      <c r="A39" s="324"/>
      <c r="B39" s="26"/>
      <c r="C39" s="337" t="s">
        <v>1101</v>
      </c>
      <c r="D39" s="336"/>
      <c r="E39" s="336"/>
      <c r="F39" s="336"/>
      <c r="G39" s="336"/>
      <c r="H39" s="336"/>
      <c r="I39" s="336"/>
      <c r="J39" s="25"/>
    </row>
    <row r="40" spans="1:10" ht="22.5" customHeight="1" x14ac:dyDescent="0.15">
      <c r="A40" s="323" t="s">
        <v>447</v>
      </c>
      <c r="B40" s="20"/>
      <c r="C40" s="338" t="s">
        <v>1102</v>
      </c>
      <c r="J40" s="22"/>
    </row>
    <row r="41" spans="1:10" ht="22.5" customHeight="1" x14ac:dyDescent="0.15">
      <c r="A41" s="325"/>
      <c r="B41" s="336"/>
      <c r="C41" s="336" t="s">
        <v>126</v>
      </c>
      <c r="D41" s="336"/>
      <c r="E41" s="336"/>
      <c r="F41" s="336"/>
      <c r="G41" s="336"/>
      <c r="H41" s="336"/>
      <c r="I41" s="336"/>
      <c r="J41" s="25"/>
    </row>
    <row r="42" spans="1:10" ht="22.5" customHeight="1" x14ac:dyDescent="0.15">
      <c r="A42" s="319" t="s">
        <v>982</v>
      </c>
      <c r="B42" s="20"/>
      <c r="C42" s="21" t="s">
        <v>973</v>
      </c>
      <c r="D42" s="21"/>
      <c r="E42" s="21"/>
      <c r="F42" s="21"/>
      <c r="G42" s="21"/>
      <c r="H42" s="21"/>
      <c r="I42" s="21"/>
      <c r="J42" s="22"/>
    </row>
    <row r="43" spans="1:10" ht="17.25" customHeight="1" x14ac:dyDescent="0.15">
      <c r="A43" s="325"/>
      <c r="B43" s="23"/>
      <c r="C43" s="336" t="s">
        <v>974</v>
      </c>
      <c r="D43" s="336"/>
      <c r="E43" s="336"/>
      <c r="F43" s="336"/>
      <c r="G43" s="336"/>
      <c r="H43" s="336"/>
      <c r="I43" s="336"/>
      <c r="J43" s="25"/>
    </row>
    <row r="44" spans="1:10" ht="17.25" customHeight="1" x14ac:dyDescent="0.15"/>
    <row r="45" spans="1:10" ht="22.5" customHeight="1" x14ac:dyDescent="0.15">
      <c r="A45" s="338" t="s">
        <v>187</v>
      </c>
    </row>
    <row r="46" spans="1:10" ht="22.5" customHeight="1" x14ac:dyDescent="0.15">
      <c r="A46" s="276" t="s">
        <v>570</v>
      </c>
      <c r="B46" s="19"/>
      <c r="C46" s="333" t="s">
        <v>250</v>
      </c>
      <c r="D46" s="333"/>
      <c r="E46" s="333"/>
      <c r="F46" s="333"/>
      <c r="G46" s="333"/>
      <c r="H46" s="333"/>
      <c r="I46" s="333"/>
      <c r="J46" s="334"/>
    </row>
    <row r="47" spans="1:10" ht="22.5" customHeight="1" x14ac:dyDescent="0.15">
      <c r="A47" s="276" t="s">
        <v>235</v>
      </c>
      <c r="B47" s="19"/>
      <c r="C47" s="333" t="s">
        <v>746</v>
      </c>
      <c r="D47" s="333"/>
      <c r="E47" s="333"/>
      <c r="F47" s="333"/>
      <c r="G47" s="333"/>
      <c r="H47" s="333"/>
      <c r="I47" s="333"/>
      <c r="J47" s="334"/>
    </row>
    <row r="48" spans="1:10" ht="22.5" customHeight="1" x14ac:dyDescent="0.15">
      <c r="A48" s="319" t="s">
        <v>246</v>
      </c>
      <c r="B48" s="19"/>
      <c r="C48" s="333" t="s">
        <v>1048</v>
      </c>
      <c r="D48" s="333"/>
      <c r="E48" s="333"/>
      <c r="F48" s="333"/>
      <c r="G48" s="333"/>
      <c r="H48" s="333"/>
      <c r="I48" s="333"/>
      <c r="J48" s="334"/>
    </row>
    <row r="49" spans="1:10" ht="22.5" customHeight="1" x14ac:dyDescent="0.15">
      <c r="A49" s="447" t="s">
        <v>573</v>
      </c>
      <c r="B49" s="20"/>
      <c r="C49" s="21" t="s">
        <v>599</v>
      </c>
      <c r="D49" s="21"/>
      <c r="E49" s="21"/>
      <c r="F49" s="21"/>
      <c r="G49" s="21"/>
      <c r="H49" s="21"/>
      <c r="I49" s="21"/>
      <c r="J49" s="22"/>
    </row>
    <row r="50" spans="1:10" ht="22.5" customHeight="1" x14ac:dyDescent="0.15">
      <c r="A50" s="453"/>
      <c r="B50" s="26"/>
      <c r="C50" s="338" t="s">
        <v>793</v>
      </c>
      <c r="J50" s="335"/>
    </row>
    <row r="51" spans="1:10" ht="22.5" customHeight="1" x14ac:dyDescent="0.15">
      <c r="A51" s="448"/>
      <c r="B51" s="23"/>
      <c r="C51" s="377" t="s">
        <v>1146</v>
      </c>
      <c r="D51" s="336"/>
      <c r="E51" s="336"/>
      <c r="F51" s="336"/>
      <c r="G51" s="336"/>
      <c r="H51" s="336"/>
      <c r="I51" s="336"/>
      <c r="J51" s="25"/>
    </row>
    <row r="52" spans="1:10" ht="22.5" customHeight="1" x14ac:dyDescent="0.15">
      <c r="A52" s="321" t="s">
        <v>247</v>
      </c>
      <c r="B52" s="19"/>
      <c r="C52" s="333" t="s">
        <v>251</v>
      </c>
      <c r="D52" s="333"/>
      <c r="E52" s="333"/>
      <c r="F52" s="333"/>
      <c r="G52" s="333"/>
      <c r="H52" s="333"/>
      <c r="I52" s="333"/>
      <c r="J52" s="334"/>
    </row>
    <row r="53" spans="1:10" ht="22.5" customHeight="1" x14ac:dyDescent="0.15">
      <c r="A53" s="319" t="s">
        <v>239</v>
      </c>
      <c r="B53" s="20"/>
      <c r="C53" s="21" t="s">
        <v>1103</v>
      </c>
      <c r="D53" s="21"/>
      <c r="E53" s="21"/>
      <c r="F53" s="21"/>
      <c r="G53" s="21"/>
      <c r="H53" s="21"/>
      <c r="I53" s="21"/>
      <c r="J53" s="22"/>
    </row>
    <row r="54" spans="1:10" ht="22.5" customHeight="1" x14ac:dyDescent="0.15">
      <c r="A54" s="447" t="s">
        <v>575</v>
      </c>
      <c r="B54" s="20"/>
      <c r="C54" s="21" t="s">
        <v>1104</v>
      </c>
      <c r="D54" s="21"/>
      <c r="E54" s="21"/>
      <c r="F54" s="21"/>
      <c r="G54" s="21"/>
      <c r="H54" s="21"/>
      <c r="I54" s="21"/>
      <c r="J54" s="22"/>
    </row>
    <row r="55" spans="1:10" ht="22.5" customHeight="1" x14ac:dyDescent="0.15">
      <c r="A55" s="448"/>
      <c r="B55" s="23"/>
      <c r="C55" s="336" t="s">
        <v>1105</v>
      </c>
      <c r="D55" s="336"/>
      <c r="E55" s="336"/>
      <c r="F55" s="336"/>
      <c r="G55" s="336"/>
      <c r="H55" s="336"/>
      <c r="I55" s="336"/>
      <c r="J55" s="25"/>
    </row>
    <row r="56" spans="1:10" ht="22.5" customHeight="1" x14ac:dyDescent="0.15">
      <c r="A56" s="319" t="s">
        <v>982</v>
      </c>
      <c r="B56" s="21"/>
      <c r="C56" s="21" t="s">
        <v>975</v>
      </c>
      <c r="D56" s="21"/>
      <c r="E56" s="21"/>
      <c r="F56" s="21"/>
      <c r="G56" s="21"/>
      <c r="H56" s="21"/>
      <c r="I56" s="21"/>
      <c r="J56" s="22"/>
    </row>
    <row r="57" spans="1:10" ht="20.25" customHeight="1" x14ac:dyDescent="0.15">
      <c r="A57" s="325"/>
      <c r="B57" s="336"/>
      <c r="C57" s="336" t="s">
        <v>976</v>
      </c>
      <c r="D57" s="336"/>
      <c r="E57" s="336"/>
      <c r="F57" s="336"/>
      <c r="G57" s="336"/>
      <c r="H57" s="336"/>
      <c r="I57" s="336"/>
      <c r="J57" s="25"/>
    </row>
    <row r="58" spans="1:10" ht="20.25" customHeight="1" x14ac:dyDescent="0.15"/>
    <row r="59" spans="1:10" ht="22.5" customHeight="1" x14ac:dyDescent="0.15">
      <c r="A59" s="338" t="s">
        <v>1049</v>
      </c>
    </row>
    <row r="60" spans="1:10" ht="22.5" customHeight="1" x14ac:dyDescent="0.15">
      <c r="A60" s="276" t="s">
        <v>570</v>
      </c>
      <c r="B60" s="19"/>
      <c r="C60" s="333" t="s">
        <v>252</v>
      </c>
      <c r="D60" s="333"/>
      <c r="E60" s="333"/>
      <c r="F60" s="333"/>
      <c r="G60" s="333"/>
      <c r="H60" s="333"/>
      <c r="I60" s="333"/>
      <c r="J60" s="334"/>
    </row>
    <row r="61" spans="1:10" ht="22.5" customHeight="1" x14ac:dyDescent="0.15">
      <c r="A61" s="276" t="s">
        <v>235</v>
      </c>
      <c r="B61" s="19"/>
      <c r="C61" s="333" t="s">
        <v>747</v>
      </c>
      <c r="D61" s="333"/>
      <c r="E61" s="333"/>
      <c r="F61" s="333"/>
      <c r="G61" s="333"/>
      <c r="H61" s="333"/>
      <c r="I61" s="333"/>
      <c r="J61" s="334"/>
    </row>
    <row r="62" spans="1:10" ht="22.5" customHeight="1" x14ac:dyDescent="0.15">
      <c r="A62" s="319" t="s">
        <v>249</v>
      </c>
      <c r="B62" s="19"/>
      <c r="C62" s="333" t="s">
        <v>748</v>
      </c>
      <c r="D62" s="333"/>
      <c r="E62" s="333"/>
      <c r="F62" s="333"/>
      <c r="G62" s="333"/>
      <c r="H62" s="333"/>
      <c r="I62" s="333"/>
      <c r="J62" s="334"/>
    </row>
    <row r="63" spans="1:10" ht="22.5" customHeight="1" x14ac:dyDescent="0.15">
      <c r="A63" s="319" t="s">
        <v>246</v>
      </c>
      <c r="B63" s="19"/>
      <c r="C63" s="333" t="s">
        <v>802</v>
      </c>
      <c r="D63" s="333"/>
      <c r="E63" s="333"/>
      <c r="F63" s="333"/>
      <c r="G63" s="333"/>
      <c r="H63" s="333"/>
      <c r="I63" s="333"/>
      <c r="J63" s="334"/>
    </row>
    <row r="64" spans="1:10" ht="22.5" customHeight="1" x14ac:dyDescent="0.15">
      <c r="A64" s="447" t="s">
        <v>600</v>
      </c>
      <c r="B64" s="20"/>
      <c r="C64" s="451" t="s">
        <v>794</v>
      </c>
      <c r="D64" s="451"/>
      <c r="E64" s="451"/>
      <c r="F64" s="451"/>
      <c r="G64" s="451"/>
      <c r="H64" s="451"/>
      <c r="I64" s="451"/>
      <c r="J64" s="452"/>
    </row>
    <row r="65" spans="1:10" ht="22.5" customHeight="1" x14ac:dyDescent="0.15">
      <c r="A65" s="448"/>
      <c r="B65" s="23"/>
      <c r="C65" s="336" t="s">
        <v>1106</v>
      </c>
      <c r="D65" s="336"/>
      <c r="E65" s="336"/>
      <c r="F65" s="336"/>
      <c r="G65" s="336"/>
      <c r="H65" s="336"/>
      <c r="I65" s="336"/>
      <c r="J65" s="25"/>
    </row>
    <row r="66" spans="1:10" ht="22.5" customHeight="1" x14ac:dyDescent="0.15">
      <c r="A66" s="447" t="s">
        <v>575</v>
      </c>
      <c r="B66" s="20"/>
      <c r="C66" s="21" t="s">
        <v>1107</v>
      </c>
      <c r="D66" s="21"/>
      <c r="E66" s="21"/>
      <c r="F66" s="21"/>
      <c r="G66" s="21"/>
      <c r="H66" s="21"/>
      <c r="I66" s="21"/>
      <c r="J66" s="22"/>
    </row>
    <row r="67" spans="1:10" ht="22.5" customHeight="1" x14ac:dyDescent="0.15">
      <c r="A67" s="448"/>
      <c r="B67" s="23"/>
      <c r="C67" s="336" t="s">
        <v>1108</v>
      </c>
      <c r="D67" s="336"/>
      <c r="E67" s="336"/>
      <c r="F67" s="336"/>
      <c r="G67" s="336"/>
      <c r="H67" s="336"/>
      <c r="I67" s="336"/>
      <c r="J67" s="25"/>
    </row>
    <row r="68" spans="1:10" ht="22.5" customHeight="1" x14ac:dyDescent="0.15">
      <c r="A68" s="276" t="s">
        <v>238</v>
      </c>
      <c r="B68" s="19"/>
      <c r="C68" s="333" t="s">
        <v>241</v>
      </c>
      <c r="D68" s="333"/>
      <c r="E68" s="333"/>
      <c r="F68" s="333"/>
      <c r="G68" s="333"/>
      <c r="H68" s="333"/>
      <c r="I68" s="333"/>
      <c r="J68" s="334"/>
    </row>
    <row r="69" spans="1:10" ht="22.5" customHeight="1" x14ac:dyDescent="0.15">
      <c r="A69" s="319" t="s">
        <v>982</v>
      </c>
      <c r="B69" s="21"/>
      <c r="C69" s="21" t="s">
        <v>977</v>
      </c>
      <c r="D69" s="21"/>
      <c r="E69" s="21"/>
      <c r="F69" s="21"/>
      <c r="G69" s="21"/>
      <c r="H69" s="21"/>
      <c r="I69" s="21"/>
      <c r="J69" s="22"/>
    </row>
    <row r="70" spans="1:10" ht="22.5" customHeight="1" x14ac:dyDescent="0.15">
      <c r="A70" s="325"/>
      <c r="B70" s="336"/>
      <c r="C70" s="336" t="s">
        <v>978</v>
      </c>
      <c r="D70" s="336"/>
      <c r="E70" s="336"/>
      <c r="F70" s="336"/>
      <c r="G70" s="336"/>
      <c r="H70" s="336"/>
      <c r="I70" s="336"/>
      <c r="J70" s="25"/>
    </row>
    <row r="71" spans="1:10" ht="22.5" customHeight="1" x14ac:dyDescent="0.15"/>
    <row r="72" spans="1:10" ht="22.5" customHeight="1" x14ac:dyDescent="0.15">
      <c r="A72" s="338" t="s">
        <v>188</v>
      </c>
    </row>
    <row r="73" spans="1:10" ht="22.5" customHeight="1" x14ac:dyDescent="0.15">
      <c r="A73" s="276" t="s">
        <v>570</v>
      </c>
      <c r="B73" s="19"/>
      <c r="C73" s="333" t="s">
        <v>253</v>
      </c>
      <c r="D73" s="333"/>
      <c r="E73" s="333"/>
      <c r="F73" s="333"/>
      <c r="G73" s="333"/>
      <c r="H73" s="333"/>
      <c r="I73" s="333"/>
      <c r="J73" s="334"/>
    </row>
    <row r="74" spans="1:10" ht="22.5" customHeight="1" x14ac:dyDescent="0.15">
      <c r="A74" s="276" t="s">
        <v>235</v>
      </c>
      <c r="B74" s="19"/>
      <c r="C74" s="333" t="s">
        <v>749</v>
      </c>
      <c r="D74" s="333"/>
      <c r="E74" s="333"/>
      <c r="F74" s="333"/>
      <c r="G74" s="333"/>
      <c r="H74" s="333"/>
      <c r="I74" s="333"/>
      <c r="J74" s="334"/>
    </row>
    <row r="75" spans="1:10" ht="22.5" customHeight="1" x14ac:dyDescent="0.15">
      <c r="A75" s="319" t="s">
        <v>236</v>
      </c>
      <c r="B75" s="19"/>
      <c r="C75" s="21" t="s">
        <v>1109</v>
      </c>
      <c r="D75" s="333"/>
      <c r="E75" s="333"/>
      <c r="F75" s="333"/>
      <c r="G75" s="333"/>
      <c r="H75" s="333"/>
      <c r="I75" s="333"/>
      <c r="J75" s="334"/>
    </row>
    <row r="76" spans="1:10" ht="22.5" customHeight="1" x14ac:dyDescent="0.15">
      <c r="A76" s="276" t="s">
        <v>237</v>
      </c>
      <c r="B76" s="20"/>
      <c r="C76" s="21" t="s">
        <v>795</v>
      </c>
      <c r="D76" s="21"/>
      <c r="E76" s="21"/>
      <c r="F76" s="21"/>
      <c r="G76" s="21"/>
      <c r="H76" s="21"/>
      <c r="I76" s="21"/>
      <c r="J76" s="22"/>
    </row>
    <row r="77" spans="1:10" ht="22.5" customHeight="1" x14ac:dyDescent="0.15">
      <c r="A77" s="320" t="s">
        <v>238</v>
      </c>
      <c r="B77" s="19"/>
      <c r="C77" s="333" t="s">
        <v>254</v>
      </c>
      <c r="D77" s="333"/>
      <c r="E77" s="333"/>
      <c r="F77" s="333"/>
      <c r="G77" s="333"/>
      <c r="H77" s="333"/>
      <c r="I77" s="333"/>
      <c r="J77" s="334"/>
    </row>
    <row r="78" spans="1:10" ht="22.5" customHeight="1" x14ac:dyDescent="0.15">
      <c r="A78" s="447" t="s">
        <v>573</v>
      </c>
      <c r="B78" s="20"/>
      <c r="C78" s="21" t="s">
        <v>1110</v>
      </c>
      <c r="D78" s="21"/>
      <c r="E78" s="21"/>
      <c r="F78" s="21"/>
      <c r="G78" s="21"/>
      <c r="H78" s="21"/>
      <c r="I78" s="21"/>
      <c r="J78" s="22"/>
    </row>
    <row r="79" spans="1:10" ht="22.5" customHeight="1" x14ac:dyDescent="0.15">
      <c r="A79" s="448"/>
      <c r="B79" s="23"/>
      <c r="C79" s="377" t="s">
        <v>1147</v>
      </c>
      <c r="D79" s="336"/>
      <c r="E79" s="336"/>
      <c r="F79" s="336"/>
      <c r="G79" s="336"/>
      <c r="H79" s="336"/>
      <c r="I79" s="336"/>
      <c r="J79" s="25"/>
    </row>
    <row r="80" spans="1:10" ht="22.5" customHeight="1" x14ac:dyDescent="0.15">
      <c r="A80" s="276" t="s">
        <v>982</v>
      </c>
      <c r="B80" s="336"/>
      <c r="C80" s="337" t="s">
        <v>981</v>
      </c>
      <c r="D80" s="336"/>
      <c r="E80" s="336"/>
      <c r="F80" s="336"/>
      <c r="G80" s="336"/>
      <c r="H80" s="336"/>
      <c r="I80" s="336"/>
      <c r="J80" s="25"/>
    </row>
    <row r="81" spans="1:10" ht="22.5" customHeight="1" x14ac:dyDescent="0.15"/>
    <row r="82" spans="1:10" ht="22.5" customHeight="1" x14ac:dyDescent="0.15">
      <c r="A82" s="338" t="s">
        <v>808</v>
      </c>
    </row>
    <row r="83" spans="1:10" ht="22.5" customHeight="1" x14ac:dyDescent="0.15">
      <c r="A83" s="276" t="s">
        <v>570</v>
      </c>
      <c r="B83" s="19"/>
      <c r="C83" s="333" t="s">
        <v>255</v>
      </c>
      <c r="D83" s="333"/>
      <c r="E83" s="333"/>
      <c r="F83" s="333"/>
      <c r="G83" s="333"/>
      <c r="H83" s="333"/>
      <c r="I83" s="333"/>
      <c r="J83" s="334"/>
    </row>
    <row r="84" spans="1:10" ht="22.5" customHeight="1" x14ac:dyDescent="0.15">
      <c r="A84" s="276" t="s">
        <v>235</v>
      </c>
      <c r="B84" s="19"/>
      <c r="C84" s="333" t="s">
        <v>750</v>
      </c>
      <c r="D84" s="333"/>
      <c r="E84" s="333"/>
      <c r="F84" s="333"/>
      <c r="G84" s="333"/>
      <c r="H84" s="333"/>
      <c r="I84" s="333"/>
      <c r="J84" s="334"/>
    </row>
    <row r="85" spans="1:10" ht="22.5" customHeight="1" x14ac:dyDescent="0.15">
      <c r="A85" s="319" t="s">
        <v>236</v>
      </c>
      <c r="B85" s="19"/>
      <c r="C85" s="277" t="s">
        <v>1111</v>
      </c>
      <c r="D85" s="333"/>
      <c r="E85" s="333"/>
      <c r="F85" s="333"/>
      <c r="G85" s="333"/>
      <c r="H85" s="333"/>
      <c r="I85" s="333"/>
      <c r="J85" s="334"/>
    </row>
    <row r="86" spans="1:10" ht="22.5" customHeight="1" x14ac:dyDescent="0.15">
      <c r="A86" s="447" t="s">
        <v>572</v>
      </c>
      <c r="B86" s="20"/>
      <c r="C86" s="21" t="s">
        <v>1112</v>
      </c>
      <c r="D86" s="21"/>
      <c r="E86" s="21"/>
      <c r="F86" s="21"/>
      <c r="G86" s="21"/>
      <c r="H86" s="21"/>
      <c r="I86" s="21"/>
      <c r="J86" s="22"/>
    </row>
    <row r="87" spans="1:10" ht="22.5" customHeight="1" x14ac:dyDescent="0.15">
      <c r="A87" s="448"/>
      <c r="B87" s="23"/>
      <c r="C87" s="336" t="s">
        <v>1113</v>
      </c>
      <c r="D87" s="336"/>
      <c r="E87" s="336"/>
      <c r="F87" s="336"/>
      <c r="G87" s="336"/>
      <c r="H87" s="336"/>
      <c r="I87" s="336"/>
      <c r="J87" s="25"/>
    </row>
    <row r="88" spans="1:10" ht="22.5" customHeight="1" x14ac:dyDescent="0.15">
      <c r="A88" s="319" t="s">
        <v>238</v>
      </c>
      <c r="B88" s="20"/>
      <c r="C88" s="21" t="s">
        <v>804</v>
      </c>
      <c r="D88" s="21"/>
      <c r="E88" s="21"/>
      <c r="F88" s="21"/>
      <c r="G88" s="21"/>
      <c r="H88" s="21"/>
      <c r="I88" s="21"/>
      <c r="J88" s="22"/>
    </row>
    <row r="89" spans="1:10" ht="22.5" customHeight="1" x14ac:dyDescent="0.15">
      <c r="A89" s="447" t="s">
        <v>573</v>
      </c>
      <c r="B89" s="20"/>
      <c r="C89" s="277" t="s">
        <v>1114</v>
      </c>
      <c r="D89" s="21"/>
      <c r="E89" s="21"/>
      <c r="F89" s="21"/>
      <c r="G89" s="21"/>
      <c r="H89" s="21"/>
      <c r="I89" s="21"/>
      <c r="J89" s="22"/>
    </row>
    <row r="90" spans="1:10" ht="22.5" customHeight="1" x14ac:dyDescent="0.15">
      <c r="A90" s="448"/>
      <c r="B90" s="23"/>
      <c r="C90" s="377" t="s">
        <v>1148</v>
      </c>
      <c r="D90" s="336"/>
      <c r="E90" s="336"/>
      <c r="F90" s="336"/>
      <c r="G90" s="336"/>
      <c r="H90" s="336"/>
      <c r="I90" s="336"/>
      <c r="J90" s="25"/>
    </row>
    <row r="91" spans="1:10" ht="22.5" customHeight="1" x14ac:dyDescent="0.15">
      <c r="A91" s="276" t="s">
        <v>982</v>
      </c>
      <c r="B91" s="333"/>
      <c r="C91" s="278" t="s">
        <v>1115</v>
      </c>
      <c r="D91" s="333"/>
      <c r="E91" s="333"/>
      <c r="F91" s="333"/>
      <c r="G91" s="333"/>
      <c r="H91" s="333"/>
      <c r="I91" s="333"/>
      <c r="J91" s="334"/>
    </row>
    <row r="92" spans="1:10" ht="22.5" customHeight="1" x14ac:dyDescent="0.15"/>
    <row r="93" spans="1:10" ht="22.5" customHeight="1" x14ac:dyDescent="0.15">
      <c r="A93" s="338" t="s">
        <v>789</v>
      </c>
    </row>
    <row r="94" spans="1:10" ht="22.5" customHeight="1" x14ac:dyDescent="0.15">
      <c r="A94" s="276" t="s">
        <v>570</v>
      </c>
      <c r="B94" s="19"/>
      <c r="C94" s="333" t="s">
        <v>256</v>
      </c>
      <c r="D94" s="333"/>
      <c r="E94" s="333"/>
      <c r="F94" s="333"/>
      <c r="G94" s="333"/>
      <c r="H94" s="333"/>
      <c r="I94" s="333"/>
      <c r="J94" s="334"/>
    </row>
    <row r="95" spans="1:10" ht="22.5" customHeight="1" x14ac:dyDescent="0.15">
      <c r="A95" s="276" t="s">
        <v>235</v>
      </c>
      <c r="B95" s="19"/>
      <c r="C95" s="333" t="s">
        <v>751</v>
      </c>
      <c r="D95" s="333"/>
      <c r="E95" s="333"/>
      <c r="F95" s="333"/>
      <c r="G95" s="333"/>
      <c r="H95" s="333"/>
      <c r="I95" s="333"/>
      <c r="J95" s="334"/>
    </row>
    <row r="96" spans="1:10" ht="22.5" customHeight="1" x14ac:dyDescent="0.15">
      <c r="A96" s="319" t="s">
        <v>236</v>
      </c>
      <c r="B96" s="19"/>
      <c r="C96" s="21" t="s">
        <v>1116</v>
      </c>
      <c r="D96" s="333"/>
      <c r="E96" s="333"/>
      <c r="F96" s="333"/>
      <c r="G96" s="333"/>
      <c r="H96" s="333"/>
      <c r="I96" s="333"/>
      <c r="J96" s="334"/>
    </row>
    <row r="97" spans="1:10" ht="22.5" customHeight="1" x14ac:dyDescent="0.15">
      <c r="A97" s="319" t="s">
        <v>237</v>
      </c>
      <c r="B97" s="19"/>
      <c r="C97" s="21" t="s">
        <v>796</v>
      </c>
      <c r="D97" s="333"/>
      <c r="E97" s="333"/>
      <c r="F97" s="333"/>
      <c r="G97" s="333"/>
      <c r="H97" s="333"/>
      <c r="I97" s="333"/>
      <c r="J97" s="334"/>
    </row>
    <row r="98" spans="1:10" ht="22.5" customHeight="1" x14ac:dyDescent="0.15">
      <c r="A98" s="319" t="s">
        <v>238</v>
      </c>
      <c r="B98" s="20"/>
      <c r="C98" s="21" t="s">
        <v>254</v>
      </c>
      <c r="D98" s="21"/>
      <c r="E98" s="21"/>
      <c r="F98" s="21"/>
      <c r="G98" s="21"/>
      <c r="H98" s="21"/>
      <c r="I98" s="21"/>
      <c r="J98" s="22"/>
    </row>
    <row r="99" spans="1:10" ht="22.5" customHeight="1" x14ac:dyDescent="0.15">
      <c r="A99" s="447" t="s">
        <v>573</v>
      </c>
      <c r="B99" s="20"/>
      <c r="C99" s="21" t="s">
        <v>1117</v>
      </c>
      <c r="D99" s="21"/>
      <c r="E99" s="21"/>
      <c r="F99" s="21"/>
      <c r="G99" s="21"/>
      <c r="H99" s="21"/>
      <c r="I99" s="21"/>
      <c r="J99" s="22"/>
    </row>
    <row r="100" spans="1:10" ht="22.5" customHeight="1" x14ac:dyDescent="0.15">
      <c r="A100" s="448"/>
      <c r="B100" s="23"/>
      <c r="C100" s="377" t="s">
        <v>1149</v>
      </c>
      <c r="D100" s="336"/>
      <c r="E100" s="336"/>
      <c r="F100" s="336"/>
      <c r="G100" s="336"/>
      <c r="H100" s="336"/>
      <c r="I100" s="336"/>
      <c r="J100" s="25"/>
    </row>
    <row r="101" spans="1:10" ht="22.5" customHeight="1" x14ac:dyDescent="0.15">
      <c r="A101" s="276" t="s">
        <v>982</v>
      </c>
      <c r="B101" s="333"/>
      <c r="C101" s="278" t="s">
        <v>983</v>
      </c>
      <c r="D101" s="333"/>
      <c r="E101" s="333"/>
      <c r="F101" s="333"/>
      <c r="G101" s="333"/>
      <c r="H101" s="333"/>
      <c r="I101" s="333"/>
      <c r="J101" s="334"/>
    </row>
    <row r="102" spans="1:10" ht="22.5" customHeight="1" x14ac:dyDescent="0.15"/>
    <row r="103" spans="1:10" ht="22.5" customHeight="1" x14ac:dyDescent="0.15">
      <c r="A103" s="322" t="s">
        <v>330</v>
      </c>
    </row>
    <row r="104" spans="1:10" ht="22.5" customHeight="1" x14ac:dyDescent="0.15">
      <c r="A104" s="276" t="s">
        <v>570</v>
      </c>
      <c r="B104" s="19"/>
      <c r="C104" s="333" t="s">
        <v>257</v>
      </c>
      <c r="D104" s="333"/>
      <c r="E104" s="333"/>
      <c r="F104" s="333"/>
      <c r="G104" s="333"/>
      <c r="H104" s="333"/>
      <c r="I104" s="333"/>
      <c r="J104" s="334"/>
    </row>
    <row r="105" spans="1:10" ht="22.5" customHeight="1" x14ac:dyDescent="0.15">
      <c r="A105" s="276" t="s">
        <v>235</v>
      </c>
      <c r="B105" s="19"/>
      <c r="C105" s="333" t="s">
        <v>752</v>
      </c>
      <c r="D105" s="333"/>
      <c r="E105" s="333"/>
      <c r="F105" s="333"/>
      <c r="G105" s="333"/>
      <c r="H105" s="333"/>
      <c r="I105" s="333"/>
      <c r="J105" s="334"/>
    </row>
    <row r="106" spans="1:10" ht="22.5" customHeight="1" x14ac:dyDescent="0.15">
      <c r="A106" s="319" t="s">
        <v>574</v>
      </c>
      <c r="B106" s="19"/>
      <c r="C106" s="333" t="s">
        <v>797</v>
      </c>
      <c r="D106" s="333"/>
      <c r="E106" s="333"/>
      <c r="F106" s="333"/>
      <c r="G106" s="333"/>
      <c r="H106" s="333"/>
      <c r="I106" s="333"/>
      <c r="J106" s="334"/>
    </row>
    <row r="107" spans="1:10" ht="22.5" customHeight="1" x14ac:dyDescent="0.15">
      <c r="A107" s="447" t="s">
        <v>573</v>
      </c>
      <c r="B107" s="20"/>
      <c r="C107" s="21" t="s">
        <v>1114</v>
      </c>
      <c r="D107" s="21"/>
      <c r="E107" s="21"/>
      <c r="F107" s="21"/>
      <c r="G107" s="21"/>
      <c r="H107" s="21"/>
      <c r="I107" s="21"/>
      <c r="J107" s="22"/>
    </row>
    <row r="108" spans="1:10" ht="22.5" customHeight="1" x14ac:dyDescent="0.15">
      <c r="A108" s="448"/>
      <c r="B108" s="23"/>
      <c r="C108" s="336" t="s">
        <v>1118</v>
      </c>
      <c r="D108" s="336"/>
      <c r="E108" s="336"/>
      <c r="F108" s="336"/>
      <c r="G108" s="336"/>
      <c r="H108" s="336"/>
      <c r="I108" s="336"/>
      <c r="J108" s="25"/>
    </row>
    <row r="109" spans="1:10" ht="13.5" customHeight="1" x14ac:dyDescent="0.15"/>
    <row r="110" spans="1:10" ht="22.5" customHeight="1" x14ac:dyDescent="0.15">
      <c r="A110" s="338" t="s">
        <v>758</v>
      </c>
      <c r="D110" s="449" t="s">
        <v>331</v>
      </c>
      <c r="E110" s="450"/>
      <c r="F110" s="450"/>
      <c r="G110" s="450"/>
      <c r="H110" s="450"/>
      <c r="I110" s="450"/>
      <c r="J110" s="450"/>
    </row>
    <row r="111" spans="1:10" ht="22.5" customHeight="1" x14ac:dyDescent="0.15">
      <c r="A111" s="276" t="s">
        <v>570</v>
      </c>
      <c r="B111" s="19"/>
      <c r="C111" s="278" t="s">
        <v>128</v>
      </c>
      <c r="D111" s="333"/>
      <c r="E111" s="333"/>
      <c r="F111" s="333"/>
      <c r="G111" s="333"/>
      <c r="H111" s="333"/>
      <c r="I111" s="333"/>
      <c r="J111" s="334"/>
    </row>
    <row r="112" spans="1:10" ht="22.5" customHeight="1" x14ac:dyDescent="0.15">
      <c r="A112" s="276" t="s">
        <v>235</v>
      </c>
      <c r="B112" s="19"/>
      <c r="C112" s="333" t="s">
        <v>753</v>
      </c>
      <c r="D112" s="333"/>
      <c r="E112" s="333"/>
      <c r="F112" s="333"/>
      <c r="G112" s="333"/>
      <c r="H112" s="333"/>
      <c r="I112" s="333"/>
      <c r="J112" s="334"/>
    </row>
    <row r="113" spans="1:10" ht="22.5" customHeight="1" x14ac:dyDescent="0.15">
      <c r="A113" s="319" t="s">
        <v>246</v>
      </c>
      <c r="B113" s="19"/>
      <c r="C113" s="332" t="s">
        <v>790</v>
      </c>
      <c r="D113" s="333"/>
      <c r="E113" s="333"/>
      <c r="F113" s="333"/>
      <c r="G113" s="333"/>
      <c r="H113" s="333"/>
      <c r="I113" s="333"/>
      <c r="J113" s="334"/>
    </row>
    <row r="114" spans="1:10" ht="22.5" customHeight="1" x14ac:dyDescent="0.15">
      <c r="A114" s="319" t="s">
        <v>574</v>
      </c>
      <c r="B114" s="19"/>
      <c r="C114" s="278" t="s">
        <v>799</v>
      </c>
      <c r="D114" s="333"/>
      <c r="E114" s="333"/>
      <c r="F114" s="333"/>
      <c r="G114" s="333"/>
      <c r="H114" s="333"/>
      <c r="I114" s="333"/>
      <c r="J114" s="334"/>
    </row>
    <row r="115" spans="1:10" ht="22.5" customHeight="1" x14ac:dyDescent="0.15">
      <c r="A115" s="447" t="s">
        <v>573</v>
      </c>
      <c r="B115" s="20"/>
      <c r="C115" s="277" t="s">
        <v>1119</v>
      </c>
      <c r="D115" s="21"/>
      <c r="E115" s="21"/>
      <c r="F115" s="21"/>
      <c r="G115" s="21"/>
      <c r="H115" s="21"/>
      <c r="I115" s="21"/>
      <c r="J115" s="22"/>
    </row>
    <row r="116" spans="1:10" ht="22.5" customHeight="1" x14ac:dyDescent="0.15">
      <c r="A116" s="448"/>
      <c r="B116" s="23"/>
      <c r="C116" s="337" t="s">
        <v>1120</v>
      </c>
      <c r="D116" s="336"/>
      <c r="E116" s="336"/>
      <c r="F116" s="336"/>
      <c r="G116" s="336"/>
      <c r="H116" s="336"/>
      <c r="I116" s="336"/>
      <c r="J116" s="25"/>
    </row>
    <row r="117" spans="1:10" ht="22.5" customHeight="1" x14ac:dyDescent="0.15">
      <c r="A117" s="276" t="s">
        <v>240</v>
      </c>
      <c r="B117" s="19"/>
      <c r="C117" s="278" t="s">
        <v>1121</v>
      </c>
      <c r="D117" s="333"/>
      <c r="E117" s="333"/>
      <c r="F117" s="333"/>
      <c r="G117" s="333"/>
      <c r="H117" s="333"/>
      <c r="I117" s="333"/>
      <c r="J117" s="334"/>
    </row>
    <row r="118" spans="1:10" ht="22.5" customHeight="1" x14ac:dyDescent="0.15">
      <c r="A118" s="276" t="s">
        <v>982</v>
      </c>
      <c r="B118" s="333"/>
      <c r="C118" s="278" t="s">
        <v>984</v>
      </c>
      <c r="D118" s="333"/>
      <c r="E118" s="333"/>
      <c r="F118" s="333"/>
      <c r="G118" s="333"/>
      <c r="H118" s="333"/>
      <c r="I118" s="333"/>
      <c r="J118" s="334"/>
    </row>
    <row r="119" spans="1:10" ht="13.5" customHeight="1" x14ac:dyDescent="0.15"/>
    <row r="120" spans="1:10" ht="22.5" customHeight="1" x14ac:dyDescent="0.15">
      <c r="A120" s="450" t="s">
        <v>759</v>
      </c>
      <c r="B120" s="450"/>
      <c r="C120" s="450"/>
      <c r="D120" s="450"/>
    </row>
    <row r="121" spans="1:10" ht="22.5" customHeight="1" x14ac:dyDescent="0.15">
      <c r="A121" s="276" t="s">
        <v>570</v>
      </c>
      <c r="B121" s="19"/>
      <c r="C121" s="333" t="s">
        <v>302</v>
      </c>
      <c r="D121" s="333"/>
      <c r="E121" s="333"/>
      <c r="F121" s="333"/>
      <c r="G121" s="333"/>
      <c r="H121" s="333"/>
      <c r="I121" s="333"/>
      <c r="J121" s="334"/>
    </row>
    <row r="122" spans="1:10" ht="22.5" customHeight="1" x14ac:dyDescent="0.15">
      <c r="A122" s="276" t="s">
        <v>235</v>
      </c>
      <c r="B122" s="19"/>
      <c r="C122" s="278" t="s">
        <v>754</v>
      </c>
      <c r="D122" s="333"/>
      <c r="E122" s="333"/>
      <c r="F122" s="333"/>
      <c r="G122" s="333"/>
      <c r="H122" s="333"/>
      <c r="I122" s="333"/>
      <c r="J122" s="334"/>
    </row>
    <row r="123" spans="1:10" ht="22.5" customHeight="1" x14ac:dyDescent="0.15">
      <c r="A123" s="319" t="s">
        <v>246</v>
      </c>
      <c r="B123" s="19"/>
      <c r="C123" s="333" t="s">
        <v>790</v>
      </c>
      <c r="D123" s="333"/>
      <c r="E123" s="333"/>
      <c r="F123" s="333"/>
      <c r="G123" s="333"/>
      <c r="H123" s="333"/>
      <c r="I123" s="333"/>
      <c r="J123" s="334"/>
    </row>
    <row r="124" spans="1:10" ht="22.5" customHeight="1" x14ac:dyDescent="0.15">
      <c r="A124" s="319" t="s">
        <v>574</v>
      </c>
      <c r="B124" s="19"/>
      <c r="C124" s="278" t="s">
        <v>798</v>
      </c>
      <c r="D124" s="333"/>
      <c r="E124" s="333"/>
      <c r="F124" s="333"/>
      <c r="G124" s="333"/>
      <c r="H124" s="333"/>
      <c r="I124" s="333"/>
      <c r="J124" s="334"/>
    </row>
    <row r="125" spans="1:10" ht="22.5" customHeight="1" x14ac:dyDescent="0.15">
      <c r="A125" s="276" t="s">
        <v>239</v>
      </c>
      <c r="B125" s="19"/>
      <c r="C125" s="21" t="s">
        <v>1122</v>
      </c>
      <c r="D125" s="333"/>
      <c r="E125" s="333"/>
      <c r="F125" s="333"/>
      <c r="G125" s="333"/>
      <c r="H125" s="333"/>
      <c r="I125" s="333"/>
      <c r="J125" s="334"/>
    </row>
    <row r="126" spans="1:10" ht="22.5" customHeight="1" x14ac:dyDescent="0.15">
      <c r="A126" s="321" t="s">
        <v>240</v>
      </c>
      <c r="B126" s="19"/>
      <c r="C126" s="333" t="s">
        <v>1123</v>
      </c>
      <c r="D126" s="333"/>
      <c r="E126" s="333"/>
      <c r="F126" s="333"/>
      <c r="G126" s="333"/>
      <c r="H126" s="333"/>
      <c r="I126" s="333"/>
      <c r="J126" s="334"/>
    </row>
    <row r="127" spans="1:10" ht="22.5" customHeight="1" x14ac:dyDescent="0.15">
      <c r="A127" s="276" t="s">
        <v>982</v>
      </c>
      <c r="B127" s="333"/>
      <c r="C127" s="333" t="s">
        <v>985</v>
      </c>
      <c r="D127" s="333"/>
      <c r="E127" s="333"/>
      <c r="F127" s="333"/>
      <c r="G127" s="333"/>
      <c r="H127" s="333"/>
      <c r="I127" s="333"/>
      <c r="J127" s="334"/>
    </row>
    <row r="128" spans="1:10" ht="13.5" customHeight="1" x14ac:dyDescent="0.15"/>
    <row r="129" spans="1:10" ht="22.5" customHeight="1" x14ac:dyDescent="0.15">
      <c r="A129" s="338" t="s">
        <v>760</v>
      </c>
    </row>
    <row r="130" spans="1:10" ht="22.5" customHeight="1" x14ac:dyDescent="0.15">
      <c r="A130" s="276" t="s">
        <v>570</v>
      </c>
      <c r="B130" s="19"/>
      <c r="C130" s="333" t="s">
        <v>303</v>
      </c>
      <c r="D130" s="333"/>
      <c r="E130" s="333"/>
      <c r="F130" s="333"/>
      <c r="G130" s="333"/>
      <c r="H130" s="333"/>
      <c r="I130" s="333"/>
      <c r="J130" s="334"/>
    </row>
    <row r="131" spans="1:10" ht="22.5" customHeight="1" x14ac:dyDescent="0.15">
      <c r="A131" s="276" t="s">
        <v>235</v>
      </c>
      <c r="B131" s="19"/>
      <c r="C131" s="333" t="s">
        <v>755</v>
      </c>
      <c r="D131" s="333"/>
      <c r="E131" s="333"/>
      <c r="F131" s="333"/>
      <c r="G131" s="333"/>
      <c r="H131" s="333"/>
      <c r="I131" s="333"/>
      <c r="J131" s="334"/>
    </row>
    <row r="132" spans="1:10" ht="22.5" customHeight="1" x14ac:dyDescent="0.15">
      <c r="A132" s="319" t="s">
        <v>246</v>
      </c>
      <c r="B132" s="19"/>
      <c r="C132" s="333" t="s">
        <v>304</v>
      </c>
      <c r="D132" s="333"/>
      <c r="E132" s="333"/>
      <c r="F132" s="333"/>
      <c r="G132" s="333"/>
      <c r="H132" s="333"/>
      <c r="I132" s="333"/>
      <c r="J132" s="334"/>
    </row>
    <row r="133" spans="1:10" ht="22.5" customHeight="1" x14ac:dyDescent="0.15">
      <c r="A133" s="319" t="s">
        <v>574</v>
      </c>
      <c r="B133" s="19"/>
      <c r="C133" s="333" t="s">
        <v>800</v>
      </c>
      <c r="D133" s="333"/>
      <c r="E133" s="333"/>
      <c r="F133" s="333"/>
      <c r="G133" s="333"/>
      <c r="H133" s="333"/>
      <c r="I133" s="333"/>
      <c r="J133" s="334"/>
    </row>
    <row r="134" spans="1:10" ht="22.5" customHeight="1" x14ac:dyDescent="0.15">
      <c r="A134" s="276" t="s">
        <v>238</v>
      </c>
      <c r="B134" s="19"/>
      <c r="C134" s="333" t="s">
        <v>241</v>
      </c>
      <c r="D134" s="333"/>
      <c r="E134" s="333"/>
      <c r="F134" s="333"/>
      <c r="G134" s="333"/>
      <c r="H134" s="333"/>
      <c r="I134" s="333"/>
      <c r="J134" s="334"/>
    </row>
    <row r="135" spans="1:10" ht="22.5" customHeight="1" x14ac:dyDescent="0.15">
      <c r="A135" s="276" t="s">
        <v>982</v>
      </c>
      <c r="B135" s="333"/>
      <c r="C135" s="333" t="s">
        <v>985</v>
      </c>
      <c r="D135" s="333"/>
      <c r="E135" s="333"/>
      <c r="F135" s="333"/>
      <c r="G135" s="333"/>
      <c r="H135" s="333"/>
      <c r="I135" s="333"/>
      <c r="J135" s="334"/>
    </row>
    <row r="136" spans="1:10" ht="13.5" customHeight="1" x14ac:dyDescent="0.15"/>
    <row r="137" spans="1:10" ht="22.5" customHeight="1" x14ac:dyDescent="0.15">
      <c r="A137" s="322" t="s">
        <v>761</v>
      </c>
    </row>
    <row r="138" spans="1:10" ht="22.5" customHeight="1" x14ac:dyDescent="0.15">
      <c r="A138" s="276" t="s">
        <v>570</v>
      </c>
      <c r="B138" s="19"/>
      <c r="C138" s="333" t="s">
        <v>1124</v>
      </c>
      <c r="D138" s="333"/>
      <c r="E138" s="333"/>
      <c r="F138" s="333"/>
      <c r="G138" s="333"/>
      <c r="H138" s="333"/>
      <c r="I138" s="333"/>
      <c r="J138" s="334"/>
    </row>
    <row r="139" spans="1:10" ht="22.5" customHeight="1" x14ac:dyDescent="0.15">
      <c r="A139" s="276" t="s">
        <v>235</v>
      </c>
      <c r="B139" s="19"/>
      <c r="C139" s="333" t="s">
        <v>756</v>
      </c>
      <c r="D139" s="333"/>
      <c r="E139" s="333"/>
      <c r="F139" s="333"/>
      <c r="G139" s="333"/>
      <c r="H139" s="333"/>
      <c r="I139" s="333"/>
      <c r="J139" s="334"/>
    </row>
    <row r="140" spans="1:10" ht="22.5" customHeight="1" x14ac:dyDescent="0.15">
      <c r="A140" s="276" t="s">
        <v>574</v>
      </c>
      <c r="B140" s="19"/>
      <c r="C140" s="333" t="s">
        <v>801</v>
      </c>
      <c r="D140" s="333"/>
      <c r="E140" s="333"/>
      <c r="F140" s="333"/>
      <c r="G140" s="333"/>
      <c r="H140" s="333"/>
      <c r="I140" s="333"/>
      <c r="J140" s="334"/>
    </row>
  </sheetData>
  <mergeCells count="22">
    <mergeCell ref="A6:A7"/>
    <mergeCell ref="A8:A10"/>
    <mergeCell ref="C9:I9"/>
    <mergeCell ref="C10:I10"/>
    <mergeCell ref="A19:A20"/>
    <mergeCell ref="C19:J19"/>
    <mergeCell ref="A21:A22"/>
    <mergeCell ref="A24:A25"/>
    <mergeCell ref="A35:A36"/>
    <mergeCell ref="A49:A51"/>
    <mergeCell ref="A54:A55"/>
    <mergeCell ref="A107:A108"/>
    <mergeCell ref="D110:J110"/>
    <mergeCell ref="A115:A116"/>
    <mergeCell ref="A120:D120"/>
    <mergeCell ref="C64:J64"/>
    <mergeCell ref="A66:A67"/>
    <mergeCell ref="A78:A79"/>
    <mergeCell ref="A86:A87"/>
    <mergeCell ref="A89:A90"/>
    <mergeCell ref="A99:A100"/>
    <mergeCell ref="A64:A65"/>
  </mergeCells>
  <phoneticPr fontId="2"/>
  <pageMargins left="0.70866141732283472" right="0.27559055118110237" top="0.98425196850393704" bottom="0.98425196850393704" header="0.51181102362204722" footer="0.51181102362204722"/>
  <pageSetup paperSize="9" firstPageNumber="6" orientation="portrait" useFirstPageNumber="1" r:id="rId1"/>
  <headerFooter scaleWithDoc="0" alignWithMargins="0">
    <oddFooter>&amp;C&amp;P</oddFooter>
  </headerFooter>
  <rowBreaks count="5" manualBreakCount="5">
    <brk id="29" max="16383" man="1"/>
    <brk id="58" max="9" man="1"/>
    <brk id="81" max="9" man="1"/>
    <brk id="102" max="9" man="1"/>
    <brk id="128" max="9"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91"/>
  <sheetViews>
    <sheetView view="pageBreakPreview" zoomScale="80" zoomScaleNormal="100" zoomScaleSheetLayoutView="80" workbookViewId="0">
      <selection activeCell="AE25" sqref="AE25:AL25"/>
    </sheetView>
  </sheetViews>
  <sheetFormatPr defaultColWidth="9" defaultRowHeight="13.5" x14ac:dyDescent="0.15"/>
  <cols>
    <col min="1" max="11" width="2.125" style="11" customWidth="1"/>
    <col min="12" max="12" width="2.375" style="11" customWidth="1"/>
    <col min="13" max="16" width="2.125" style="11" customWidth="1"/>
    <col min="17" max="22" width="2.25" style="11" customWidth="1"/>
    <col min="23" max="47" width="2.125" style="11" customWidth="1"/>
    <col min="48" max="16384" width="9" style="11"/>
  </cols>
  <sheetData>
    <row r="1" spans="1:40" ht="22.5" customHeight="1" x14ac:dyDescent="0.15">
      <c r="A1" s="118" t="s">
        <v>394</v>
      </c>
      <c r="B1" s="118"/>
      <c r="C1" s="118"/>
      <c r="D1" s="118"/>
      <c r="E1" s="118"/>
      <c r="F1" s="94"/>
      <c r="G1" s="94"/>
      <c r="H1" s="94"/>
      <c r="I1" s="94"/>
      <c r="J1" s="94"/>
      <c r="K1" s="94"/>
      <c r="L1" s="94"/>
      <c r="M1" s="94"/>
      <c r="N1" s="94"/>
      <c r="O1" s="94"/>
      <c r="P1" s="94"/>
      <c r="Q1" s="94"/>
      <c r="R1" s="94"/>
      <c r="S1" s="94"/>
      <c r="T1" s="94"/>
      <c r="U1" s="94"/>
      <c r="V1" s="94"/>
      <c r="W1" s="94"/>
      <c r="X1" s="94"/>
      <c r="Y1" s="94"/>
      <c r="Z1" s="94"/>
      <c r="AA1" s="94"/>
      <c r="AB1" s="94"/>
      <c r="AC1" s="94"/>
      <c r="AD1" s="94"/>
      <c r="AE1" s="94"/>
      <c r="AF1" s="94"/>
      <c r="AG1" s="94"/>
      <c r="AH1" s="94"/>
      <c r="AI1" s="94"/>
      <c r="AJ1" s="94"/>
      <c r="AK1" s="94"/>
      <c r="AL1" s="94"/>
      <c r="AM1" s="94"/>
      <c r="AN1" s="94"/>
    </row>
    <row r="2" spans="1:40" ht="21" customHeight="1" x14ac:dyDescent="0.15">
      <c r="A2" s="159" t="s">
        <v>258</v>
      </c>
      <c r="B2" s="149"/>
      <c r="C2" s="149"/>
      <c r="D2" s="149"/>
      <c r="E2" s="149"/>
      <c r="F2" s="149"/>
      <c r="G2" s="149"/>
      <c r="H2" s="149"/>
      <c r="I2" s="149"/>
      <c r="J2" s="149"/>
      <c r="K2" s="94"/>
      <c r="L2" s="94"/>
      <c r="M2" s="94"/>
      <c r="N2" s="94"/>
      <c r="O2" s="94"/>
      <c r="P2" s="94"/>
      <c r="Q2" s="94"/>
      <c r="R2" s="94"/>
      <c r="S2" s="94"/>
      <c r="T2" s="94"/>
      <c r="U2" s="94"/>
      <c r="V2" s="94"/>
      <c r="W2" s="94"/>
      <c r="X2" s="94"/>
      <c r="Y2" s="94"/>
      <c r="Z2" s="94"/>
      <c r="AA2" s="94"/>
      <c r="AB2" s="94"/>
      <c r="AC2" s="94"/>
      <c r="AD2" s="94"/>
      <c r="AE2" s="94"/>
      <c r="AF2" s="94"/>
      <c r="AG2" s="94"/>
      <c r="AH2" s="94"/>
      <c r="AI2" s="94"/>
      <c r="AJ2" s="94"/>
      <c r="AK2" s="94"/>
      <c r="AL2" s="94"/>
      <c r="AM2" s="94"/>
      <c r="AN2" s="94"/>
    </row>
    <row r="3" spans="1:40" ht="18" customHeight="1" x14ac:dyDescent="0.15">
      <c r="A3" s="95"/>
      <c r="B3" s="96"/>
      <c r="C3" s="96"/>
      <c r="D3" s="96"/>
      <c r="E3" s="96"/>
      <c r="F3" s="339"/>
      <c r="G3" s="339"/>
      <c r="H3" s="96"/>
      <c r="I3" s="150"/>
      <c r="J3" s="355" t="s">
        <v>109</v>
      </c>
      <c r="K3" s="510" t="s">
        <v>1002</v>
      </c>
      <c r="L3" s="511"/>
      <c r="M3" s="511"/>
      <c r="N3" s="511"/>
      <c r="O3" s="511"/>
      <c r="P3" s="512"/>
      <c r="Q3" s="481" t="s">
        <v>1072</v>
      </c>
      <c r="R3" s="519"/>
      <c r="S3" s="519"/>
      <c r="T3" s="519"/>
      <c r="U3" s="519"/>
      <c r="V3" s="520"/>
      <c r="W3" s="481" t="s">
        <v>1079</v>
      </c>
      <c r="X3" s="482"/>
      <c r="Y3" s="482"/>
      <c r="Z3" s="482"/>
      <c r="AA3" s="482"/>
      <c r="AB3" s="483"/>
      <c r="AC3" s="481" t="s">
        <v>1128</v>
      </c>
      <c r="AD3" s="482"/>
      <c r="AE3" s="482"/>
      <c r="AF3" s="482"/>
      <c r="AG3" s="482"/>
      <c r="AH3" s="483"/>
      <c r="AI3" s="481" t="s">
        <v>1136</v>
      </c>
      <c r="AJ3" s="482"/>
      <c r="AK3" s="482"/>
      <c r="AL3" s="482"/>
      <c r="AM3" s="482"/>
      <c r="AN3" s="483"/>
    </row>
    <row r="4" spans="1:40" ht="18" customHeight="1" x14ac:dyDescent="0.15">
      <c r="A4" s="97"/>
      <c r="B4" s="98"/>
      <c r="C4" s="98"/>
      <c r="D4" s="98"/>
      <c r="E4" s="98"/>
      <c r="F4" s="98"/>
      <c r="G4" s="98"/>
      <c r="H4" s="98"/>
      <c r="I4" s="98"/>
      <c r="J4" s="99"/>
      <c r="K4" s="513"/>
      <c r="L4" s="514"/>
      <c r="M4" s="514"/>
      <c r="N4" s="514"/>
      <c r="O4" s="514"/>
      <c r="P4" s="515"/>
      <c r="Q4" s="521"/>
      <c r="R4" s="522"/>
      <c r="S4" s="522"/>
      <c r="T4" s="522"/>
      <c r="U4" s="522"/>
      <c r="V4" s="523"/>
      <c r="W4" s="484"/>
      <c r="X4" s="485"/>
      <c r="Y4" s="485"/>
      <c r="Z4" s="485"/>
      <c r="AA4" s="485"/>
      <c r="AB4" s="486"/>
      <c r="AC4" s="484"/>
      <c r="AD4" s="485"/>
      <c r="AE4" s="485"/>
      <c r="AF4" s="485"/>
      <c r="AG4" s="485"/>
      <c r="AH4" s="486"/>
      <c r="AI4" s="484"/>
      <c r="AJ4" s="485"/>
      <c r="AK4" s="485"/>
      <c r="AL4" s="485"/>
      <c r="AM4" s="485"/>
      <c r="AN4" s="486"/>
    </row>
    <row r="5" spans="1:40" ht="18" customHeight="1" x14ac:dyDescent="0.15">
      <c r="A5" s="161" t="s">
        <v>259</v>
      </c>
      <c r="B5" s="151"/>
      <c r="C5" s="151"/>
      <c r="D5" s="100"/>
      <c r="E5" s="100"/>
      <c r="F5" s="100"/>
      <c r="G5" s="100"/>
      <c r="H5" s="100"/>
      <c r="I5" s="100"/>
      <c r="J5" s="101"/>
      <c r="K5" s="516"/>
      <c r="L5" s="517"/>
      <c r="M5" s="517"/>
      <c r="N5" s="517"/>
      <c r="O5" s="517"/>
      <c r="P5" s="518"/>
      <c r="Q5" s="524"/>
      <c r="R5" s="525"/>
      <c r="S5" s="525"/>
      <c r="T5" s="525"/>
      <c r="U5" s="525"/>
      <c r="V5" s="526"/>
      <c r="W5" s="487"/>
      <c r="X5" s="488"/>
      <c r="Y5" s="488"/>
      <c r="Z5" s="488"/>
      <c r="AA5" s="488"/>
      <c r="AB5" s="489"/>
      <c r="AC5" s="487"/>
      <c r="AD5" s="488"/>
      <c r="AE5" s="488"/>
      <c r="AF5" s="488"/>
      <c r="AG5" s="488"/>
      <c r="AH5" s="489"/>
      <c r="AI5" s="487"/>
      <c r="AJ5" s="488"/>
      <c r="AK5" s="488"/>
      <c r="AL5" s="488"/>
      <c r="AM5" s="488"/>
      <c r="AN5" s="489"/>
    </row>
    <row r="6" spans="1:40" ht="51" customHeight="1" x14ac:dyDescent="0.15">
      <c r="A6" s="500" t="s">
        <v>395</v>
      </c>
      <c r="B6" s="501"/>
      <c r="C6" s="501"/>
      <c r="D6" s="501"/>
      <c r="E6" s="501"/>
      <c r="F6" s="501"/>
      <c r="G6" s="501"/>
      <c r="H6" s="501"/>
      <c r="I6" s="501"/>
      <c r="J6" s="501"/>
      <c r="K6" s="474">
        <v>151920</v>
      </c>
      <c r="L6" s="475"/>
      <c r="M6" s="475"/>
      <c r="N6" s="475"/>
      <c r="O6" s="475"/>
      <c r="P6" s="476"/>
      <c r="Q6" s="474">
        <v>150684</v>
      </c>
      <c r="R6" s="475"/>
      <c r="S6" s="475"/>
      <c r="T6" s="475"/>
      <c r="U6" s="475"/>
      <c r="V6" s="476"/>
      <c r="W6" s="474">
        <v>150188</v>
      </c>
      <c r="X6" s="475"/>
      <c r="Y6" s="475"/>
      <c r="Z6" s="475"/>
      <c r="AA6" s="475"/>
      <c r="AB6" s="476"/>
      <c r="AC6" s="474">
        <v>149206</v>
      </c>
      <c r="AD6" s="475"/>
      <c r="AE6" s="475"/>
      <c r="AF6" s="475"/>
      <c r="AG6" s="475"/>
      <c r="AH6" s="476"/>
      <c r="AI6" s="474">
        <v>148674</v>
      </c>
      <c r="AJ6" s="475"/>
      <c r="AK6" s="475"/>
      <c r="AL6" s="475"/>
      <c r="AM6" s="475"/>
      <c r="AN6" s="476"/>
    </row>
    <row r="7" spans="1:40" ht="51" customHeight="1" x14ac:dyDescent="0.15">
      <c r="A7" s="505" t="s">
        <v>398</v>
      </c>
      <c r="B7" s="506"/>
      <c r="C7" s="506"/>
      <c r="D7" s="506"/>
      <c r="E7" s="506"/>
      <c r="F7" s="506"/>
      <c r="G7" s="506"/>
      <c r="H7" s="506"/>
      <c r="I7" s="506"/>
      <c r="J7" s="506"/>
      <c r="K7" s="474">
        <v>151837</v>
      </c>
      <c r="L7" s="475"/>
      <c r="M7" s="475"/>
      <c r="N7" s="475"/>
      <c r="O7" s="475"/>
      <c r="P7" s="476"/>
      <c r="Q7" s="474">
        <v>150601</v>
      </c>
      <c r="R7" s="475"/>
      <c r="S7" s="475"/>
      <c r="T7" s="475"/>
      <c r="U7" s="475"/>
      <c r="V7" s="476"/>
      <c r="W7" s="474">
        <v>150106</v>
      </c>
      <c r="X7" s="475"/>
      <c r="Y7" s="475"/>
      <c r="Z7" s="475"/>
      <c r="AA7" s="475"/>
      <c r="AB7" s="476"/>
      <c r="AC7" s="474">
        <v>149128</v>
      </c>
      <c r="AD7" s="475"/>
      <c r="AE7" s="475"/>
      <c r="AF7" s="475"/>
      <c r="AG7" s="475"/>
      <c r="AH7" s="476"/>
      <c r="AI7" s="474">
        <v>148597</v>
      </c>
      <c r="AJ7" s="475"/>
      <c r="AK7" s="475"/>
      <c r="AL7" s="475"/>
      <c r="AM7" s="475"/>
      <c r="AN7" s="476"/>
    </row>
    <row r="8" spans="1:40" ht="51" customHeight="1" x14ac:dyDescent="0.15">
      <c r="A8" s="505" t="s">
        <v>399</v>
      </c>
      <c r="B8" s="506"/>
      <c r="C8" s="506"/>
      <c r="D8" s="506"/>
      <c r="E8" s="506"/>
      <c r="F8" s="506"/>
      <c r="G8" s="506"/>
      <c r="H8" s="506"/>
      <c r="I8" s="506"/>
      <c r="J8" s="506"/>
      <c r="K8" s="490">
        <v>99.95</v>
      </c>
      <c r="L8" s="491"/>
      <c r="M8" s="491"/>
      <c r="N8" s="491"/>
      <c r="O8" s="491"/>
      <c r="P8" s="492"/>
      <c r="Q8" s="490">
        <v>99.94</v>
      </c>
      <c r="R8" s="491"/>
      <c r="S8" s="491"/>
      <c r="T8" s="491"/>
      <c r="U8" s="491"/>
      <c r="V8" s="492"/>
      <c r="W8" s="490">
        <v>99.95</v>
      </c>
      <c r="X8" s="491"/>
      <c r="Y8" s="491"/>
      <c r="Z8" s="491"/>
      <c r="AA8" s="491"/>
      <c r="AB8" s="492"/>
      <c r="AC8" s="490">
        <v>99.95</v>
      </c>
      <c r="AD8" s="491"/>
      <c r="AE8" s="491"/>
      <c r="AF8" s="491"/>
      <c r="AG8" s="491"/>
      <c r="AH8" s="492"/>
      <c r="AI8" s="490">
        <v>99.95</v>
      </c>
      <c r="AJ8" s="491"/>
      <c r="AK8" s="491"/>
      <c r="AL8" s="491"/>
      <c r="AM8" s="491"/>
      <c r="AN8" s="492"/>
    </row>
    <row r="9" spans="1:40" ht="51" customHeight="1" x14ac:dyDescent="0.15">
      <c r="A9" s="505" t="s">
        <v>400</v>
      </c>
      <c r="B9" s="506"/>
      <c r="C9" s="506"/>
      <c r="D9" s="506"/>
      <c r="E9" s="506"/>
      <c r="F9" s="506"/>
      <c r="G9" s="506"/>
      <c r="H9" s="506"/>
      <c r="I9" s="506"/>
      <c r="J9" s="506"/>
      <c r="K9" s="474">
        <v>69706</v>
      </c>
      <c r="L9" s="475"/>
      <c r="M9" s="475"/>
      <c r="N9" s="475"/>
      <c r="O9" s="475"/>
      <c r="P9" s="476"/>
      <c r="Q9" s="474">
        <v>70193</v>
      </c>
      <c r="R9" s="475"/>
      <c r="S9" s="475"/>
      <c r="T9" s="475"/>
      <c r="U9" s="475"/>
      <c r="V9" s="476"/>
      <c r="W9" s="474">
        <v>70668</v>
      </c>
      <c r="X9" s="475"/>
      <c r="Y9" s="475"/>
      <c r="Z9" s="475"/>
      <c r="AA9" s="475"/>
      <c r="AB9" s="476"/>
      <c r="AC9" s="474">
        <v>70851</v>
      </c>
      <c r="AD9" s="475"/>
      <c r="AE9" s="475"/>
      <c r="AF9" s="475"/>
      <c r="AG9" s="475"/>
      <c r="AH9" s="476"/>
      <c r="AI9" s="474">
        <v>71362</v>
      </c>
      <c r="AJ9" s="475"/>
      <c r="AK9" s="475"/>
      <c r="AL9" s="475"/>
      <c r="AM9" s="475"/>
      <c r="AN9" s="476"/>
    </row>
    <row r="10" spans="1:40" ht="51" customHeight="1" x14ac:dyDescent="0.15">
      <c r="A10" s="505" t="s">
        <v>409</v>
      </c>
      <c r="B10" s="506"/>
      <c r="C10" s="506"/>
      <c r="D10" s="506"/>
      <c r="E10" s="506"/>
      <c r="F10" s="506"/>
      <c r="G10" s="506"/>
      <c r="H10" s="506"/>
      <c r="I10" s="506"/>
      <c r="J10" s="506"/>
      <c r="K10" s="474">
        <v>20301628</v>
      </c>
      <c r="L10" s="475"/>
      <c r="M10" s="475"/>
      <c r="N10" s="475"/>
      <c r="O10" s="475"/>
      <c r="P10" s="476"/>
      <c r="Q10" s="474">
        <v>19986426</v>
      </c>
      <c r="R10" s="475"/>
      <c r="S10" s="475"/>
      <c r="T10" s="475"/>
      <c r="U10" s="475"/>
      <c r="V10" s="476"/>
      <c r="W10" s="474">
        <v>19743255</v>
      </c>
      <c r="X10" s="475"/>
      <c r="Y10" s="475"/>
      <c r="Z10" s="475"/>
      <c r="AA10" s="475"/>
      <c r="AB10" s="476"/>
      <c r="AC10" s="474">
        <v>19577527</v>
      </c>
      <c r="AD10" s="475"/>
      <c r="AE10" s="475"/>
      <c r="AF10" s="475"/>
      <c r="AG10" s="475"/>
      <c r="AH10" s="476"/>
      <c r="AI10" s="474">
        <v>19680695</v>
      </c>
      <c r="AJ10" s="475"/>
      <c r="AK10" s="475"/>
      <c r="AL10" s="475"/>
      <c r="AM10" s="475"/>
      <c r="AN10" s="476"/>
    </row>
    <row r="11" spans="1:40" ht="51" customHeight="1" x14ac:dyDescent="0.15">
      <c r="A11" s="507" t="s">
        <v>354</v>
      </c>
      <c r="B11" s="508"/>
      <c r="C11" s="508"/>
      <c r="D11" s="508"/>
      <c r="E11" s="508"/>
      <c r="F11" s="508"/>
      <c r="G11" s="508"/>
      <c r="H11" s="508"/>
      <c r="I11" s="508"/>
      <c r="J11" s="509"/>
      <c r="K11" s="474">
        <v>61758</v>
      </c>
      <c r="L11" s="475"/>
      <c r="M11" s="475"/>
      <c r="N11" s="475"/>
      <c r="O11" s="475"/>
      <c r="P11" s="476"/>
      <c r="Q11" s="474">
        <v>59999</v>
      </c>
      <c r="R11" s="475"/>
      <c r="S11" s="475"/>
      <c r="T11" s="475"/>
      <c r="U11" s="475"/>
      <c r="V11" s="476"/>
      <c r="W11" s="474">
        <v>61077</v>
      </c>
      <c r="X11" s="475"/>
      <c r="Y11" s="475"/>
      <c r="Z11" s="475"/>
      <c r="AA11" s="475"/>
      <c r="AB11" s="476"/>
      <c r="AC11" s="474">
        <v>60820</v>
      </c>
      <c r="AD11" s="475"/>
      <c r="AE11" s="475"/>
      <c r="AF11" s="475"/>
      <c r="AG11" s="475"/>
      <c r="AH11" s="476"/>
      <c r="AI11" s="474">
        <v>59661</v>
      </c>
      <c r="AJ11" s="475"/>
      <c r="AK11" s="475"/>
      <c r="AL11" s="475"/>
      <c r="AM11" s="475"/>
      <c r="AN11" s="476"/>
    </row>
    <row r="12" spans="1:40" ht="51" customHeight="1" x14ac:dyDescent="0.15">
      <c r="A12" s="500" t="s">
        <v>353</v>
      </c>
      <c r="B12" s="501"/>
      <c r="C12" s="501"/>
      <c r="D12" s="501"/>
      <c r="E12" s="501"/>
      <c r="F12" s="501"/>
      <c r="G12" s="501"/>
      <c r="H12" s="501"/>
      <c r="I12" s="501"/>
      <c r="J12" s="501"/>
      <c r="K12" s="474">
        <v>55621</v>
      </c>
      <c r="L12" s="475"/>
      <c r="M12" s="475"/>
      <c r="N12" s="475"/>
      <c r="O12" s="475"/>
      <c r="P12" s="476"/>
      <c r="Q12" s="474">
        <v>54757</v>
      </c>
      <c r="R12" s="475"/>
      <c r="S12" s="475"/>
      <c r="T12" s="475"/>
      <c r="U12" s="475"/>
      <c r="V12" s="476"/>
      <c r="W12" s="474">
        <v>54091</v>
      </c>
      <c r="X12" s="475"/>
      <c r="Y12" s="475"/>
      <c r="Z12" s="475"/>
      <c r="AA12" s="475"/>
      <c r="AB12" s="476"/>
      <c r="AC12" s="474">
        <v>53491</v>
      </c>
      <c r="AD12" s="475"/>
      <c r="AE12" s="475"/>
      <c r="AF12" s="475"/>
      <c r="AG12" s="475"/>
      <c r="AH12" s="476"/>
      <c r="AI12" s="474">
        <v>53920</v>
      </c>
      <c r="AJ12" s="475"/>
      <c r="AK12" s="475"/>
      <c r="AL12" s="475"/>
      <c r="AM12" s="475"/>
      <c r="AN12" s="476"/>
    </row>
    <row r="13" spans="1:40" ht="51" customHeight="1" x14ac:dyDescent="0.15">
      <c r="A13" s="505" t="s">
        <v>410</v>
      </c>
      <c r="B13" s="506"/>
      <c r="C13" s="506"/>
      <c r="D13" s="506"/>
      <c r="E13" s="506"/>
      <c r="F13" s="506"/>
      <c r="G13" s="506"/>
      <c r="H13" s="506"/>
      <c r="I13" s="506"/>
      <c r="J13" s="506"/>
      <c r="K13" s="474">
        <v>13373190</v>
      </c>
      <c r="L13" s="475"/>
      <c r="M13" s="475"/>
      <c r="N13" s="475"/>
      <c r="O13" s="475"/>
      <c r="P13" s="476"/>
      <c r="Q13" s="474">
        <v>12906730</v>
      </c>
      <c r="R13" s="475"/>
      <c r="S13" s="475"/>
      <c r="T13" s="475"/>
      <c r="U13" s="475"/>
      <c r="V13" s="476"/>
      <c r="W13" s="474">
        <v>12789770</v>
      </c>
      <c r="X13" s="475"/>
      <c r="Y13" s="475"/>
      <c r="Z13" s="475"/>
      <c r="AA13" s="475"/>
      <c r="AB13" s="476"/>
      <c r="AC13" s="474">
        <v>12651470</v>
      </c>
      <c r="AD13" s="475"/>
      <c r="AE13" s="475"/>
      <c r="AF13" s="475"/>
      <c r="AG13" s="475"/>
      <c r="AH13" s="476"/>
      <c r="AI13" s="474">
        <v>12900380</v>
      </c>
      <c r="AJ13" s="475"/>
      <c r="AK13" s="475"/>
      <c r="AL13" s="475"/>
      <c r="AM13" s="475"/>
      <c r="AN13" s="476"/>
    </row>
    <row r="14" spans="1:40" ht="51" customHeight="1" x14ac:dyDescent="0.15">
      <c r="A14" s="505" t="s">
        <v>260</v>
      </c>
      <c r="B14" s="506"/>
      <c r="C14" s="506"/>
      <c r="D14" s="506"/>
      <c r="E14" s="506"/>
      <c r="F14" s="506"/>
      <c r="G14" s="506"/>
      <c r="H14" s="506"/>
      <c r="I14" s="506"/>
      <c r="J14" s="506"/>
      <c r="K14" s="471">
        <v>65.87</v>
      </c>
      <c r="L14" s="472"/>
      <c r="M14" s="472"/>
      <c r="N14" s="472"/>
      <c r="O14" s="472"/>
      <c r="P14" s="473"/>
      <c r="Q14" s="471">
        <v>64.58</v>
      </c>
      <c r="R14" s="472"/>
      <c r="S14" s="472"/>
      <c r="T14" s="472"/>
      <c r="U14" s="472"/>
      <c r="V14" s="473"/>
      <c r="W14" s="471">
        <v>64.78</v>
      </c>
      <c r="X14" s="472"/>
      <c r="Y14" s="472"/>
      <c r="Z14" s="472"/>
      <c r="AA14" s="472"/>
      <c r="AB14" s="473"/>
      <c r="AC14" s="471">
        <v>64.62</v>
      </c>
      <c r="AD14" s="472"/>
      <c r="AE14" s="472"/>
      <c r="AF14" s="472"/>
      <c r="AG14" s="472"/>
      <c r="AH14" s="473"/>
      <c r="AI14" s="471">
        <v>65.55</v>
      </c>
      <c r="AJ14" s="472"/>
      <c r="AK14" s="472"/>
      <c r="AL14" s="472"/>
      <c r="AM14" s="472"/>
      <c r="AN14" s="473"/>
    </row>
    <row r="15" spans="1:40" ht="51" customHeight="1" x14ac:dyDescent="0.15">
      <c r="A15" s="505" t="s">
        <v>401</v>
      </c>
      <c r="B15" s="506"/>
      <c r="C15" s="506"/>
      <c r="D15" s="506"/>
      <c r="E15" s="506"/>
      <c r="F15" s="506"/>
      <c r="G15" s="506"/>
      <c r="H15" s="506"/>
      <c r="I15" s="506"/>
      <c r="J15" s="506"/>
      <c r="K15" s="474">
        <v>18862511</v>
      </c>
      <c r="L15" s="475"/>
      <c r="M15" s="475"/>
      <c r="N15" s="475"/>
      <c r="O15" s="475"/>
      <c r="P15" s="476"/>
      <c r="Q15" s="474">
        <v>18588645</v>
      </c>
      <c r="R15" s="475"/>
      <c r="S15" s="475"/>
      <c r="T15" s="475"/>
      <c r="U15" s="475"/>
      <c r="V15" s="476"/>
      <c r="W15" s="474">
        <v>18285606</v>
      </c>
      <c r="X15" s="475"/>
      <c r="Y15" s="475"/>
      <c r="Z15" s="475"/>
      <c r="AA15" s="475"/>
      <c r="AB15" s="476"/>
      <c r="AC15" s="474">
        <v>18001312</v>
      </c>
      <c r="AD15" s="475"/>
      <c r="AE15" s="475"/>
      <c r="AF15" s="475"/>
      <c r="AG15" s="475"/>
      <c r="AH15" s="476"/>
      <c r="AI15" s="474">
        <v>18013734</v>
      </c>
      <c r="AJ15" s="475"/>
      <c r="AK15" s="475"/>
      <c r="AL15" s="475"/>
      <c r="AM15" s="475"/>
      <c r="AN15" s="476"/>
    </row>
    <row r="16" spans="1:40" ht="51" customHeight="1" x14ac:dyDescent="0.15">
      <c r="A16" s="505" t="s">
        <v>359</v>
      </c>
      <c r="B16" s="506"/>
      <c r="C16" s="506"/>
      <c r="D16" s="506"/>
      <c r="E16" s="506"/>
      <c r="F16" s="506"/>
      <c r="G16" s="506"/>
      <c r="H16" s="506"/>
      <c r="I16" s="506"/>
      <c r="J16" s="506"/>
      <c r="K16" s="471">
        <v>92.91</v>
      </c>
      <c r="L16" s="472"/>
      <c r="M16" s="472"/>
      <c r="N16" s="472"/>
      <c r="O16" s="472"/>
      <c r="P16" s="473"/>
      <c r="Q16" s="471">
        <v>93.01</v>
      </c>
      <c r="R16" s="472"/>
      <c r="S16" s="472"/>
      <c r="T16" s="472"/>
      <c r="U16" s="472"/>
      <c r="V16" s="473"/>
      <c r="W16" s="471">
        <v>92.62</v>
      </c>
      <c r="X16" s="472"/>
      <c r="Y16" s="472"/>
      <c r="Z16" s="472"/>
      <c r="AA16" s="472"/>
      <c r="AB16" s="473"/>
      <c r="AC16" s="471">
        <v>91.95</v>
      </c>
      <c r="AD16" s="472"/>
      <c r="AE16" s="472"/>
      <c r="AF16" s="472"/>
      <c r="AG16" s="472"/>
      <c r="AH16" s="473"/>
      <c r="AI16" s="471">
        <v>91.53</v>
      </c>
      <c r="AJ16" s="472"/>
      <c r="AK16" s="472"/>
      <c r="AL16" s="472"/>
      <c r="AM16" s="472"/>
      <c r="AN16" s="473"/>
    </row>
    <row r="17" spans="1:40" ht="51" customHeight="1" x14ac:dyDescent="0.15">
      <c r="A17" s="502" t="s">
        <v>1046</v>
      </c>
      <c r="B17" s="503"/>
      <c r="C17" s="503"/>
      <c r="D17" s="503"/>
      <c r="E17" s="503"/>
      <c r="F17" s="503"/>
      <c r="G17" s="503"/>
      <c r="H17" s="503"/>
      <c r="I17" s="503"/>
      <c r="J17" s="504"/>
      <c r="K17" s="474">
        <v>66910</v>
      </c>
      <c r="L17" s="475"/>
      <c r="M17" s="475"/>
      <c r="N17" s="475"/>
      <c r="O17" s="475"/>
      <c r="P17" s="476"/>
      <c r="Q17" s="474">
        <v>67594</v>
      </c>
      <c r="R17" s="475"/>
      <c r="S17" s="475"/>
      <c r="T17" s="475"/>
      <c r="U17" s="475"/>
      <c r="V17" s="476"/>
      <c r="W17" s="474">
        <v>68266</v>
      </c>
      <c r="X17" s="475"/>
      <c r="Y17" s="475"/>
      <c r="Z17" s="475"/>
      <c r="AA17" s="475"/>
      <c r="AB17" s="476"/>
      <c r="AC17" s="474">
        <v>68888</v>
      </c>
      <c r="AD17" s="475"/>
      <c r="AE17" s="475"/>
      <c r="AF17" s="475"/>
      <c r="AG17" s="475"/>
      <c r="AH17" s="476"/>
      <c r="AI17" s="474">
        <v>69486</v>
      </c>
      <c r="AJ17" s="475"/>
      <c r="AK17" s="475"/>
      <c r="AL17" s="475"/>
      <c r="AM17" s="475"/>
      <c r="AN17" s="476"/>
    </row>
    <row r="18" spans="1:40" ht="51" customHeight="1" x14ac:dyDescent="0.15">
      <c r="A18" s="500" t="s">
        <v>402</v>
      </c>
      <c r="B18" s="501"/>
      <c r="C18" s="501"/>
      <c r="D18" s="501"/>
      <c r="E18" s="501"/>
      <c r="F18" s="501"/>
      <c r="G18" s="501"/>
      <c r="H18" s="501"/>
      <c r="I18" s="501"/>
      <c r="J18" s="501"/>
      <c r="K18" s="474">
        <v>914279</v>
      </c>
      <c r="L18" s="475"/>
      <c r="M18" s="475"/>
      <c r="N18" s="475"/>
      <c r="O18" s="475"/>
      <c r="P18" s="476"/>
      <c r="Q18" s="474">
        <v>915145</v>
      </c>
      <c r="R18" s="475"/>
      <c r="S18" s="475"/>
      <c r="T18" s="475"/>
      <c r="U18" s="475"/>
      <c r="V18" s="476"/>
      <c r="W18" s="474">
        <v>917961</v>
      </c>
      <c r="X18" s="475"/>
      <c r="Y18" s="475"/>
      <c r="Z18" s="475"/>
      <c r="AA18" s="475"/>
      <c r="AB18" s="476"/>
      <c r="AC18" s="474">
        <v>919405</v>
      </c>
      <c r="AD18" s="475"/>
      <c r="AE18" s="475"/>
      <c r="AF18" s="475"/>
      <c r="AG18" s="475"/>
      <c r="AH18" s="476"/>
      <c r="AI18" s="474">
        <v>920034</v>
      </c>
      <c r="AJ18" s="475"/>
      <c r="AK18" s="475"/>
      <c r="AL18" s="475"/>
      <c r="AM18" s="475"/>
      <c r="AN18" s="476"/>
    </row>
    <row r="19" spans="1:40" ht="22.5" customHeight="1" x14ac:dyDescent="0.15">
      <c r="A19" s="160" t="s">
        <v>189</v>
      </c>
      <c r="B19" s="160"/>
      <c r="C19" s="160"/>
      <c r="D19" s="160"/>
      <c r="E19" s="160"/>
      <c r="F19" s="160"/>
      <c r="G19" s="160"/>
      <c r="H19" s="160"/>
      <c r="I19" s="160"/>
      <c r="J19" s="160"/>
      <c r="K19" s="160"/>
      <c r="L19" s="160"/>
      <c r="M19" s="160"/>
      <c r="N19" s="160"/>
      <c r="O19" s="160"/>
      <c r="P19" s="160"/>
      <c r="Q19" s="160"/>
      <c r="R19" s="160"/>
      <c r="S19" s="160"/>
      <c r="T19" s="160"/>
      <c r="U19" s="160"/>
      <c r="V19" s="160"/>
      <c r="W19" s="160"/>
      <c r="X19" s="160"/>
      <c r="Y19" s="160"/>
      <c r="Z19" s="160"/>
      <c r="AA19" s="160"/>
      <c r="AB19" s="160"/>
      <c r="AC19" s="160"/>
      <c r="AD19" s="160"/>
      <c r="AE19" s="160"/>
      <c r="AF19" s="160"/>
      <c r="AG19" s="160"/>
      <c r="AH19" s="160"/>
      <c r="AI19" s="160"/>
      <c r="AJ19" s="160"/>
      <c r="AK19" s="160"/>
      <c r="AL19" s="160"/>
      <c r="AM19" s="160"/>
      <c r="AN19" s="160"/>
    </row>
    <row r="20" spans="1:40" ht="22.5" customHeight="1" x14ac:dyDescent="0.15">
      <c r="A20" s="159" t="s">
        <v>266</v>
      </c>
      <c r="B20" s="159"/>
      <c r="C20" s="159"/>
      <c r="D20" s="159"/>
      <c r="E20" s="159"/>
      <c r="F20" s="159"/>
      <c r="G20" s="159"/>
      <c r="H20" s="159"/>
      <c r="I20" s="159"/>
      <c r="J20" s="159"/>
      <c r="K20" s="94"/>
      <c r="L20" s="94"/>
      <c r="M20" s="94"/>
      <c r="N20" s="94"/>
      <c r="O20" s="94"/>
      <c r="P20" s="94"/>
      <c r="Q20" s="94"/>
      <c r="R20" s="94"/>
      <c r="S20" s="94"/>
      <c r="T20" s="94"/>
      <c r="U20" s="94"/>
      <c r="V20" s="94"/>
      <c r="W20" s="94"/>
      <c r="X20" s="94"/>
      <c r="Y20" s="94"/>
      <c r="Z20" s="94"/>
      <c r="AA20" s="94"/>
      <c r="AB20" s="94"/>
      <c r="AC20" s="94"/>
      <c r="AD20" s="94"/>
      <c r="AE20" s="94"/>
      <c r="AF20" s="94"/>
      <c r="AG20" s="94"/>
      <c r="AH20" s="94"/>
      <c r="AI20" s="94"/>
      <c r="AJ20" s="94"/>
      <c r="AK20" s="94"/>
      <c r="AL20" s="94"/>
      <c r="AM20" s="94"/>
      <c r="AN20" s="94"/>
    </row>
    <row r="21" spans="1:40" ht="20.100000000000001" customHeight="1" x14ac:dyDescent="0.15">
      <c r="A21" s="95"/>
      <c r="B21" s="96"/>
      <c r="C21" s="96"/>
      <c r="D21" s="96"/>
      <c r="E21" s="96"/>
      <c r="F21" s="357"/>
      <c r="G21" s="94"/>
      <c r="H21" s="357"/>
      <c r="I21" s="357" t="s">
        <v>259</v>
      </c>
      <c r="J21" s="358"/>
      <c r="K21" s="480" t="s">
        <v>352</v>
      </c>
      <c r="L21" s="494"/>
      <c r="M21" s="494"/>
      <c r="N21" s="494"/>
      <c r="O21" s="494"/>
      <c r="P21" s="494"/>
      <c r="Q21" s="494"/>
      <c r="R21" s="494"/>
      <c r="S21" s="494"/>
      <c r="T21" s="499"/>
      <c r="U21" s="480" t="s">
        <v>353</v>
      </c>
      <c r="V21" s="494"/>
      <c r="W21" s="494"/>
      <c r="X21" s="494"/>
      <c r="Y21" s="494"/>
      <c r="Z21" s="494"/>
      <c r="AA21" s="494"/>
      <c r="AB21" s="494"/>
      <c r="AC21" s="494"/>
      <c r="AD21" s="494"/>
      <c r="AE21" s="480" t="s">
        <v>354</v>
      </c>
      <c r="AF21" s="494"/>
      <c r="AG21" s="494"/>
      <c r="AH21" s="494"/>
      <c r="AI21" s="494"/>
      <c r="AJ21" s="494"/>
      <c r="AK21" s="494"/>
      <c r="AL21" s="494"/>
      <c r="AM21" s="494"/>
      <c r="AN21" s="494"/>
    </row>
    <row r="22" spans="1:40" ht="20.100000000000001" customHeight="1" x14ac:dyDescent="0.15">
      <c r="A22" s="97"/>
      <c r="B22" s="98"/>
      <c r="C22" s="98"/>
      <c r="D22" s="98"/>
      <c r="E22" s="98"/>
      <c r="F22" s="98"/>
      <c r="G22" s="98"/>
      <c r="H22" s="98"/>
      <c r="I22" s="98"/>
      <c r="J22" s="99"/>
      <c r="K22" s="494"/>
      <c r="L22" s="494"/>
      <c r="M22" s="494"/>
      <c r="N22" s="494"/>
      <c r="O22" s="494"/>
      <c r="P22" s="494"/>
      <c r="Q22" s="494"/>
      <c r="R22" s="494"/>
      <c r="S22" s="494"/>
      <c r="T22" s="499"/>
      <c r="U22" s="494"/>
      <c r="V22" s="494"/>
      <c r="W22" s="494"/>
      <c r="X22" s="494"/>
      <c r="Y22" s="494"/>
      <c r="Z22" s="494"/>
      <c r="AA22" s="494"/>
      <c r="AB22" s="494"/>
      <c r="AC22" s="494"/>
      <c r="AD22" s="494"/>
      <c r="AE22" s="494"/>
      <c r="AF22" s="494"/>
      <c r="AG22" s="494"/>
      <c r="AH22" s="494"/>
      <c r="AI22" s="494"/>
      <c r="AJ22" s="494"/>
      <c r="AK22" s="494"/>
      <c r="AL22" s="494"/>
      <c r="AM22" s="494"/>
      <c r="AN22" s="494"/>
    </row>
    <row r="23" spans="1:40" ht="20.100000000000001" customHeight="1" x14ac:dyDescent="0.15">
      <c r="A23" s="359"/>
      <c r="B23" s="360" t="s">
        <v>267</v>
      </c>
      <c r="C23" s="360"/>
      <c r="D23" s="94"/>
      <c r="E23" s="100"/>
      <c r="F23" s="100"/>
      <c r="G23" s="100"/>
      <c r="H23" s="100"/>
      <c r="I23" s="100"/>
      <c r="J23" s="101"/>
      <c r="K23" s="494"/>
      <c r="L23" s="494"/>
      <c r="M23" s="494"/>
      <c r="N23" s="494"/>
      <c r="O23" s="494"/>
      <c r="P23" s="494"/>
      <c r="Q23" s="494"/>
      <c r="R23" s="494"/>
      <c r="S23" s="494"/>
      <c r="T23" s="499"/>
      <c r="U23" s="494"/>
      <c r="V23" s="494"/>
      <c r="W23" s="494"/>
      <c r="X23" s="494"/>
      <c r="Y23" s="494"/>
      <c r="Z23" s="494"/>
      <c r="AA23" s="494"/>
      <c r="AB23" s="494"/>
      <c r="AC23" s="494"/>
      <c r="AD23" s="494"/>
      <c r="AE23" s="494"/>
      <c r="AF23" s="494"/>
      <c r="AG23" s="494"/>
      <c r="AH23" s="494"/>
      <c r="AI23" s="494"/>
      <c r="AJ23" s="494"/>
      <c r="AK23" s="494"/>
      <c r="AL23" s="494"/>
      <c r="AM23" s="494"/>
      <c r="AN23" s="494"/>
    </row>
    <row r="24" spans="1:40" ht="26.1" customHeight="1" x14ac:dyDescent="0.15">
      <c r="A24" s="158" t="s">
        <v>1136</v>
      </c>
      <c r="B24" s="282"/>
      <c r="C24" s="282"/>
      <c r="D24" s="282"/>
      <c r="E24" s="282"/>
      <c r="F24" s="282"/>
      <c r="G24" s="282"/>
      <c r="H24" s="282"/>
      <c r="I24" s="282"/>
      <c r="J24" s="283"/>
      <c r="K24" s="496">
        <v>19680695</v>
      </c>
      <c r="L24" s="497"/>
      <c r="M24" s="497"/>
      <c r="N24" s="497"/>
      <c r="O24" s="497"/>
      <c r="P24" s="497"/>
      <c r="Q24" s="497"/>
      <c r="R24" s="497"/>
      <c r="S24" s="295"/>
      <c r="T24" s="295"/>
      <c r="U24" s="498">
        <v>53920</v>
      </c>
      <c r="V24" s="497"/>
      <c r="W24" s="497"/>
      <c r="X24" s="497"/>
      <c r="Y24" s="497"/>
      <c r="Z24" s="497"/>
      <c r="AA24" s="497"/>
      <c r="AB24" s="497"/>
      <c r="AC24" s="94"/>
      <c r="AD24" s="99"/>
      <c r="AE24" s="498">
        <v>59661</v>
      </c>
      <c r="AF24" s="497"/>
      <c r="AG24" s="497"/>
      <c r="AH24" s="497"/>
      <c r="AI24" s="497"/>
      <c r="AJ24" s="497"/>
      <c r="AK24" s="497"/>
      <c r="AL24" s="497"/>
      <c r="AM24" s="94"/>
      <c r="AN24" s="99"/>
    </row>
    <row r="25" spans="1:40" ht="26.1" customHeight="1" x14ac:dyDescent="0.15">
      <c r="A25" s="107" t="s">
        <v>1150</v>
      </c>
      <c r="B25" s="378"/>
      <c r="C25" s="378"/>
      <c r="D25" s="378"/>
      <c r="E25" s="378"/>
      <c r="F25" s="378"/>
      <c r="G25" s="284" t="s">
        <v>606</v>
      </c>
      <c r="H25" s="378"/>
      <c r="I25" s="378"/>
      <c r="J25" s="108"/>
      <c r="K25" s="462">
        <v>1635012</v>
      </c>
      <c r="L25" s="495"/>
      <c r="M25" s="495"/>
      <c r="N25" s="495"/>
      <c r="O25" s="495"/>
      <c r="P25" s="495"/>
      <c r="Q25" s="495"/>
      <c r="R25" s="495"/>
      <c r="S25" s="378"/>
      <c r="T25" s="378"/>
      <c r="U25" s="462">
        <v>52742</v>
      </c>
      <c r="V25" s="495"/>
      <c r="W25" s="495"/>
      <c r="X25" s="495"/>
      <c r="Y25" s="495"/>
      <c r="Z25" s="495"/>
      <c r="AA25" s="495"/>
      <c r="AB25" s="495"/>
      <c r="AC25" s="378"/>
      <c r="AD25" s="108"/>
      <c r="AE25" s="462">
        <v>55670</v>
      </c>
      <c r="AF25" s="495"/>
      <c r="AG25" s="495"/>
      <c r="AH25" s="495"/>
      <c r="AI25" s="495"/>
      <c r="AJ25" s="495"/>
      <c r="AK25" s="495"/>
      <c r="AL25" s="495"/>
      <c r="AM25" s="378"/>
      <c r="AN25" s="108"/>
    </row>
    <row r="26" spans="1:40" ht="26.1" customHeight="1" x14ac:dyDescent="0.15">
      <c r="A26" s="107"/>
      <c r="B26" s="378"/>
      <c r="C26" s="378"/>
      <c r="D26" s="378"/>
      <c r="E26" s="378"/>
      <c r="F26" s="378"/>
      <c r="G26" s="284" t="s">
        <v>607</v>
      </c>
      <c r="H26" s="378"/>
      <c r="I26" s="378"/>
      <c r="J26" s="108"/>
      <c r="K26" s="496">
        <v>1552386</v>
      </c>
      <c r="L26" s="497"/>
      <c r="M26" s="497"/>
      <c r="N26" s="497"/>
      <c r="O26" s="497"/>
      <c r="P26" s="497"/>
      <c r="Q26" s="497"/>
      <c r="R26" s="497"/>
      <c r="S26" s="94"/>
      <c r="T26" s="94"/>
      <c r="U26" s="498">
        <v>51746</v>
      </c>
      <c r="V26" s="497"/>
      <c r="W26" s="497"/>
      <c r="X26" s="497"/>
      <c r="Y26" s="497"/>
      <c r="Z26" s="497"/>
      <c r="AA26" s="497"/>
      <c r="AB26" s="497"/>
      <c r="AC26" s="94"/>
      <c r="AD26" s="99"/>
      <c r="AE26" s="498">
        <v>55567</v>
      </c>
      <c r="AF26" s="497"/>
      <c r="AG26" s="497"/>
      <c r="AH26" s="497"/>
      <c r="AI26" s="497"/>
      <c r="AJ26" s="497"/>
      <c r="AK26" s="497"/>
      <c r="AL26" s="497"/>
      <c r="AM26" s="94"/>
      <c r="AN26" s="99"/>
    </row>
    <row r="27" spans="1:40" ht="26.1" customHeight="1" x14ac:dyDescent="0.15">
      <c r="A27" s="107"/>
      <c r="B27" s="378"/>
      <c r="C27" s="378"/>
      <c r="D27" s="378"/>
      <c r="E27" s="378"/>
      <c r="F27" s="378"/>
      <c r="G27" s="284" t="s">
        <v>1003</v>
      </c>
      <c r="H27" s="378"/>
      <c r="I27" s="378"/>
      <c r="J27" s="108"/>
      <c r="K27" s="462">
        <v>1677326</v>
      </c>
      <c r="L27" s="495"/>
      <c r="M27" s="495"/>
      <c r="N27" s="495"/>
      <c r="O27" s="495"/>
      <c r="P27" s="495"/>
      <c r="Q27" s="495"/>
      <c r="R27" s="495"/>
      <c r="S27" s="378"/>
      <c r="T27" s="378"/>
      <c r="U27" s="462">
        <v>54107</v>
      </c>
      <c r="V27" s="495"/>
      <c r="W27" s="495"/>
      <c r="X27" s="495"/>
      <c r="Y27" s="495"/>
      <c r="Z27" s="495"/>
      <c r="AA27" s="495"/>
      <c r="AB27" s="495"/>
      <c r="AC27" s="378"/>
      <c r="AD27" s="108"/>
      <c r="AE27" s="462">
        <v>58022</v>
      </c>
      <c r="AF27" s="495"/>
      <c r="AG27" s="495"/>
      <c r="AH27" s="495"/>
      <c r="AI27" s="495"/>
      <c r="AJ27" s="495"/>
      <c r="AK27" s="495"/>
      <c r="AL27" s="495"/>
      <c r="AM27" s="378"/>
      <c r="AN27" s="108"/>
    </row>
    <row r="28" spans="1:40" ht="26.1" customHeight="1" x14ac:dyDescent="0.15">
      <c r="A28" s="107"/>
      <c r="B28" s="378"/>
      <c r="C28" s="378"/>
      <c r="D28" s="378"/>
      <c r="E28" s="378"/>
      <c r="F28" s="378"/>
      <c r="G28" s="284" t="s">
        <v>1004</v>
      </c>
      <c r="H28" s="378"/>
      <c r="I28" s="378"/>
      <c r="J28" s="108"/>
      <c r="K28" s="496">
        <v>1635500</v>
      </c>
      <c r="L28" s="497"/>
      <c r="M28" s="497"/>
      <c r="N28" s="497"/>
      <c r="O28" s="497"/>
      <c r="P28" s="497"/>
      <c r="Q28" s="497"/>
      <c r="R28" s="497"/>
      <c r="S28" s="94"/>
      <c r="T28" s="94"/>
      <c r="U28" s="498">
        <v>54517</v>
      </c>
      <c r="V28" s="497"/>
      <c r="W28" s="497"/>
      <c r="X28" s="497"/>
      <c r="Y28" s="497"/>
      <c r="Z28" s="497"/>
      <c r="AA28" s="497"/>
      <c r="AB28" s="497"/>
      <c r="AC28" s="94"/>
      <c r="AD28" s="99"/>
      <c r="AE28" s="498">
        <v>59661</v>
      </c>
      <c r="AF28" s="497"/>
      <c r="AG28" s="497"/>
      <c r="AH28" s="497"/>
      <c r="AI28" s="497"/>
      <c r="AJ28" s="497"/>
      <c r="AK28" s="497"/>
      <c r="AL28" s="497"/>
      <c r="AM28" s="94"/>
      <c r="AN28" s="99"/>
    </row>
    <row r="29" spans="1:40" ht="26.1" customHeight="1" x14ac:dyDescent="0.15">
      <c r="A29" s="107"/>
      <c r="B29" s="378"/>
      <c r="C29" s="378"/>
      <c r="D29" s="378"/>
      <c r="E29" s="378"/>
      <c r="F29" s="378"/>
      <c r="G29" s="284" t="s">
        <v>1005</v>
      </c>
      <c r="H29" s="378"/>
      <c r="I29" s="378"/>
      <c r="J29" s="108"/>
      <c r="K29" s="462">
        <v>1710337</v>
      </c>
      <c r="L29" s="495"/>
      <c r="M29" s="495"/>
      <c r="N29" s="495"/>
      <c r="O29" s="495"/>
      <c r="P29" s="495"/>
      <c r="Q29" s="495"/>
      <c r="R29" s="495"/>
      <c r="S29" s="378"/>
      <c r="T29" s="378"/>
      <c r="U29" s="462">
        <v>55172</v>
      </c>
      <c r="V29" s="495"/>
      <c r="W29" s="495"/>
      <c r="X29" s="495"/>
      <c r="Y29" s="495"/>
      <c r="Z29" s="495"/>
      <c r="AA29" s="495"/>
      <c r="AB29" s="495"/>
      <c r="AC29" s="378"/>
      <c r="AD29" s="108"/>
      <c r="AE29" s="462">
        <v>58099</v>
      </c>
      <c r="AF29" s="495"/>
      <c r="AG29" s="495"/>
      <c r="AH29" s="495"/>
      <c r="AI29" s="495"/>
      <c r="AJ29" s="495"/>
      <c r="AK29" s="495"/>
      <c r="AL29" s="495"/>
      <c r="AM29" s="378"/>
      <c r="AN29" s="108"/>
    </row>
    <row r="30" spans="1:40" ht="26.1" customHeight="1" x14ac:dyDescent="0.15">
      <c r="A30" s="107"/>
      <c r="B30" s="378"/>
      <c r="C30" s="378"/>
      <c r="D30" s="378"/>
      <c r="E30" s="378"/>
      <c r="F30" s="378"/>
      <c r="G30" s="284" t="s">
        <v>1006</v>
      </c>
      <c r="H30" s="378"/>
      <c r="I30" s="378"/>
      <c r="J30" s="108"/>
      <c r="K30" s="496">
        <v>1695489</v>
      </c>
      <c r="L30" s="497"/>
      <c r="M30" s="497"/>
      <c r="N30" s="497"/>
      <c r="O30" s="497"/>
      <c r="P30" s="497"/>
      <c r="Q30" s="497"/>
      <c r="R30" s="497"/>
      <c r="S30" s="94"/>
      <c r="T30" s="94"/>
      <c r="U30" s="498">
        <v>54693</v>
      </c>
      <c r="V30" s="497"/>
      <c r="W30" s="497"/>
      <c r="X30" s="497"/>
      <c r="Y30" s="497"/>
      <c r="Z30" s="497"/>
      <c r="AA30" s="497"/>
      <c r="AB30" s="497"/>
      <c r="AC30" s="94"/>
      <c r="AD30" s="99"/>
      <c r="AE30" s="498">
        <v>57953</v>
      </c>
      <c r="AF30" s="497"/>
      <c r="AG30" s="497"/>
      <c r="AH30" s="497"/>
      <c r="AI30" s="497"/>
      <c r="AJ30" s="497"/>
      <c r="AK30" s="497"/>
      <c r="AL30" s="497"/>
      <c r="AM30" s="94"/>
      <c r="AN30" s="99"/>
    </row>
    <row r="31" spans="1:40" ht="26.1" customHeight="1" x14ac:dyDescent="0.15">
      <c r="A31" s="107"/>
      <c r="B31" s="378"/>
      <c r="C31" s="378"/>
      <c r="D31" s="378"/>
      <c r="E31" s="378"/>
      <c r="F31" s="378"/>
      <c r="G31" s="284" t="s">
        <v>1007</v>
      </c>
      <c r="H31" s="378"/>
      <c r="I31" s="378"/>
      <c r="J31" s="108"/>
      <c r="K31" s="462">
        <v>1608203</v>
      </c>
      <c r="L31" s="495"/>
      <c r="M31" s="495"/>
      <c r="N31" s="495"/>
      <c r="O31" s="495"/>
      <c r="P31" s="495"/>
      <c r="Q31" s="495"/>
      <c r="R31" s="495"/>
      <c r="S31" s="378"/>
      <c r="T31" s="378"/>
      <c r="U31" s="462">
        <v>53607</v>
      </c>
      <c r="V31" s="495"/>
      <c r="W31" s="495"/>
      <c r="X31" s="495"/>
      <c r="Y31" s="495"/>
      <c r="Z31" s="495"/>
      <c r="AA31" s="495"/>
      <c r="AB31" s="495"/>
      <c r="AC31" s="378"/>
      <c r="AD31" s="108"/>
      <c r="AE31" s="462">
        <v>56650</v>
      </c>
      <c r="AF31" s="495"/>
      <c r="AG31" s="495"/>
      <c r="AH31" s="495"/>
      <c r="AI31" s="495"/>
      <c r="AJ31" s="495"/>
      <c r="AK31" s="495"/>
      <c r="AL31" s="495"/>
      <c r="AM31" s="378"/>
      <c r="AN31" s="108"/>
    </row>
    <row r="32" spans="1:40" ht="26.1" customHeight="1" x14ac:dyDescent="0.15">
      <c r="A32" s="107"/>
      <c r="B32" s="378"/>
      <c r="C32" s="378"/>
      <c r="D32" s="378"/>
      <c r="E32" s="378"/>
      <c r="F32" s="378"/>
      <c r="G32" s="284" t="s">
        <v>1008</v>
      </c>
      <c r="H32" s="378"/>
      <c r="I32" s="378"/>
      <c r="J32" s="108"/>
      <c r="K32" s="496">
        <v>1665102</v>
      </c>
      <c r="L32" s="497"/>
      <c r="M32" s="497"/>
      <c r="N32" s="497"/>
      <c r="O32" s="497"/>
      <c r="P32" s="497"/>
      <c r="Q32" s="497"/>
      <c r="R32" s="497"/>
      <c r="S32" s="94"/>
      <c r="T32" s="94"/>
      <c r="U32" s="498">
        <v>53713</v>
      </c>
      <c r="V32" s="497"/>
      <c r="W32" s="497"/>
      <c r="X32" s="497"/>
      <c r="Y32" s="497"/>
      <c r="Z32" s="497"/>
      <c r="AA32" s="497"/>
      <c r="AB32" s="497"/>
      <c r="AC32" s="94"/>
      <c r="AD32" s="99"/>
      <c r="AE32" s="498">
        <v>56066</v>
      </c>
      <c r="AF32" s="497"/>
      <c r="AG32" s="497"/>
      <c r="AH32" s="497"/>
      <c r="AI32" s="497"/>
      <c r="AJ32" s="497"/>
      <c r="AK32" s="497"/>
      <c r="AL32" s="497"/>
      <c r="AM32" s="94"/>
      <c r="AN32" s="99"/>
    </row>
    <row r="33" spans="1:40" ht="26.1" customHeight="1" x14ac:dyDescent="0.15">
      <c r="A33" s="107"/>
      <c r="B33" s="378"/>
      <c r="C33" s="378"/>
      <c r="D33" s="378"/>
      <c r="E33" s="378"/>
      <c r="F33" s="378"/>
      <c r="G33" s="284" t="s">
        <v>1009</v>
      </c>
      <c r="H33" s="378"/>
      <c r="I33" s="378"/>
      <c r="J33" s="108"/>
      <c r="K33" s="462">
        <v>1631970</v>
      </c>
      <c r="L33" s="495"/>
      <c r="M33" s="495"/>
      <c r="N33" s="495"/>
      <c r="O33" s="495"/>
      <c r="P33" s="495"/>
      <c r="Q33" s="495"/>
      <c r="R33" s="495"/>
      <c r="S33" s="378"/>
      <c r="T33" s="378"/>
      <c r="U33" s="462">
        <v>54399</v>
      </c>
      <c r="V33" s="495"/>
      <c r="W33" s="495"/>
      <c r="X33" s="495"/>
      <c r="Y33" s="495"/>
      <c r="Z33" s="495"/>
      <c r="AA33" s="495"/>
      <c r="AB33" s="495"/>
      <c r="AC33" s="378"/>
      <c r="AD33" s="108"/>
      <c r="AE33" s="462">
        <v>56353</v>
      </c>
      <c r="AF33" s="495"/>
      <c r="AG33" s="495"/>
      <c r="AH33" s="495"/>
      <c r="AI33" s="495"/>
      <c r="AJ33" s="495"/>
      <c r="AK33" s="495"/>
      <c r="AL33" s="495"/>
      <c r="AM33" s="378"/>
      <c r="AN33" s="108"/>
    </row>
    <row r="34" spans="1:40" ht="26.1" customHeight="1" x14ac:dyDescent="0.15">
      <c r="A34" s="107" t="s">
        <v>1151</v>
      </c>
      <c r="B34" s="378"/>
      <c r="C34" s="378"/>
      <c r="D34" s="378"/>
      <c r="E34" s="378"/>
      <c r="F34" s="378"/>
      <c r="G34" s="284" t="s">
        <v>608</v>
      </c>
      <c r="H34" s="378"/>
      <c r="I34" s="378"/>
      <c r="J34" s="108"/>
      <c r="K34" s="496">
        <v>1640937</v>
      </c>
      <c r="L34" s="497"/>
      <c r="M34" s="497"/>
      <c r="N34" s="497"/>
      <c r="O34" s="497"/>
      <c r="P34" s="497"/>
      <c r="Q34" s="497"/>
      <c r="R34" s="497"/>
      <c r="S34" s="94"/>
      <c r="T34" s="94"/>
      <c r="U34" s="498">
        <v>52933</v>
      </c>
      <c r="V34" s="497"/>
      <c r="W34" s="497"/>
      <c r="X34" s="497"/>
      <c r="Y34" s="497"/>
      <c r="Z34" s="497"/>
      <c r="AA34" s="497"/>
      <c r="AB34" s="497"/>
      <c r="AC34" s="94"/>
      <c r="AD34" s="99"/>
      <c r="AE34" s="498">
        <v>56362</v>
      </c>
      <c r="AF34" s="497"/>
      <c r="AG34" s="497"/>
      <c r="AH34" s="497"/>
      <c r="AI34" s="497"/>
      <c r="AJ34" s="497"/>
      <c r="AK34" s="497"/>
      <c r="AL34" s="497"/>
      <c r="AM34" s="94"/>
      <c r="AN34" s="99"/>
    </row>
    <row r="35" spans="1:40" ht="26.1" customHeight="1" x14ac:dyDescent="0.15">
      <c r="A35" s="107"/>
      <c r="B35" s="378"/>
      <c r="C35" s="378"/>
      <c r="D35" s="378"/>
      <c r="E35" s="378"/>
      <c r="F35" s="378"/>
      <c r="G35" s="284" t="s">
        <v>1010</v>
      </c>
      <c r="H35" s="378"/>
      <c r="I35" s="378"/>
      <c r="J35" s="108"/>
      <c r="K35" s="462">
        <v>1709533</v>
      </c>
      <c r="L35" s="495"/>
      <c r="M35" s="495"/>
      <c r="N35" s="495"/>
      <c r="O35" s="495"/>
      <c r="P35" s="495"/>
      <c r="Q35" s="495"/>
      <c r="R35" s="495"/>
      <c r="S35" s="378"/>
      <c r="T35" s="378"/>
      <c r="U35" s="462">
        <v>53146</v>
      </c>
      <c r="V35" s="495"/>
      <c r="W35" s="495"/>
      <c r="X35" s="495"/>
      <c r="Y35" s="495"/>
      <c r="Z35" s="495"/>
      <c r="AA35" s="495"/>
      <c r="AB35" s="495"/>
      <c r="AC35" s="378"/>
      <c r="AD35" s="108"/>
      <c r="AE35" s="462">
        <v>57854</v>
      </c>
      <c r="AF35" s="495"/>
      <c r="AG35" s="495"/>
      <c r="AH35" s="495"/>
      <c r="AI35" s="495"/>
      <c r="AJ35" s="495"/>
      <c r="AK35" s="495"/>
      <c r="AL35" s="495"/>
      <c r="AM35" s="378"/>
      <c r="AN35" s="108"/>
    </row>
    <row r="36" spans="1:40" ht="26.1" customHeight="1" x14ac:dyDescent="0.15">
      <c r="A36" s="107"/>
      <c r="B36" s="378"/>
      <c r="C36" s="378"/>
      <c r="D36" s="378"/>
      <c r="E36" s="378"/>
      <c r="F36" s="378"/>
      <c r="G36" s="284" t="s">
        <v>1011</v>
      </c>
      <c r="H36" s="378"/>
      <c r="I36" s="378"/>
      <c r="J36" s="108"/>
      <c r="K36" s="462">
        <v>1518900</v>
      </c>
      <c r="L36" s="495"/>
      <c r="M36" s="495"/>
      <c r="N36" s="495"/>
      <c r="O36" s="495"/>
      <c r="P36" s="495"/>
      <c r="Q36" s="495"/>
      <c r="R36" s="495"/>
      <c r="S36" s="378"/>
      <c r="T36" s="378"/>
      <c r="U36" s="462">
        <v>54246</v>
      </c>
      <c r="V36" s="495"/>
      <c r="W36" s="495"/>
      <c r="X36" s="495"/>
      <c r="Y36" s="495"/>
      <c r="Z36" s="495"/>
      <c r="AA36" s="495"/>
      <c r="AB36" s="495"/>
      <c r="AC36" s="378"/>
      <c r="AD36" s="108"/>
      <c r="AE36" s="462">
        <v>57657</v>
      </c>
      <c r="AF36" s="495"/>
      <c r="AG36" s="495"/>
      <c r="AH36" s="495"/>
      <c r="AI36" s="495"/>
      <c r="AJ36" s="495"/>
      <c r="AK36" s="495"/>
      <c r="AL36" s="495"/>
      <c r="AM36" s="378"/>
      <c r="AN36" s="108"/>
    </row>
    <row r="37" spans="1:40" ht="22.5" customHeight="1" x14ac:dyDescent="0.15">
      <c r="A37" s="33"/>
      <c r="B37" s="33"/>
      <c r="C37" s="33"/>
      <c r="D37" s="33"/>
      <c r="E37" s="82"/>
      <c r="F37" s="112"/>
      <c r="G37" s="112"/>
      <c r="H37" s="33"/>
      <c r="I37" s="33"/>
      <c r="J37" s="33"/>
      <c r="K37" s="116"/>
      <c r="L37" s="111"/>
      <c r="M37" s="113"/>
      <c r="N37" s="113"/>
      <c r="O37" s="113"/>
      <c r="P37" s="113"/>
      <c r="Q37" s="113"/>
      <c r="R37" s="113"/>
      <c r="S37" s="31"/>
      <c r="T37" s="31"/>
      <c r="U37" s="117"/>
      <c r="V37" s="113"/>
      <c r="W37" s="113"/>
      <c r="X37" s="113"/>
      <c r="Y37" s="113"/>
      <c r="Z37" s="113"/>
      <c r="AA37" s="113"/>
      <c r="AB37" s="113"/>
      <c r="AC37" s="31"/>
      <c r="AD37" s="31"/>
      <c r="AE37" s="117"/>
      <c r="AF37" s="113"/>
      <c r="AG37" s="113"/>
      <c r="AH37" s="113"/>
      <c r="AI37" s="113"/>
      <c r="AJ37" s="113"/>
      <c r="AK37" s="113"/>
      <c r="AL37" s="113"/>
      <c r="AM37" s="31"/>
      <c r="AN37" s="31"/>
    </row>
    <row r="38" spans="1:40" ht="24" customHeight="1" x14ac:dyDescent="0.15">
      <c r="A38" s="159" t="s">
        <v>370</v>
      </c>
      <c r="B38" s="159"/>
      <c r="C38" s="159"/>
      <c r="D38" s="159"/>
      <c r="E38" s="159"/>
      <c r="F38" s="159"/>
      <c r="G38" s="159"/>
      <c r="H38" s="159"/>
      <c r="I38" s="159"/>
      <c r="J38" s="159"/>
      <c r="K38" s="159"/>
      <c r="L38" s="159"/>
      <c r="M38" s="119"/>
      <c r="N38" s="94"/>
      <c r="O38" s="94"/>
      <c r="P38" s="94"/>
      <c r="Q38" s="94"/>
      <c r="R38" s="94"/>
      <c r="S38" s="94"/>
      <c r="T38" s="94"/>
      <c r="U38" s="94"/>
      <c r="V38" s="94"/>
      <c r="W38" s="94"/>
      <c r="X38" s="94"/>
      <c r="Y38" s="94"/>
      <c r="Z38" s="94"/>
      <c r="AA38" s="94"/>
      <c r="AB38" s="94"/>
      <c r="AC38" s="94"/>
      <c r="AD38" s="94"/>
      <c r="AE38" s="94"/>
      <c r="AF38" s="94"/>
      <c r="AG38" s="94"/>
      <c r="AH38" s="94"/>
      <c r="AI38" s="94"/>
      <c r="AJ38" s="94"/>
      <c r="AK38" s="94"/>
      <c r="AL38" s="94"/>
      <c r="AM38" s="94"/>
      <c r="AN38" s="94"/>
    </row>
    <row r="39" spans="1:40" ht="24" customHeight="1" x14ac:dyDescent="0.15">
      <c r="A39" s="95"/>
      <c r="B39" s="96"/>
      <c r="C39" s="96"/>
      <c r="D39" s="96"/>
      <c r="E39" s="355" t="s">
        <v>109</v>
      </c>
      <c r="F39" s="477" t="s">
        <v>1002</v>
      </c>
      <c r="G39" s="478"/>
      <c r="H39" s="478"/>
      <c r="I39" s="478"/>
      <c r="J39" s="478"/>
      <c r="K39" s="478"/>
      <c r="L39" s="479"/>
      <c r="M39" s="477" t="s">
        <v>1072</v>
      </c>
      <c r="N39" s="478"/>
      <c r="O39" s="478"/>
      <c r="P39" s="478"/>
      <c r="Q39" s="478"/>
      <c r="R39" s="478"/>
      <c r="S39" s="479"/>
      <c r="T39" s="477" t="s">
        <v>1079</v>
      </c>
      <c r="U39" s="478"/>
      <c r="V39" s="478"/>
      <c r="W39" s="478"/>
      <c r="X39" s="478"/>
      <c r="Y39" s="478"/>
      <c r="Z39" s="479"/>
      <c r="AA39" s="477" t="s">
        <v>1128</v>
      </c>
      <c r="AB39" s="478"/>
      <c r="AC39" s="478"/>
      <c r="AD39" s="478"/>
      <c r="AE39" s="478"/>
      <c r="AF39" s="478"/>
      <c r="AG39" s="479"/>
      <c r="AH39" s="477" t="s">
        <v>1136</v>
      </c>
      <c r="AI39" s="478"/>
      <c r="AJ39" s="478"/>
      <c r="AK39" s="478"/>
      <c r="AL39" s="478"/>
      <c r="AM39" s="478"/>
      <c r="AN39" s="479"/>
    </row>
    <row r="40" spans="1:40" ht="24" customHeight="1" x14ac:dyDescent="0.15">
      <c r="A40" s="140" t="s">
        <v>329</v>
      </c>
      <c r="B40" s="141"/>
      <c r="C40" s="141"/>
      <c r="D40" s="141"/>
      <c r="E40" s="100"/>
      <c r="F40" s="480" t="s">
        <v>276</v>
      </c>
      <c r="G40" s="494"/>
      <c r="H40" s="494"/>
      <c r="I40" s="494"/>
      <c r="J40" s="480" t="s">
        <v>644</v>
      </c>
      <c r="K40" s="494"/>
      <c r="L40" s="494"/>
      <c r="M40" s="477" t="s">
        <v>276</v>
      </c>
      <c r="N40" s="478"/>
      <c r="O40" s="478"/>
      <c r="P40" s="479"/>
      <c r="Q40" s="477" t="s">
        <v>644</v>
      </c>
      <c r="R40" s="478"/>
      <c r="S40" s="479"/>
      <c r="T40" s="477" t="s">
        <v>276</v>
      </c>
      <c r="U40" s="478"/>
      <c r="V40" s="478"/>
      <c r="W40" s="479"/>
      <c r="X40" s="477" t="s">
        <v>644</v>
      </c>
      <c r="Y40" s="478"/>
      <c r="Z40" s="479"/>
      <c r="AA40" s="480" t="s">
        <v>276</v>
      </c>
      <c r="AB40" s="480"/>
      <c r="AC40" s="480"/>
      <c r="AD40" s="480"/>
      <c r="AE40" s="480" t="s">
        <v>803</v>
      </c>
      <c r="AF40" s="480"/>
      <c r="AG40" s="480"/>
      <c r="AH40" s="480" t="s">
        <v>276</v>
      </c>
      <c r="AI40" s="480"/>
      <c r="AJ40" s="480"/>
      <c r="AK40" s="480"/>
      <c r="AL40" s="480" t="s">
        <v>803</v>
      </c>
      <c r="AM40" s="480"/>
      <c r="AN40" s="480"/>
    </row>
    <row r="41" spans="1:40" ht="26.1" customHeight="1" x14ac:dyDescent="0.15">
      <c r="A41" s="107"/>
      <c r="B41" s="354"/>
      <c r="C41" s="354">
        <v>1</v>
      </c>
      <c r="D41" s="354">
        <v>3</v>
      </c>
      <c r="E41" s="108"/>
      <c r="F41" s="457">
        <v>42863</v>
      </c>
      <c r="G41" s="457"/>
      <c r="H41" s="457"/>
      <c r="I41" s="457"/>
      <c r="J41" s="465">
        <f>J49-SUM(J42:J48)</f>
        <v>69.210000000000008</v>
      </c>
      <c r="K41" s="466"/>
      <c r="L41" s="467"/>
      <c r="M41" s="468">
        <v>43044</v>
      </c>
      <c r="N41" s="469"/>
      <c r="O41" s="469"/>
      <c r="P41" s="470"/>
      <c r="Q41" s="461">
        <f>Q49-SUM(Q42:Q48)</f>
        <v>69.010000000000005</v>
      </c>
      <c r="R41" s="461"/>
      <c r="S41" s="461"/>
      <c r="T41" s="468">
        <v>43158</v>
      </c>
      <c r="U41" s="469"/>
      <c r="V41" s="469"/>
      <c r="W41" s="470"/>
      <c r="X41" s="461">
        <f>X49-SUM(X42:X48)</f>
        <v>68.739999999999995</v>
      </c>
      <c r="Y41" s="461"/>
      <c r="Z41" s="461"/>
      <c r="AA41" s="468">
        <v>43030</v>
      </c>
      <c r="AB41" s="469"/>
      <c r="AC41" s="469"/>
      <c r="AD41" s="470"/>
      <c r="AE41" s="461">
        <f>AE49-SUM(AE42:AE48)</f>
        <v>68.42</v>
      </c>
      <c r="AF41" s="461"/>
      <c r="AG41" s="461"/>
      <c r="AH41" s="468">
        <v>43126</v>
      </c>
      <c r="AI41" s="469"/>
      <c r="AJ41" s="469"/>
      <c r="AK41" s="470"/>
      <c r="AL41" s="461">
        <f>AL49-SUM(AL42:AL48)</f>
        <v>68.099999999999994</v>
      </c>
      <c r="AM41" s="461"/>
      <c r="AN41" s="461"/>
    </row>
    <row r="42" spans="1:40" ht="26.1" customHeight="1" x14ac:dyDescent="0.15">
      <c r="A42" s="107"/>
      <c r="B42" s="354"/>
      <c r="C42" s="354">
        <v>2</v>
      </c>
      <c r="D42" s="354">
        <v>0</v>
      </c>
      <c r="E42" s="108"/>
      <c r="F42" s="457">
        <v>17278</v>
      </c>
      <c r="G42" s="457"/>
      <c r="H42" s="457"/>
      <c r="I42" s="457"/>
      <c r="J42" s="465">
        <f t="shared" ref="J42:J48" si="0">ROUND(F42/F$49*100,2)</f>
        <v>27.9</v>
      </c>
      <c r="K42" s="466"/>
      <c r="L42" s="467"/>
      <c r="M42" s="468">
        <v>17517</v>
      </c>
      <c r="N42" s="469"/>
      <c r="O42" s="469"/>
      <c r="P42" s="470"/>
      <c r="Q42" s="461">
        <f t="shared" ref="Q42:Q48" si="1">ROUND(M42/M$49*100,2)</f>
        <v>28.08</v>
      </c>
      <c r="R42" s="461"/>
      <c r="S42" s="461"/>
      <c r="T42" s="468">
        <v>17795</v>
      </c>
      <c r="U42" s="469"/>
      <c r="V42" s="469"/>
      <c r="W42" s="470"/>
      <c r="X42" s="461">
        <f t="shared" ref="X42:X48" si="2">ROUND(T42/T$49*100,2)</f>
        <v>28.35</v>
      </c>
      <c r="Y42" s="461"/>
      <c r="Z42" s="461"/>
      <c r="AA42" s="468">
        <v>18024</v>
      </c>
      <c r="AB42" s="469"/>
      <c r="AC42" s="469"/>
      <c r="AD42" s="470"/>
      <c r="AE42" s="461">
        <f t="shared" ref="AE42:AE48" si="3">ROUND(AA42/AA$49*100,2)</f>
        <v>28.66</v>
      </c>
      <c r="AF42" s="461"/>
      <c r="AG42" s="461"/>
      <c r="AH42" s="468">
        <v>18336</v>
      </c>
      <c r="AI42" s="469"/>
      <c r="AJ42" s="469"/>
      <c r="AK42" s="470"/>
      <c r="AL42" s="461">
        <f t="shared" ref="AL42:AL48" si="4">ROUND(AH42/AH$49*100,2)</f>
        <v>28.96</v>
      </c>
      <c r="AM42" s="461"/>
      <c r="AN42" s="461"/>
    </row>
    <row r="43" spans="1:40" ht="26.1" customHeight="1" x14ac:dyDescent="0.15">
      <c r="A43" s="107"/>
      <c r="B43" s="354"/>
      <c r="C43" s="354">
        <v>2</v>
      </c>
      <c r="D43" s="354">
        <v>5</v>
      </c>
      <c r="E43" s="108"/>
      <c r="F43" s="457">
        <v>1026</v>
      </c>
      <c r="G43" s="457">
        <v>1026</v>
      </c>
      <c r="H43" s="457">
        <v>1026</v>
      </c>
      <c r="I43" s="457">
        <v>1026</v>
      </c>
      <c r="J43" s="465">
        <f t="shared" si="0"/>
        <v>1.66</v>
      </c>
      <c r="K43" s="466"/>
      <c r="L43" s="467"/>
      <c r="M43" s="457">
        <v>1041</v>
      </c>
      <c r="N43" s="457">
        <v>1026</v>
      </c>
      <c r="O43" s="457">
        <v>1026</v>
      </c>
      <c r="P43" s="457">
        <v>1026</v>
      </c>
      <c r="Q43" s="461">
        <f t="shared" si="1"/>
        <v>1.67</v>
      </c>
      <c r="R43" s="461"/>
      <c r="S43" s="461"/>
      <c r="T43" s="457">
        <v>1051</v>
      </c>
      <c r="U43" s="457">
        <v>1026</v>
      </c>
      <c r="V43" s="457">
        <v>1026</v>
      </c>
      <c r="W43" s="457">
        <v>1026</v>
      </c>
      <c r="X43" s="461">
        <f t="shared" si="2"/>
        <v>1.67</v>
      </c>
      <c r="Y43" s="461"/>
      <c r="Z43" s="461"/>
      <c r="AA43" s="457">
        <v>1065</v>
      </c>
      <c r="AB43" s="457">
        <v>1026</v>
      </c>
      <c r="AC43" s="457">
        <v>1026</v>
      </c>
      <c r="AD43" s="457">
        <v>1026</v>
      </c>
      <c r="AE43" s="461">
        <f t="shared" si="3"/>
        <v>1.69</v>
      </c>
      <c r="AF43" s="461"/>
      <c r="AG43" s="461"/>
      <c r="AH43" s="457">
        <v>1076</v>
      </c>
      <c r="AI43" s="457">
        <v>1026</v>
      </c>
      <c r="AJ43" s="457">
        <v>1026</v>
      </c>
      <c r="AK43" s="457">
        <v>1026</v>
      </c>
      <c r="AL43" s="461">
        <f t="shared" si="4"/>
        <v>1.7</v>
      </c>
      <c r="AM43" s="461"/>
      <c r="AN43" s="461"/>
    </row>
    <row r="44" spans="1:40" ht="26.1" customHeight="1" x14ac:dyDescent="0.15">
      <c r="A44" s="107"/>
      <c r="B44" s="354"/>
      <c r="C44" s="354">
        <v>3</v>
      </c>
      <c r="D44" s="354">
        <v>0</v>
      </c>
      <c r="E44" s="108"/>
      <c r="F44" s="457">
        <v>190</v>
      </c>
      <c r="G44" s="457">
        <v>190</v>
      </c>
      <c r="H44" s="457">
        <v>190</v>
      </c>
      <c r="I44" s="457">
        <v>190</v>
      </c>
      <c r="J44" s="465">
        <f t="shared" si="0"/>
        <v>0.31</v>
      </c>
      <c r="K44" s="466"/>
      <c r="L44" s="467"/>
      <c r="M44" s="457">
        <v>193</v>
      </c>
      <c r="N44" s="457">
        <v>190</v>
      </c>
      <c r="O44" s="457">
        <v>190</v>
      </c>
      <c r="P44" s="457">
        <v>190</v>
      </c>
      <c r="Q44" s="461">
        <f t="shared" si="1"/>
        <v>0.31</v>
      </c>
      <c r="R44" s="461"/>
      <c r="S44" s="461"/>
      <c r="T44" s="457">
        <v>195</v>
      </c>
      <c r="U44" s="457">
        <v>190</v>
      </c>
      <c r="V44" s="457">
        <v>190</v>
      </c>
      <c r="W44" s="457">
        <v>190</v>
      </c>
      <c r="X44" s="461">
        <f t="shared" si="2"/>
        <v>0.31</v>
      </c>
      <c r="Y44" s="461"/>
      <c r="Z44" s="461"/>
      <c r="AA44" s="457">
        <v>198</v>
      </c>
      <c r="AB44" s="457">
        <v>190</v>
      </c>
      <c r="AC44" s="457">
        <v>190</v>
      </c>
      <c r="AD44" s="457">
        <v>190</v>
      </c>
      <c r="AE44" s="461">
        <f t="shared" si="3"/>
        <v>0.31</v>
      </c>
      <c r="AF44" s="461"/>
      <c r="AG44" s="461"/>
      <c r="AH44" s="457">
        <v>201</v>
      </c>
      <c r="AI44" s="457">
        <v>190</v>
      </c>
      <c r="AJ44" s="457">
        <v>190</v>
      </c>
      <c r="AK44" s="457">
        <v>190</v>
      </c>
      <c r="AL44" s="461">
        <f t="shared" si="4"/>
        <v>0.32</v>
      </c>
      <c r="AM44" s="461"/>
      <c r="AN44" s="461"/>
    </row>
    <row r="45" spans="1:40" ht="26.1" customHeight="1" x14ac:dyDescent="0.15">
      <c r="A45" s="107"/>
      <c r="B45" s="354"/>
      <c r="C45" s="354">
        <v>4</v>
      </c>
      <c r="D45" s="354">
        <v>0</v>
      </c>
      <c r="E45" s="108"/>
      <c r="F45" s="457">
        <v>348</v>
      </c>
      <c r="G45" s="457">
        <v>348</v>
      </c>
      <c r="H45" s="457">
        <v>348</v>
      </c>
      <c r="I45" s="457">
        <v>348</v>
      </c>
      <c r="J45" s="465">
        <f t="shared" si="0"/>
        <v>0.56000000000000005</v>
      </c>
      <c r="K45" s="466"/>
      <c r="L45" s="467"/>
      <c r="M45" s="457">
        <v>358</v>
      </c>
      <c r="N45" s="457">
        <v>348</v>
      </c>
      <c r="O45" s="457">
        <v>348</v>
      </c>
      <c r="P45" s="457">
        <v>348</v>
      </c>
      <c r="Q45" s="461">
        <f t="shared" si="1"/>
        <v>0.56999999999999995</v>
      </c>
      <c r="R45" s="461"/>
      <c r="S45" s="461"/>
      <c r="T45" s="457">
        <v>360</v>
      </c>
      <c r="U45" s="457">
        <v>348</v>
      </c>
      <c r="V45" s="457">
        <v>348</v>
      </c>
      <c r="W45" s="457">
        <v>348</v>
      </c>
      <c r="X45" s="461">
        <f t="shared" si="2"/>
        <v>0.56999999999999995</v>
      </c>
      <c r="Y45" s="461"/>
      <c r="Z45" s="461"/>
      <c r="AA45" s="457">
        <v>355</v>
      </c>
      <c r="AB45" s="457">
        <v>348</v>
      </c>
      <c r="AC45" s="457">
        <v>348</v>
      </c>
      <c r="AD45" s="457">
        <v>348</v>
      </c>
      <c r="AE45" s="461">
        <f t="shared" si="3"/>
        <v>0.56000000000000005</v>
      </c>
      <c r="AF45" s="461"/>
      <c r="AG45" s="461"/>
      <c r="AH45" s="457">
        <v>364</v>
      </c>
      <c r="AI45" s="457">
        <v>348</v>
      </c>
      <c r="AJ45" s="457">
        <v>348</v>
      </c>
      <c r="AK45" s="457">
        <v>348</v>
      </c>
      <c r="AL45" s="461">
        <f t="shared" si="4"/>
        <v>0.56999999999999995</v>
      </c>
      <c r="AM45" s="461"/>
      <c r="AN45" s="461"/>
    </row>
    <row r="46" spans="1:40" ht="26.1" customHeight="1" x14ac:dyDescent="0.15">
      <c r="A46" s="107"/>
      <c r="B46" s="354"/>
      <c r="C46" s="354">
        <v>5</v>
      </c>
      <c r="D46" s="354">
        <v>0</v>
      </c>
      <c r="E46" s="108"/>
      <c r="F46" s="457">
        <v>139</v>
      </c>
      <c r="G46" s="457">
        <v>139</v>
      </c>
      <c r="H46" s="457">
        <v>139</v>
      </c>
      <c r="I46" s="457">
        <v>139</v>
      </c>
      <c r="J46" s="465">
        <f t="shared" si="0"/>
        <v>0.22</v>
      </c>
      <c r="K46" s="466"/>
      <c r="L46" s="467"/>
      <c r="M46" s="457">
        <v>138</v>
      </c>
      <c r="N46" s="457">
        <v>139</v>
      </c>
      <c r="O46" s="457">
        <v>139</v>
      </c>
      <c r="P46" s="457">
        <v>139</v>
      </c>
      <c r="Q46" s="461">
        <f t="shared" si="1"/>
        <v>0.22</v>
      </c>
      <c r="R46" s="461"/>
      <c r="S46" s="461"/>
      <c r="T46" s="457">
        <v>136</v>
      </c>
      <c r="U46" s="457">
        <v>139</v>
      </c>
      <c r="V46" s="457">
        <v>139</v>
      </c>
      <c r="W46" s="457">
        <v>139</v>
      </c>
      <c r="X46" s="461">
        <f t="shared" si="2"/>
        <v>0.22</v>
      </c>
      <c r="Y46" s="461"/>
      <c r="Z46" s="461"/>
      <c r="AA46" s="457">
        <v>137</v>
      </c>
      <c r="AB46" s="457">
        <v>139</v>
      </c>
      <c r="AC46" s="457">
        <v>139</v>
      </c>
      <c r="AD46" s="457">
        <v>139</v>
      </c>
      <c r="AE46" s="461">
        <f t="shared" si="3"/>
        <v>0.22</v>
      </c>
      <c r="AF46" s="461"/>
      <c r="AG46" s="461"/>
      <c r="AH46" s="457">
        <v>137</v>
      </c>
      <c r="AI46" s="457">
        <v>139</v>
      </c>
      <c r="AJ46" s="457">
        <v>139</v>
      </c>
      <c r="AK46" s="457">
        <v>139</v>
      </c>
      <c r="AL46" s="461">
        <f t="shared" si="4"/>
        <v>0.22</v>
      </c>
      <c r="AM46" s="461"/>
      <c r="AN46" s="461"/>
    </row>
    <row r="47" spans="1:40" ht="26.1" customHeight="1" x14ac:dyDescent="0.15">
      <c r="A47" s="107"/>
      <c r="B47" s="354"/>
      <c r="C47" s="354">
        <v>7</v>
      </c>
      <c r="D47" s="354">
        <v>5</v>
      </c>
      <c r="E47" s="108"/>
      <c r="F47" s="457">
        <v>61</v>
      </c>
      <c r="G47" s="457">
        <v>61</v>
      </c>
      <c r="H47" s="457">
        <v>61</v>
      </c>
      <c r="I47" s="457">
        <v>61</v>
      </c>
      <c r="J47" s="465">
        <f t="shared" si="0"/>
        <v>0.1</v>
      </c>
      <c r="K47" s="466"/>
      <c r="L47" s="467"/>
      <c r="M47" s="457">
        <v>61</v>
      </c>
      <c r="N47" s="457">
        <v>61</v>
      </c>
      <c r="O47" s="457">
        <v>61</v>
      </c>
      <c r="P47" s="457">
        <v>61</v>
      </c>
      <c r="Q47" s="461">
        <f t="shared" si="1"/>
        <v>0.1</v>
      </c>
      <c r="R47" s="461"/>
      <c r="S47" s="461"/>
      <c r="T47" s="457">
        <v>61</v>
      </c>
      <c r="U47" s="457">
        <v>61</v>
      </c>
      <c r="V47" s="457">
        <v>61</v>
      </c>
      <c r="W47" s="457">
        <v>61</v>
      </c>
      <c r="X47" s="461">
        <f t="shared" si="2"/>
        <v>0.1</v>
      </c>
      <c r="Y47" s="461"/>
      <c r="Z47" s="461"/>
      <c r="AA47" s="457">
        <v>60</v>
      </c>
      <c r="AB47" s="457">
        <v>61</v>
      </c>
      <c r="AC47" s="457">
        <v>61</v>
      </c>
      <c r="AD47" s="457">
        <v>61</v>
      </c>
      <c r="AE47" s="461">
        <f t="shared" si="3"/>
        <v>0.1</v>
      </c>
      <c r="AF47" s="461"/>
      <c r="AG47" s="461"/>
      <c r="AH47" s="457">
        <v>59</v>
      </c>
      <c r="AI47" s="457">
        <v>61</v>
      </c>
      <c r="AJ47" s="457">
        <v>61</v>
      </c>
      <c r="AK47" s="457">
        <v>61</v>
      </c>
      <c r="AL47" s="461">
        <f t="shared" si="4"/>
        <v>0.09</v>
      </c>
      <c r="AM47" s="461"/>
      <c r="AN47" s="461"/>
    </row>
    <row r="48" spans="1:40" ht="26.1" customHeight="1" x14ac:dyDescent="0.15">
      <c r="A48" s="107"/>
      <c r="B48" s="354">
        <v>1</v>
      </c>
      <c r="C48" s="354">
        <v>0</v>
      </c>
      <c r="D48" s="354">
        <v>0</v>
      </c>
      <c r="E48" s="108"/>
      <c r="F48" s="457">
        <v>25</v>
      </c>
      <c r="G48" s="457">
        <v>25</v>
      </c>
      <c r="H48" s="457">
        <v>25</v>
      </c>
      <c r="I48" s="457">
        <v>25</v>
      </c>
      <c r="J48" s="465">
        <f t="shared" si="0"/>
        <v>0.04</v>
      </c>
      <c r="K48" s="466"/>
      <c r="L48" s="467"/>
      <c r="M48" s="457">
        <v>25</v>
      </c>
      <c r="N48" s="457">
        <v>25</v>
      </c>
      <c r="O48" s="457">
        <v>25</v>
      </c>
      <c r="P48" s="457">
        <v>25</v>
      </c>
      <c r="Q48" s="461">
        <f t="shared" si="1"/>
        <v>0.04</v>
      </c>
      <c r="R48" s="461"/>
      <c r="S48" s="461"/>
      <c r="T48" s="457">
        <v>24</v>
      </c>
      <c r="U48" s="457">
        <v>25</v>
      </c>
      <c r="V48" s="457">
        <v>25</v>
      </c>
      <c r="W48" s="457">
        <v>25</v>
      </c>
      <c r="X48" s="461">
        <f t="shared" si="2"/>
        <v>0.04</v>
      </c>
      <c r="Y48" s="461"/>
      <c r="Z48" s="461"/>
      <c r="AA48" s="457">
        <v>24</v>
      </c>
      <c r="AB48" s="457">
        <v>25</v>
      </c>
      <c r="AC48" s="457">
        <v>25</v>
      </c>
      <c r="AD48" s="457">
        <v>25</v>
      </c>
      <c r="AE48" s="461">
        <f t="shared" si="3"/>
        <v>0.04</v>
      </c>
      <c r="AF48" s="461"/>
      <c r="AG48" s="461"/>
      <c r="AH48" s="457">
        <v>23</v>
      </c>
      <c r="AI48" s="457">
        <v>25</v>
      </c>
      <c r="AJ48" s="457">
        <v>25</v>
      </c>
      <c r="AK48" s="457">
        <v>25</v>
      </c>
      <c r="AL48" s="461">
        <f t="shared" si="4"/>
        <v>0.04</v>
      </c>
      <c r="AM48" s="461"/>
      <c r="AN48" s="461"/>
    </row>
    <row r="49" spans="1:40" ht="26.1" customHeight="1" x14ac:dyDescent="0.15">
      <c r="A49" s="107"/>
      <c r="B49" s="354"/>
      <c r="C49" s="354" t="s">
        <v>268</v>
      </c>
      <c r="D49" s="354"/>
      <c r="E49" s="108"/>
      <c r="F49" s="462">
        <f>SUM(F41:F48)</f>
        <v>61930</v>
      </c>
      <c r="G49" s="463"/>
      <c r="H49" s="463"/>
      <c r="I49" s="464"/>
      <c r="J49" s="465">
        <v>100</v>
      </c>
      <c r="K49" s="466"/>
      <c r="L49" s="467"/>
      <c r="M49" s="462">
        <f>SUM(M41:M48)</f>
        <v>62377</v>
      </c>
      <c r="N49" s="463"/>
      <c r="O49" s="463"/>
      <c r="P49" s="464"/>
      <c r="Q49" s="465">
        <v>100</v>
      </c>
      <c r="R49" s="466"/>
      <c r="S49" s="467"/>
      <c r="T49" s="462">
        <f>SUM(T41:T48)</f>
        <v>62780</v>
      </c>
      <c r="U49" s="463"/>
      <c r="V49" s="463"/>
      <c r="W49" s="464"/>
      <c r="X49" s="465">
        <v>100</v>
      </c>
      <c r="Y49" s="466"/>
      <c r="Z49" s="467"/>
      <c r="AA49" s="462">
        <f>SUM(AA41:AA48)</f>
        <v>62893</v>
      </c>
      <c r="AB49" s="463"/>
      <c r="AC49" s="463"/>
      <c r="AD49" s="464"/>
      <c r="AE49" s="465">
        <v>100</v>
      </c>
      <c r="AF49" s="466"/>
      <c r="AG49" s="467"/>
      <c r="AH49" s="462">
        <f>SUM(AH41:AH48)</f>
        <v>63322</v>
      </c>
      <c r="AI49" s="463"/>
      <c r="AJ49" s="463"/>
      <c r="AK49" s="464"/>
      <c r="AL49" s="465">
        <v>100</v>
      </c>
      <c r="AM49" s="466"/>
      <c r="AN49" s="467"/>
    </row>
    <row r="50" spans="1:40" ht="24" customHeight="1" x14ac:dyDescent="0.15">
      <c r="A50" s="148" t="s">
        <v>403</v>
      </c>
      <c r="B50" s="148"/>
      <c r="C50" s="148"/>
      <c r="D50" s="148"/>
      <c r="E50" s="148"/>
      <c r="F50" s="148"/>
      <c r="G50" s="148"/>
      <c r="H50" s="148"/>
      <c r="I50" s="148"/>
      <c r="J50" s="148"/>
      <c r="K50" s="148"/>
      <c r="L50" s="148"/>
      <c r="M50" s="148"/>
      <c r="N50" s="148"/>
      <c r="O50" s="148"/>
      <c r="P50" s="148"/>
      <c r="Q50" s="148"/>
      <c r="R50" s="148"/>
      <c r="S50" s="148"/>
      <c r="T50" s="94"/>
      <c r="U50" s="94"/>
      <c r="V50" s="94"/>
      <c r="W50" s="94"/>
      <c r="X50" s="94"/>
      <c r="Y50" s="94"/>
      <c r="Z50" s="94"/>
      <c r="AA50" s="94"/>
      <c r="AB50" s="94"/>
      <c r="AC50" s="94"/>
      <c r="AD50" s="94"/>
      <c r="AE50" s="94"/>
      <c r="AF50" s="94"/>
      <c r="AG50" s="94"/>
      <c r="AH50" s="94"/>
      <c r="AI50" s="94"/>
      <c r="AJ50" s="94"/>
      <c r="AK50" s="94"/>
      <c r="AL50" s="94"/>
      <c r="AM50" s="94"/>
      <c r="AN50" s="94"/>
    </row>
    <row r="51" spans="1:40" ht="9" customHeight="1" x14ac:dyDescent="0.15">
      <c r="A51" s="362"/>
      <c r="B51" s="362"/>
      <c r="C51" s="362"/>
      <c r="D51" s="362"/>
      <c r="E51" s="362"/>
      <c r="F51" s="362"/>
      <c r="G51" s="362"/>
      <c r="H51" s="362"/>
      <c r="I51" s="362"/>
      <c r="J51" s="362"/>
      <c r="K51" s="362"/>
      <c r="L51" s="362"/>
      <c r="M51" s="362"/>
      <c r="N51" s="362"/>
      <c r="O51" s="362"/>
      <c r="P51" s="362"/>
      <c r="Q51" s="362"/>
      <c r="R51" s="362"/>
      <c r="S51" s="362"/>
    </row>
    <row r="52" spans="1:40" ht="24" customHeight="1" x14ac:dyDescent="0.15">
      <c r="A52" s="162" t="s">
        <v>371</v>
      </c>
      <c r="B52" s="162"/>
      <c r="C52" s="162"/>
      <c r="D52" s="162"/>
      <c r="E52" s="162"/>
      <c r="F52" s="162"/>
      <c r="G52" s="162"/>
      <c r="H52" s="162"/>
      <c r="I52" s="162"/>
      <c r="J52" s="162"/>
      <c r="K52" s="162"/>
      <c r="L52" s="162"/>
    </row>
    <row r="53" spans="1:40" ht="18.95" customHeight="1" x14ac:dyDescent="0.15">
      <c r="A53" s="32"/>
      <c r="B53" s="33"/>
      <c r="C53" s="33"/>
      <c r="D53" s="33"/>
      <c r="E53" s="33"/>
      <c r="F53" s="33"/>
      <c r="G53" s="33"/>
      <c r="H53" s="255"/>
      <c r="I53" s="255"/>
      <c r="J53" s="75" t="s">
        <v>109</v>
      </c>
      <c r="K53" s="392" t="s">
        <v>1041</v>
      </c>
      <c r="L53" s="392"/>
      <c r="M53" s="392"/>
      <c r="N53" s="392"/>
      <c r="O53" s="392"/>
      <c r="P53" s="392"/>
      <c r="Q53" s="392" t="s">
        <v>1075</v>
      </c>
      <c r="R53" s="392"/>
      <c r="S53" s="392"/>
      <c r="T53" s="392"/>
      <c r="U53" s="392"/>
      <c r="V53" s="392"/>
      <c r="W53" s="392" t="s">
        <v>1080</v>
      </c>
      <c r="X53" s="392"/>
      <c r="Y53" s="392"/>
      <c r="Z53" s="392"/>
      <c r="AA53" s="392"/>
      <c r="AB53" s="392"/>
      <c r="AC53" s="392" t="s">
        <v>1129</v>
      </c>
      <c r="AD53" s="392"/>
      <c r="AE53" s="392"/>
      <c r="AF53" s="392"/>
      <c r="AG53" s="392"/>
      <c r="AH53" s="392"/>
      <c r="AI53" s="392" t="s">
        <v>1135</v>
      </c>
      <c r="AJ53" s="392"/>
      <c r="AK53" s="392"/>
      <c r="AL53" s="392"/>
      <c r="AM53" s="392"/>
      <c r="AN53" s="392"/>
    </row>
    <row r="54" spans="1:40" ht="18.95" customHeight="1" x14ac:dyDescent="0.15">
      <c r="A54" s="34"/>
      <c r="B54" s="31"/>
      <c r="C54" s="31"/>
      <c r="D54" s="31"/>
      <c r="E54" s="31"/>
      <c r="F54" s="31"/>
      <c r="G54" s="31"/>
      <c r="H54" s="31"/>
      <c r="I54" s="31"/>
      <c r="J54" s="35"/>
      <c r="K54" s="392"/>
      <c r="L54" s="392"/>
      <c r="M54" s="392"/>
      <c r="N54" s="392"/>
      <c r="O54" s="392"/>
      <c r="P54" s="392"/>
      <c r="Q54" s="392"/>
      <c r="R54" s="392"/>
      <c r="S54" s="392"/>
      <c r="T54" s="392"/>
      <c r="U54" s="392"/>
      <c r="V54" s="392"/>
      <c r="W54" s="392"/>
      <c r="X54" s="392"/>
      <c r="Y54" s="392"/>
      <c r="Z54" s="392"/>
      <c r="AA54" s="392"/>
      <c r="AB54" s="392"/>
      <c r="AC54" s="392"/>
      <c r="AD54" s="392"/>
      <c r="AE54" s="392"/>
      <c r="AF54" s="392"/>
      <c r="AG54" s="392"/>
      <c r="AH54" s="392"/>
      <c r="AI54" s="392"/>
      <c r="AJ54" s="392"/>
      <c r="AK54" s="392"/>
      <c r="AL54" s="392"/>
      <c r="AM54" s="392"/>
      <c r="AN54" s="392"/>
    </row>
    <row r="55" spans="1:40" ht="18.75" customHeight="1" x14ac:dyDescent="0.15">
      <c r="A55" s="39" t="s">
        <v>576</v>
      </c>
      <c r="B55" s="36"/>
      <c r="C55" s="36"/>
      <c r="D55" s="36"/>
      <c r="E55" s="36"/>
      <c r="F55" s="36"/>
      <c r="G55" s="36"/>
      <c r="H55" s="36"/>
      <c r="I55" s="36"/>
      <c r="J55" s="37"/>
      <c r="K55" s="392"/>
      <c r="L55" s="392"/>
      <c r="M55" s="392"/>
      <c r="N55" s="392"/>
      <c r="O55" s="392"/>
      <c r="P55" s="392"/>
      <c r="Q55" s="392"/>
      <c r="R55" s="392"/>
      <c r="S55" s="392"/>
      <c r="T55" s="392"/>
      <c r="U55" s="392"/>
      <c r="V55" s="392"/>
      <c r="W55" s="392"/>
      <c r="X55" s="392"/>
      <c r="Y55" s="392"/>
      <c r="Z55" s="392"/>
      <c r="AA55" s="392"/>
      <c r="AB55" s="392"/>
      <c r="AC55" s="392"/>
      <c r="AD55" s="392"/>
      <c r="AE55" s="392"/>
      <c r="AF55" s="392"/>
      <c r="AG55" s="392"/>
      <c r="AH55" s="392"/>
      <c r="AI55" s="392"/>
      <c r="AJ55" s="392"/>
      <c r="AK55" s="392"/>
      <c r="AL55" s="392"/>
      <c r="AM55" s="392"/>
      <c r="AN55" s="392"/>
    </row>
    <row r="56" spans="1:40" ht="18.95" customHeight="1" x14ac:dyDescent="0.15">
      <c r="A56" s="328"/>
      <c r="B56" s="255"/>
      <c r="C56" s="329"/>
      <c r="D56" s="493" t="s">
        <v>277</v>
      </c>
      <c r="E56" s="493"/>
      <c r="F56" s="493"/>
      <c r="G56" s="493"/>
      <c r="H56" s="493"/>
      <c r="I56" s="493"/>
      <c r="J56" s="493"/>
      <c r="K56" s="457">
        <v>229612</v>
      </c>
      <c r="L56" s="457"/>
      <c r="M56" s="457"/>
      <c r="N56" s="457"/>
      <c r="O56" s="457"/>
      <c r="P56" s="457"/>
      <c r="Q56" s="457">
        <v>258486</v>
      </c>
      <c r="R56" s="457"/>
      <c r="S56" s="457"/>
      <c r="T56" s="457"/>
      <c r="U56" s="457"/>
      <c r="V56" s="457"/>
      <c r="W56" s="457">
        <v>240478</v>
      </c>
      <c r="X56" s="457"/>
      <c r="Y56" s="457"/>
      <c r="Z56" s="457"/>
      <c r="AA56" s="457"/>
      <c r="AB56" s="457"/>
      <c r="AC56" s="457">
        <v>259548</v>
      </c>
      <c r="AD56" s="457"/>
      <c r="AE56" s="457"/>
      <c r="AF56" s="457"/>
      <c r="AG56" s="457"/>
      <c r="AH56" s="457"/>
      <c r="AI56" s="457">
        <v>259736</v>
      </c>
      <c r="AJ56" s="457"/>
      <c r="AK56" s="457"/>
      <c r="AL56" s="457"/>
      <c r="AM56" s="457"/>
      <c r="AN56" s="457"/>
    </row>
    <row r="57" spans="1:40" ht="18.95" customHeight="1" x14ac:dyDescent="0.15">
      <c r="A57" s="190">
        <v>13</v>
      </c>
      <c r="B57" s="163"/>
      <c r="C57" s="164"/>
      <c r="D57" s="493" t="s">
        <v>404</v>
      </c>
      <c r="E57" s="493"/>
      <c r="F57" s="493"/>
      <c r="G57" s="493"/>
      <c r="H57" s="493"/>
      <c r="I57" s="493"/>
      <c r="J57" s="493"/>
      <c r="K57" s="457">
        <v>9697597</v>
      </c>
      <c r="L57" s="457"/>
      <c r="M57" s="457"/>
      <c r="N57" s="457"/>
      <c r="O57" s="457"/>
      <c r="P57" s="457"/>
      <c r="Q57" s="457">
        <v>9466335</v>
      </c>
      <c r="R57" s="457"/>
      <c r="S57" s="457"/>
      <c r="T57" s="457"/>
      <c r="U57" s="457"/>
      <c r="V57" s="457"/>
      <c r="W57" s="457">
        <v>9163367</v>
      </c>
      <c r="X57" s="457"/>
      <c r="Y57" s="457"/>
      <c r="Z57" s="457"/>
      <c r="AA57" s="457"/>
      <c r="AB57" s="457"/>
      <c r="AC57" s="457">
        <v>8967961</v>
      </c>
      <c r="AD57" s="457"/>
      <c r="AE57" s="457"/>
      <c r="AF57" s="457"/>
      <c r="AG57" s="457"/>
      <c r="AH57" s="457"/>
      <c r="AI57" s="457">
        <v>8874624</v>
      </c>
      <c r="AJ57" s="457"/>
      <c r="AK57" s="457"/>
      <c r="AL57" s="457"/>
      <c r="AM57" s="457"/>
      <c r="AN57" s="457"/>
    </row>
    <row r="58" spans="1:40" ht="18.95" customHeight="1" x14ac:dyDescent="0.15">
      <c r="A58" s="330"/>
      <c r="B58" s="256"/>
      <c r="C58" s="331"/>
      <c r="D58" s="493" t="s">
        <v>190</v>
      </c>
      <c r="E58" s="493"/>
      <c r="F58" s="493"/>
      <c r="G58" s="493"/>
      <c r="H58" s="493"/>
      <c r="I58" s="493"/>
      <c r="J58" s="493"/>
      <c r="K58" s="458">
        <v>42.234713342508229</v>
      </c>
      <c r="L58" s="459"/>
      <c r="M58" s="459"/>
      <c r="N58" s="459"/>
      <c r="O58" s="459"/>
      <c r="P58" s="460"/>
      <c r="Q58" s="458">
        <f>Q57/Q56</f>
        <v>36.622234859915046</v>
      </c>
      <c r="R58" s="459"/>
      <c r="S58" s="459"/>
      <c r="T58" s="459"/>
      <c r="U58" s="459"/>
      <c r="V58" s="460"/>
      <c r="W58" s="458">
        <f>W57/W56</f>
        <v>38.104803765833047</v>
      </c>
      <c r="X58" s="459"/>
      <c r="Y58" s="459"/>
      <c r="Z58" s="459"/>
      <c r="AA58" s="459"/>
      <c r="AB58" s="460"/>
      <c r="AC58" s="458">
        <f>AC57/AC56</f>
        <v>34.552225407246446</v>
      </c>
      <c r="AD58" s="459"/>
      <c r="AE58" s="459"/>
      <c r="AF58" s="459"/>
      <c r="AG58" s="459"/>
      <c r="AH58" s="460"/>
      <c r="AI58" s="458">
        <f>AI57/AI56</f>
        <v>34.167862752949148</v>
      </c>
      <c r="AJ58" s="459"/>
      <c r="AK58" s="459"/>
      <c r="AL58" s="459"/>
      <c r="AM58" s="459"/>
      <c r="AN58" s="460"/>
    </row>
    <row r="59" spans="1:40" ht="18.95" customHeight="1" x14ac:dyDescent="0.15">
      <c r="A59" s="328"/>
      <c r="B59" s="255"/>
      <c r="C59" s="329"/>
      <c r="D59" s="493" t="s">
        <v>277</v>
      </c>
      <c r="E59" s="493"/>
      <c r="F59" s="493"/>
      <c r="G59" s="493"/>
      <c r="H59" s="493"/>
      <c r="I59" s="493"/>
      <c r="J59" s="493"/>
      <c r="K59" s="457">
        <v>97656</v>
      </c>
      <c r="L59" s="457"/>
      <c r="M59" s="457"/>
      <c r="N59" s="457"/>
      <c r="O59" s="457"/>
      <c r="P59" s="457"/>
      <c r="Q59" s="457">
        <v>103921</v>
      </c>
      <c r="R59" s="457"/>
      <c r="S59" s="457"/>
      <c r="T59" s="457"/>
      <c r="U59" s="457"/>
      <c r="V59" s="457"/>
      <c r="W59" s="457">
        <v>101820</v>
      </c>
      <c r="X59" s="457"/>
      <c r="Y59" s="457"/>
      <c r="Z59" s="457"/>
      <c r="AA59" s="457"/>
      <c r="AB59" s="457"/>
      <c r="AC59" s="457">
        <v>107142</v>
      </c>
      <c r="AD59" s="457"/>
      <c r="AE59" s="457"/>
      <c r="AF59" s="457"/>
      <c r="AG59" s="457"/>
      <c r="AH59" s="457"/>
      <c r="AI59" s="457">
        <v>108847</v>
      </c>
      <c r="AJ59" s="457"/>
      <c r="AK59" s="457"/>
      <c r="AL59" s="457"/>
      <c r="AM59" s="457"/>
      <c r="AN59" s="457"/>
    </row>
    <row r="60" spans="1:40" ht="18.95" customHeight="1" x14ac:dyDescent="0.15">
      <c r="A60" s="190">
        <v>20</v>
      </c>
      <c r="B60" s="163"/>
      <c r="C60" s="164"/>
      <c r="D60" s="493" t="s">
        <v>404</v>
      </c>
      <c r="E60" s="493"/>
      <c r="F60" s="493"/>
      <c r="G60" s="493"/>
      <c r="H60" s="493"/>
      <c r="I60" s="493"/>
      <c r="J60" s="493"/>
      <c r="K60" s="457">
        <v>4635275</v>
      </c>
      <c r="L60" s="457"/>
      <c r="M60" s="457"/>
      <c r="N60" s="457"/>
      <c r="O60" s="457"/>
      <c r="P60" s="457"/>
      <c r="Q60" s="457">
        <v>4615589</v>
      </c>
      <c r="R60" s="457"/>
      <c r="S60" s="457"/>
      <c r="T60" s="457"/>
      <c r="U60" s="457"/>
      <c r="V60" s="457"/>
      <c r="W60" s="457">
        <v>4544070</v>
      </c>
      <c r="X60" s="457"/>
      <c r="Y60" s="457"/>
      <c r="Z60" s="457"/>
      <c r="AA60" s="457"/>
      <c r="AB60" s="457"/>
      <c r="AC60" s="457">
        <v>4561877</v>
      </c>
      <c r="AD60" s="457"/>
      <c r="AE60" s="457"/>
      <c r="AF60" s="457"/>
      <c r="AG60" s="457"/>
      <c r="AH60" s="457"/>
      <c r="AI60" s="457">
        <v>4602858</v>
      </c>
      <c r="AJ60" s="457"/>
      <c r="AK60" s="457"/>
      <c r="AL60" s="457"/>
      <c r="AM60" s="457"/>
      <c r="AN60" s="457"/>
    </row>
    <row r="61" spans="1:40" ht="18.95" customHeight="1" x14ac:dyDescent="0.15">
      <c r="A61" s="330"/>
      <c r="B61" s="256"/>
      <c r="C61" s="331"/>
      <c r="D61" s="493" t="s">
        <v>190</v>
      </c>
      <c r="E61" s="493"/>
      <c r="F61" s="493"/>
      <c r="G61" s="493"/>
      <c r="H61" s="493"/>
      <c r="I61" s="493"/>
      <c r="J61" s="493"/>
      <c r="K61" s="458">
        <v>47.465337511264032</v>
      </c>
      <c r="L61" s="459"/>
      <c r="M61" s="459"/>
      <c r="N61" s="459"/>
      <c r="O61" s="459"/>
      <c r="P61" s="460"/>
      <c r="Q61" s="458">
        <f>Q60/Q59</f>
        <v>44.414401324082718</v>
      </c>
      <c r="R61" s="459"/>
      <c r="S61" s="459"/>
      <c r="T61" s="459"/>
      <c r="U61" s="459"/>
      <c r="V61" s="460"/>
      <c r="W61" s="458">
        <f>W60/W59</f>
        <v>44.62846199175015</v>
      </c>
      <c r="X61" s="459"/>
      <c r="Y61" s="459"/>
      <c r="Z61" s="459"/>
      <c r="AA61" s="459"/>
      <c r="AB61" s="460"/>
      <c r="AC61" s="458">
        <f>AC60/AC59</f>
        <v>42.577859289540982</v>
      </c>
      <c r="AD61" s="459"/>
      <c r="AE61" s="459"/>
      <c r="AF61" s="459"/>
      <c r="AG61" s="459"/>
      <c r="AH61" s="460"/>
      <c r="AI61" s="458">
        <f>AI60/AI59</f>
        <v>42.287412606686452</v>
      </c>
      <c r="AJ61" s="459"/>
      <c r="AK61" s="459"/>
      <c r="AL61" s="459"/>
      <c r="AM61" s="459"/>
      <c r="AN61" s="460"/>
    </row>
    <row r="62" spans="1:40" ht="18.95" customHeight="1" x14ac:dyDescent="0.15">
      <c r="A62" s="328"/>
      <c r="B62" s="255"/>
      <c r="C62" s="329"/>
      <c r="D62" s="493" t="s">
        <v>277</v>
      </c>
      <c r="E62" s="493"/>
      <c r="F62" s="493"/>
      <c r="G62" s="493"/>
      <c r="H62" s="493"/>
      <c r="I62" s="493"/>
      <c r="J62" s="493"/>
      <c r="K62" s="457">
        <v>4953</v>
      </c>
      <c r="L62" s="457"/>
      <c r="M62" s="457"/>
      <c r="N62" s="457"/>
      <c r="O62" s="457"/>
      <c r="P62" s="457"/>
      <c r="Q62" s="457">
        <v>5305</v>
      </c>
      <c r="R62" s="457"/>
      <c r="S62" s="457"/>
      <c r="T62" s="457"/>
      <c r="U62" s="457"/>
      <c r="V62" s="457"/>
      <c r="W62" s="457">
        <v>4618</v>
      </c>
      <c r="X62" s="457"/>
      <c r="Y62" s="457"/>
      <c r="Z62" s="457"/>
      <c r="AA62" s="457"/>
      <c r="AB62" s="457"/>
      <c r="AC62" s="457">
        <v>5439</v>
      </c>
      <c r="AD62" s="457"/>
      <c r="AE62" s="457"/>
      <c r="AF62" s="457"/>
      <c r="AG62" s="457"/>
      <c r="AH62" s="457"/>
      <c r="AI62" s="457">
        <v>5510</v>
      </c>
      <c r="AJ62" s="457"/>
      <c r="AK62" s="457"/>
      <c r="AL62" s="457"/>
      <c r="AM62" s="457"/>
      <c r="AN62" s="457"/>
    </row>
    <row r="63" spans="1:40" ht="18.95" customHeight="1" x14ac:dyDescent="0.15">
      <c r="A63" s="190">
        <v>25</v>
      </c>
      <c r="B63" s="163"/>
      <c r="C63" s="164"/>
      <c r="D63" s="493" t="s">
        <v>404</v>
      </c>
      <c r="E63" s="493"/>
      <c r="F63" s="493"/>
      <c r="G63" s="493"/>
      <c r="H63" s="493"/>
      <c r="I63" s="493"/>
      <c r="J63" s="493"/>
      <c r="K63" s="457">
        <v>751881</v>
      </c>
      <c r="L63" s="457"/>
      <c r="M63" s="457"/>
      <c r="N63" s="457"/>
      <c r="O63" s="457"/>
      <c r="P63" s="457"/>
      <c r="Q63" s="457">
        <v>741683</v>
      </c>
      <c r="R63" s="457"/>
      <c r="S63" s="457"/>
      <c r="T63" s="457"/>
      <c r="U63" s="457"/>
      <c r="V63" s="457"/>
      <c r="W63" s="457">
        <v>719470</v>
      </c>
      <c r="X63" s="457"/>
      <c r="Y63" s="457"/>
      <c r="Z63" s="457"/>
      <c r="AA63" s="457"/>
      <c r="AB63" s="457"/>
      <c r="AC63" s="457">
        <v>712390</v>
      </c>
      <c r="AD63" s="457"/>
      <c r="AE63" s="457"/>
      <c r="AF63" s="457"/>
      <c r="AG63" s="457"/>
      <c r="AH63" s="457"/>
      <c r="AI63" s="457">
        <v>712776</v>
      </c>
      <c r="AJ63" s="457"/>
      <c r="AK63" s="457"/>
      <c r="AL63" s="457"/>
      <c r="AM63" s="457"/>
      <c r="AN63" s="457"/>
    </row>
    <row r="64" spans="1:40" ht="18.95" customHeight="1" x14ac:dyDescent="0.15">
      <c r="A64" s="330"/>
      <c r="B64" s="256"/>
      <c r="C64" s="331"/>
      <c r="D64" s="493" t="s">
        <v>190</v>
      </c>
      <c r="E64" s="493"/>
      <c r="F64" s="493"/>
      <c r="G64" s="493"/>
      <c r="H64" s="493"/>
      <c r="I64" s="493"/>
      <c r="J64" s="493"/>
      <c r="K64" s="458">
        <v>151.8031496062992</v>
      </c>
      <c r="L64" s="459"/>
      <c r="M64" s="459"/>
      <c r="N64" s="459"/>
      <c r="O64" s="459"/>
      <c r="P64" s="460"/>
      <c r="Q64" s="458">
        <f>Q63/Q62</f>
        <v>139.80829406220548</v>
      </c>
      <c r="R64" s="459"/>
      <c r="S64" s="459"/>
      <c r="T64" s="459"/>
      <c r="U64" s="459"/>
      <c r="V64" s="460"/>
      <c r="W64" s="458">
        <f>W63/W62</f>
        <v>155.79688176699869</v>
      </c>
      <c r="X64" s="459"/>
      <c r="Y64" s="459"/>
      <c r="Z64" s="459"/>
      <c r="AA64" s="459"/>
      <c r="AB64" s="460"/>
      <c r="AC64" s="458">
        <f>AC63/AC62</f>
        <v>130.97812097812098</v>
      </c>
      <c r="AD64" s="459"/>
      <c r="AE64" s="459"/>
      <c r="AF64" s="459"/>
      <c r="AG64" s="459"/>
      <c r="AH64" s="460"/>
      <c r="AI64" s="458">
        <f>AI63/AI62</f>
        <v>129.36043557168784</v>
      </c>
      <c r="AJ64" s="459"/>
      <c r="AK64" s="459"/>
      <c r="AL64" s="459"/>
      <c r="AM64" s="459"/>
      <c r="AN64" s="460"/>
    </row>
    <row r="65" spans="1:40" ht="18.95" customHeight="1" x14ac:dyDescent="0.15">
      <c r="A65" s="328"/>
      <c r="B65" s="255"/>
      <c r="C65" s="329"/>
      <c r="D65" s="493" t="s">
        <v>277</v>
      </c>
      <c r="E65" s="493"/>
      <c r="F65" s="493"/>
      <c r="G65" s="493"/>
      <c r="H65" s="493"/>
      <c r="I65" s="493"/>
      <c r="J65" s="493"/>
      <c r="K65" s="457">
        <v>908</v>
      </c>
      <c r="L65" s="457"/>
      <c r="M65" s="457"/>
      <c r="N65" s="457"/>
      <c r="O65" s="457"/>
      <c r="P65" s="457"/>
      <c r="Q65" s="457">
        <v>946</v>
      </c>
      <c r="R65" s="457"/>
      <c r="S65" s="457"/>
      <c r="T65" s="457"/>
      <c r="U65" s="457"/>
      <c r="V65" s="457"/>
      <c r="W65" s="457">
        <v>813</v>
      </c>
      <c r="X65" s="457"/>
      <c r="Y65" s="457"/>
      <c r="Z65" s="457"/>
      <c r="AA65" s="457"/>
      <c r="AB65" s="457"/>
      <c r="AC65" s="457">
        <v>961</v>
      </c>
      <c r="AD65" s="457"/>
      <c r="AE65" s="457"/>
      <c r="AF65" s="457"/>
      <c r="AG65" s="457"/>
      <c r="AH65" s="457"/>
      <c r="AI65" s="457">
        <v>985</v>
      </c>
      <c r="AJ65" s="457"/>
      <c r="AK65" s="457"/>
      <c r="AL65" s="457"/>
      <c r="AM65" s="457"/>
      <c r="AN65" s="457"/>
    </row>
    <row r="66" spans="1:40" ht="18.95" customHeight="1" x14ac:dyDescent="0.15">
      <c r="A66" s="190">
        <v>30</v>
      </c>
      <c r="B66" s="163"/>
      <c r="C66" s="164"/>
      <c r="D66" s="493" t="s">
        <v>404</v>
      </c>
      <c r="E66" s="493"/>
      <c r="F66" s="493"/>
      <c r="G66" s="493"/>
      <c r="H66" s="493"/>
      <c r="I66" s="493"/>
      <c r="J66" s="493"/>
      <c r="K66" s="457">
        <v>236134</v>
      </c>
      <c r="L66" s="457"/>
      <c r="M66" s="457"/>
      <c r="N66" s="457"/>
      <c r="O66" s="457"/>
      <c r="P66" s="457"/>
      <c r="Q66" s="457">
        <v>238083</v>
      </c>
      <c r="R66" s="457"/>
      <c r="S66" s="457"/>
      <c r="T66" s="457"/>
      <c r="U66" s="457"/>
      <c r="V66" s="457"/>
      <c r="W66" s="457">
        <v>247661</v>
      </c>
      <c r="X66" s="457"/>
      <c r="Y66" s="457"/>
      <c r="Z66" s="457"/>
      <c r="AA66" s="457"/>
      <c r="AB66" s="457"/>
      <c r="AC66" s="457">
        <v>234687</v>
      </c>
      <c r="AD66" s="457"/>
      <c r="AE66" s="457"/>
      <c r="AF66" s="457"/>
      <c r="AG66" s="457"/>
      <c r="AH66" s="457"/>
      <c r="AI66" s="457">
        <v>233121</v>
      </c>
      <c r="AJ66" s="457"/>
      <c r="AK66" s="457"/>
      <c r="AL66" s="457"/>
      <c r="AM66" s="457"/>
      <c r="AN66" s="457"/>
    </row>
    <row r="67" spans="1:40" ht="18.95" customHeight="1" x14ac:dyDescent="0.15">
      <c r="A67" s="330"/>
      <c r="B67" s="256"/>
      <c r="C67" s="331"/>
      <c r="D67" s="493" t="s">
        <v>190</v>
      </c>
      <c r="E67" s="493"/>
      <c r="F67" s="493"/>
      <c r="G67" s="493"/>
      <c r="H67" s="493"/>
      <c r="I67" s="493"/>
      <c r="J67" s="493"/>
      <c r="K67" s="458">
        <v>260.05947136563879</v>
      </c>
      <c r="L67" s="459"/>
      <c r="M67" s="459"/>
      <c r="N67" s="459"/>
      <c r="O67" s="459"/>
      <c r="P67" s="460"/>
      <c r="Q67" s="458">
        <f>Q66/Q65</f>
        <v>251.67336152219872</v>
      </c>
      <c r="R67" s="459"/>
      <c r="S67" s="459"/>
      <c r="T67" s="459"/>
      <c r="U67" s="459"/>
      <c r="V67" s="460"/>
      <c r="W67" s="458">
        <f>W66/W65</f>
        <v>304.6260762607626</v>
      </c>
      <c r="X67" s="459"/>
      <c r="Y67" s="459"/>
      <c r="Z67" s="459"/>
      <c r="AA67" s="459"/>
      <c r="AB67" s="460"/>
      <c r="AC67" s="458">
        <f>AC66/AC65</f>
        <v>244.21123829344432</v>
      </c>
      <c r="AD67" s="459"/>
      <c r="AE67" s="459"/>
      <c r="AF67" s="459"/>
      <c r="AG67" s="459"/>
      <c r="AH67" s="460"/>
      <c r="AI67" s="458">
        <f>AI66/AI65</f>
        <v>236.6710659898477</v>
      </c>
      <c r="AJ67" s="459"/>
      <c r="AK67" s="459"/>
      <c r="AL67" s="459"/>
      <c r="AM67" s="459"/>
      <c r="AN67" s="460"/>
    </row>
    <row r="68" spans="1:40" ht="18.95" customHeight="1" x14ac:dyDescent="0.15">
      <c r="A68" s="328"/>
      <c r="B68" s="255"/>
      <c r="C68" s="329"/>
      <c r="D68" s="493" t="s">
        <v>277</v>
      </c>
      <c r="E68" s="493"/>
      <c r="F68" s="493"/>
      <c r="G68" s="493"/>
      <c r="H68" s="493"/>
      <c r="I68" s="493"/>
      <c r="J68" s="493"/>
      <c r="K68" s="457">
        <v>1713</v>
      </c>
      <c r="L68" s="457"/>
      <c r="M68" s="457"/>
      <c r="N68" s="457"/>
      <c r="O68" s="457"/>
      <c r="P68" s="457"/>
      <c r="Q68" s="457">
        <v>1777</v>
      </c>
      <c r="R68" s="457"/>
      <c r="S68" s="457"/>
      <c r="T68" s="457"/>
      <c r="U68" s="457"/>
      <c r="V68" s="457"/>
      <c r="W68" s="457">
        <v>1557</v>
      </c>
      <c r="X68" s="457"/>
      <c r="Y68" s="457"/>
      <c r="Z68" s="457"/>
      <c r="AA68" s="457"/>
      <c r="AB68" s="457"/>
      <c r="AC68" s="457">
        <v>1794</v>
      </c>
      <c r="AD68" s="457"/>
      <c r="AE68" s="457"/>
      <c r="AF68" s="457"/>
      <c r="AG68" s="457"/>
      <c r="AH68" s="457"/>
      <c r="AI68" s="457">
        <v>1814</v>
      </c>
      <c r="AJ68" s="457"/>
      <c r="AK68" s="457"/>
      <c r="AL68" s="457"/>
      <c r="AM68" s="457"/>
      <c r="AN68" s="457"/>
    </row>
    <row r="69" spans="1:40" ht="18.95" customHeight="1" x14ac:dyDescent="0.15">
      <c r="A69" s="190">
        <v>40</v>
      </c>
      <c r="B69" s="163"/>
      <c r="C69" s="164"/>
      <c r="D69" s="493" t="s">
        <v>404</v>
      </c>
      <c r="E69" s="493"/>
      <c r="F69" s="493"/>
      <c r="G69" s="493"/>
      <c r="H69" s="493"/>
      <c r="I69" s="493"/>
      <c r="J69" s="493"/>
      <c r="K69" s="457">
        <v>772182</v>
      </c>
      <c r="L69" s="457"/>
      <c r="M69" s="457"/>
      <c r="N69" s="457"/>
      <c r="O69" s="457"/>
      <c r="P69" s="457"/>
      <c r="Q69" s="457">
        <v>760524</v>
      </c>
      <c r="R69" s="457"/>
      <c r="S69" s="457"/>
      <c r="T69" s="457"/>
      <c r="U69" s="457"/>
      <c r="V69" s="457"/>
      <c r="W69" s="457">
        <v>764508</v>
      </c>
      <c r="X69" s="457"/>
      <c r="Y69" s="457"/>
      <c r="Z69" s="457"/>
      <c r="AA69" s="457"/>
      <c r="AB69" s="457"/>
      <c r="AC69" s="457">
        <v>766908</v>
      </c>
      <c r="AD69" s="457"/>
      <c r="AE69" s="457"/>
      <c r="AF69" s="457"/>
      <c r="AG69" s="457"/>
      <c r="AH69" s="457"/>
      <c r="AI69" s="457">
        <v>786013</v>
      </c>
      <c r="AJ69" s="457"/>
      <c r="AK69" s="457"/>
      <c r="AL69" s="457"/>
      <c r="AM69" s="457"/>
      <c r="AN69" s="457"/>
    </row>
    <row r="70" spans="1:40" ht="18.95" customHeight="1" x14ac:dyDescent="0.15">
      <c r="A70" s="330"/>
      <c r="B70" s="256"/>
      <c r="C70" s="331"/>
      <c r="D70" s="493" t="s">
        <v>190</v>
      </c>
      <c r="E70" s="493"/>
      <c r="F70" s="493"/>
      <c r="G70" s="493"/>
      <c r="H70" s="493"/>
      <c r="I70" s="493"/>
      <c r="J70" s="493"/>
      <c r="K70" s="458">
        <v>450.77758318739052</v>
      </c>
      <c r="L70" s="459"/>
      <c r="M70" s="459"/>
      <c r="N70" s="459"/>
      <c r="O70" s="459"/>
      <c r="P70" s="460"/>
      <c r="Q70" s="458">
        <f>Q69/Q68</f>
        <v>427.98199212155316</v>
      </c>
      <c r="R70" s="459"/>
      <c r="S70" s="459"/>
      <c r="T70" s="459"/>
      <c r="U70" s="459"/>
      <c r="V70" s="460"/>
      <c r="W70" s="458">
        <f>W69/W68</f>
        <v>491.01348747591521</v>
      </c>
      <c r="X70" s="459"/>
      <c r="Y70" s="459"/>
      <c r="Z70" s="459"/>
      <c r="AA70" s="459"/>
      <c r="AB70" s="460"/>
      <c r="AC70" s="458">
        <f>AC69/AC68</f>
        <v>427.4849498327759</v>
      </c>
      <c r="AD70" s="459"/>
      <c r="AE70" s="459"/>
      <c r="AF70" s="459"/>
      <c r="AG70" s="459"/>
      <c r="AH70" s="460"/>
      <c r="AI70" s="458">
        <f>AI69/AI68</f>
        <v>433.30374862183021</v>
      </c>
      <c r="AJ70" s="459"/>
      <c r="AK70" s="459"/>
      <c r="AL70" s="459"/>
      <c r="AM70" s="459"/>
      <c r="AN70" s="460"/>
    </row>
    <row r="71" spans="1:40" ht="18.95" customHeight="1" x14ac:dyDescent="0.15">
      <c r="A71" s="328"/>
      <c r="B71" s="255"/>
      <c r="C71" s="329"/>
      <c r="D71" s="493" t="s">
        <v>277</v>
      </c>
      <c r="E71" s="493"/>
      <c r="F71" s="493"/>
      <c r="G71" s="493"/>
      <c r="H71" s="493"/>
      <c r="I71" s="493"/>
      <c r="J71" s="493"/>
      <c r="K71" s="457">
        <v>754</v>
      </c>
      <c r="L71" s="457"/>
      <c r="M71" s="457"/>
      <c r="N71" s="457"/>
      <c r="O71" s="457"/>
      <c r="P71" s="457"/>
      <c r="Q71" s="457">
        <v>765</v>
      </c>
      <c r="R71" s="457"/>
      <c r="S71" s="457"/>
      <c r="T71" s="457"/>
      <c r="U71" s="457"/>
      <c r="V71" s="457"/>
      <c r="W71" s="457">
        <v>695</v>
      </c>
      <c r="X71" s="457"/>
      <c r="Y71" s="457"/>
      <c r="Z71" s="457"/>
      <c r="AA71" s="457"/>
      <c r="AB71" s="457"/>
      <c r="AC71" s="457">
        <v>751</v>
      </c>
      <c r="AD71" s="457"/>
      <c r="AE71" s="457"/>
      <c r="AF71" s="457"/>
      <c r="AG71" s="457"/>
      <c r="AH71" s="457"/>
      <c r="AI71" s="457">
        <v>750</v>
      </c>
      <c r="AJ71" s="457"/>
      <c r="AK71" s="457"/>
      <c r="AL71" s="457"/>
      <c r="AM71" s="457"/>
      <c r="AN71" s="457"/>
    </row>
    <row r="72" spans="1:40" ht="18.95" customHeight="1" x14ac:dyDescent="0.15">
      <c r="A72" s="190">
        <v>50</v>
      </c>
      <c r="B72" s="163"/>
      <c r="C72" s="164"/>
      <c r="D72" s="493" t="s">
        <v>404</v>
      </c>
      <c r="E72" s="493"/>
      <c r="F72" s="493"/>
      <c r="G72" s="493"/>
      <c r="H72" s="493"/>
      <c r="I72" s="493"/>
      <c r="J72" s="493"/>
      <c r="K72" s="457">
        <v>1086491</v>
      </c>
      <c r="L72" s="457"/>
      <c r="M72" s="457"/>
      <c r="N72" s="457"/>
      <c r="O72" s="457"/>
      <c r="P72" s="457"/>
      <c r="Q72" s="457">
        <v>1070245</v>
      </c>
      <c r="R72" s="457"/>
      <c r="S72" s="457"/>
      <c r="T72" s="457"/>
      <c r="U72" s="457"/>
      <c r="V72" s="457"/>
      <c r="W72" s="457">
        <v>1124733</v>
      </c>
      <c r="X72" s="457"/>
      <c r="Y72" s="457"/>
      <c r="Z72" s="457"/>
      <c r="AA72" s="457"/>
      <c r="AB72" s="457"/>
      <c r="AC72" s="457">
        <v>1119929</v>
      </c>
      <c r="AD72" s="457"/>
      <c r="AE72" s="457"/>
      <c r="AF72" s="457"/>
      <c r="AG72" s="457"/>
      <c r="AH72" s="457"/>
      <c r="AI72" s="457">
        <v>1109748</v>
      </c>
      <c r="AJ72" s="457"/>
      <c r="AK72" s="457"/>
      <c r="AL72" s="457"/>
      <c r="AM72" s="457"/>
      <c r="AN72" s="457"/>
    </row>
    <row r="73" spans="1:40" ht="18.95" customHeight="1" x14ac:dyDescent="0.15">
      <c r="A73" s="330"/>
      <c r="B73" s="256"/>
      <c r="C73" s="331"/>
      <c r="D73" s="493" t="s">
        <v>190</v>
      </c>
      <c r="E73" s="493"/>
      <c r="F73" s="493"/>
      <c r="G73" s="493"/>
      <c r="H73" s="493"/>
      <c r="I73" s="493"/>
      <c r="J73" s="493"/>
      <c r="K73" s="458">
        <v>1440.9694960212203</v>
      </c>
      <c r="L73" s="459"/>
      <c r="M73" s="459"/>
      <c r="N73" s="459"/>
      <c r="O73" s="459"/>
      <c r="P73" s="460"/>
      <c r="Q73" s="458">
        <f>Q72/Q71</f>
        <v>1399.0130718954249</v>
      </c>
      <c r="R73" s="459"/>
      <c r="S73" s="459"/>
      <c r="T73" s="459"/>
      <c r="U73" s="459"/>
      <c r="V73" s="460"/>
      <c r="W73" s="458">
        <f>W72/W71</f>
        <v>1618.3208633093525</v>
      </c>
      <c r="X73" s="459"/>
      <c r="Y73" s="459"/>
      <c r="Z73" s="459"/>
      <c r="AA73" s="459"/>
      <c r="AB73" s="460"/>
      <c r="AC73" s="458">
        <f>AC72/AC71</f>
        <v>1491.2503328894807</v>
      </c>
      <c r="AD73" s="459"/>
      <c r="AE73" s="459"/>
      <c r="AF73" s="459"/>
      <c r="AG73" s="459"/>
      <c r="AH73" s="460"/>
      <c r="AI73" s="458">
        <f>AI72/AI71</f>
        <v>1479.664</v>
      </c>
      <c r="AJ73" s="459"/>
      <c r="AK73" s="459"/>
      <c r="AL73" s="459"/>
      <c r="AM73" s="459"/>
      <c r="AN73" s="460"/>
    </row>
    <row r="74" spans="1:40" ht="18.95" customHeight="1" x14ac:dyDescent="0.15">
      <c r="A74" s="328"/>
      <c r="B74" s="255"/>
      <c r="C74" s="329"/>
      <c r="D74" s="493" t="s">
        <v>277</v>
      </c>
      <c r="E74" s="493"/>
      <c r="F74" s="493"/>
      <c r="G74" s="493"/>
      <c r="H74" s="493"/>
      <c r="I74" s="493"/>
      <c r="J74" s="493"/>
      <c r="K74" s="457">
        <v>304</v>
      </c>
      <c r="L74" s="457"/>
      <c r="M74" s="457"/>
      <c r="N74" s="457"/>
      <c r="O74" s="457"/>
      <c r="P74" s="457"/>
      <c r="Q74" s="457">
        <v>307</v>
      </c>
      <c r="R74" s="457"/>
      <c r="S74" s="457"/>
      <c r="T74" s="457"/>
      <c r="U74" s="457"/>
      <c r="V74" s="457"/>
      <c r="W74" s="457">
        <v>264</v>
      </c>
      <c r="X74" s="457"/>
      <c r="Y74" s="457"/>
      <c r="Z74" s="457"/>
      <c r="AA74" s="457"/>
      <c r="AB74" s="457"/>
      <c r="AC74" s="457">
        <v>298</v>
      </c>
      <c r="AD74" s="457"/>
      <c r="AE74" s="457"/>
      <c r="AF74" s="457"/>
      <c r="AG74" s="457"/>
      <c r="AH74" s="457"/>
      <c r="AI74" s="457">
        <v>294</v>
      </c>
      <c r="AJ74" s="457"/>
      <c r="AK74" s="457"/>
      <c r="AL74" s="457"/>
      <c r="AM74" s="457"/>
      <c r="AN74" s="457"/>
    </row>
    <row r="75" spans="1:40" ht="18.95" customHeight="1" x14ac:dyDescent="0.15">
      <c r="A75" s="190">
        <v>75</v>
      </c>
      <c r="B75" s="163"/>
      <c r="C75" s="164"/>
      <c r="D75" s="493" t="s">
        <v>404</v>
      </c>
      <c r="E75" s="493"/>
      <c r="F75" s="493"/>
      <c r="G75" s="493"/>
      <c r="H75" s="493"/>
      <c r="I75" s="493"/>
      <c r="J75" s="493"/>
      <c r="K75" s="457">
        <v>639349</v>
      </c>
      <c r="L75" s="457"/>
      <c r="M75" s="457"/>
      <c r="N75" s="457"/>
      <c r="O75" s="457"/>
      <c r="P75" s="457"/>
      <c r="Q75" s="457">
        <v>632616</v>
      </c>
      <c r="R75" s="457"/>
      <c r="S75" s="457"/>
      <c r="T75" s="457"/>
      <c r="U75" s="457"/>
      <c r="V75" s="457"/>
      <c r="W75" s="457">
        <v>656257</v>
      </c>
      <c r="X75" s="457"/>
      <c r="Y75" s="457"/>
      <c r="Z75" s="457"/>
      <c r="AA75" s="457"/>
      <c r="AB75" s="457"/>
      <c r="AC75" s="457">
        <v>624938</v>
      </c>
      <c r="AD75" s="457"/>
      <c r="AE75" s="457"/>
      <c r="AF75" s="457"/>
      <c r="AG75" s="457"/>
      <c r="AH75" s="457"/>
      <c r="AI75" s="457">
        <v>622270</v>
      </c>
      <c r="AJ75" s="457"/>
      <c r="AK75" s="457"/>
      <c r="AL75" s="457"/>
      <c r="AM75" s="457"/>
      <c r="AN75" s="457"/>
    </row>
    <row r="76" spans="1:40" ht="18.95" customHeight="1" x14ac:dyDescent="0.15">
      <c r="A76" s="330"/>
      <c r="B76" s="256"/>
      <c r="C76" s="331"/>
      <c r="D76" s="493" t="s">
        <v>190</v>
      </c>
      <c r="E76" s="493"/>
      <c r="F76" s="493"/>
      <c r="G76" s="493"/>
      <c r="H76" s="493"/>
      <c r="I76" s="493"/>
      <c r="J76" s="493"/>
      <c r="K76" s="458">
        <v>2103.1217105263158</v>
      </c>
      <c r="L76" s="459"/>
      <c r="M76" s="459"/>
      <c r="N76" s="459"/>
      <c r="O76" s="459"/>
      <c r="P76" s="460"/>
      <c r="Q76" s="458">
        <f>Q75/Q74</f>
        <v>2060.6384364820847</v>
      </c>
      <c r="R76" s="459"/>
      <c r="S76" s="459"/>
      <c r="T76" s="459"/>
      <c r="U76" s="459"/>
      <c r="V76" s="460"/>
      <c r="W76" s="458">
        <f>W75/W74</f>
        <v>2485.8219696969695</v>
      </c>
      <c r="X76" s="459"/>
      <c r="Y76" s="459"/>
      <c r="Z76" s="459"/>
      <c r="AA76" s="459"/>
      <c r="AB76" s="460"/>
      <c r="AC76" s="458">
        <f>AC75/AC74</f>
        <v>2097.1073825503354</v>
      </c>
      <c r="AD76" s="459"/>
      <c r="AE76" s="459"/>
      <c r="AF76" s="459"/>
      <c r="AG76" s="459"/>
      <c r="AH76" s="460"/>
      <c r="AI76" s="458">
        <f>AI75/AI74</f>
        <v>2116.5646258503402</v>
      </c>
      <c r="AJ76" s="459"/>
      <c r="AK76" s="459"/>
      <c r="AL76" s="459"/>
      <c r="AM76" s="459"/>
      <c r="AN76" s="460"/>
    </row>
    <row r="77" spans="1:40" ht="18.95" customHeight="1" x14ac:dyDescent="0.15">
      <c r="A77" s="328"/>
      <c r="B77" s="255"/>
      <c r="C77" s="329"/>
      <c r="D77" s="493" t="s">
        <v>277</v>
      </c>
      <c r="E77" s="493"/>
      <c r="F77" s="493"/>
      <c r="G77" s="493"/>
      <c r="H77" s="493"/>
      <c r="I77" s="493"/>
      <c r="J77" s="493"/>
      <c r="K77" s="457">
        <v>138</v>
      </c>
      <c r="L77" s="457"/>
      <c r="M77" s="457"/>
      <c r="N77" s="457"/>
      <c r="O77" s="457"/>
      <c r="P77" s="457"/>
      <c r="Q77" s="457">
        <v>138</v>
      </c>
      <c r="R77" s="457"/>
      <c r="S77" s="457"/>
      <c r="T77" s="457"/>
      <c r="U77" s="457"/>
      <c r="V77" s="457"/>
      <c r="W77" s="457">
        <v>126</v>
      </c>
      <c r="X77" s="457"/>
      <c r="Y77" s="457"/>
      <c r="Z77" s="457"/>
      <c r="AA77" s="457"/>
      <c r="AB77" s="457"/>
      <c r="AC77" s="457">
        <v>133</v>
      </c>
      <c r="AD77" s="457"/>
      <c r="AE77" s="457"/>
      <c r="AF77" s="457"/>
      <c r="AG77" s="457"/>
      <c r="AH77" s="457"/>
      <c r="AI77" s="457">
        <v>130</v>
      </c>
      <c r="AJ77" s="457"/>
      <c r="AK77" s="457"/>
      <c r="AL77" s="457"/>
      <c r="AM77" s="457"/>
      <c r="AN77" s="457"/>
    </row>
    <row r="78" spans="1:40" ht="18.95" customHeight="1" x14ac:dyDescent="0.15">
      <c r="A78" s="190">
        <v>100</v>
      </c>
      <c r="B78" s="163"/>
      <c r="C78" s="164"/>
      <c r="D78" s="493" t="s">
        <v>404</v>
      </c>
      <c r="E78" s="493"/>
      <c r="F78" s="493"/>
      <c r="G78" s="493"/>
      <c r="H78" s="493"/>
      <c r="I78" s="493"/>
      <c r="J78" s="493"/>
      <c r="K78" s="457">
        <v>1025364</v>
      </c>
      <c r="L78" s="457"/>
      <c r="M78" s="457"/>
      <c r="N78" s="457"/>
      <c r="O78" s="457"/>
      <c r="P78" s="457"/>
      <c r="Q78" s="457">
        <v>1060469</v>
      </c>
      <c r="R78" s="457"/>
      <c r="S78" s="457"/>
      <c r="T78" s="457"/>
      <c r="U78" s="457"/>
      <c r="V78" s="457"/>
      <c r="W78" s="457">
        <v>1060257</v>
      </c>
      <c r="X78" s="457"/>
      <c r="Y78" s="457"/>
      <c r="Z78" s="457"/>
      <c r="AA78" s="457"/>
      <c r="AB78" s="457"/>
      <c r="AC78" s="457">
        <v>1010984</v>
      </c>
      <c r="AD78" s="457"/>
      <c r="AE78" s="457"/>
      <c r="AF78" s="457"/>
      <c r="AG78" s="457"/>
      <c r="AH78" s="457"/>
      <c r="AI78" s="457">
        <v>1062580</v>
      </c>
      <c r="AJ78" s="457"/>
      <c r="AK78" s="457"/>
      <c r="AL78" s="457"/>
      <c r="AM78" s="457"/>
      <c r="AN78" s="457"/>
    </row>
    <row r="79" spans="1:40" ht="18.95" customHeight="1" x14ac:dyDescent="0.15">
      <c r="A79" s="330"/>
      <c r="B79" s="256"/>
      <c r="C79" s="331"/>
      <c r="D79" s="493" t="s">
        <v>190</v>
      </c>
      <c r="E79" s="493"/>
      <c r="F79" s="493"/>
      <c r="G79" s="493"/>
      <c r="H79" s="493"/>
      <c r="I79" s="493"/>
      <c r="J79" s="493"/>
      <c r="K79" s="458">
        <v>7430.173913043478</v>
      </c>
      <c r="L79" s="459"/>
      <c r="M79" s="459"/>
      <c r="N79" s="459"/>
      <c r="O79" s="459"/>
      <c r="P79" s="460"/>
      <c r="Q79" s="458">
        <f>Q78/Q77</f>
        <v>7684.557971014493</v>
      </c>
      <c r="R79" s="459"/>
      <c r="S79" s="459"/>
      <c r="T79" s="459"/>
      <c r="U79" s="459"/>
      <c r="V79" s="460"/>
      <c r="W79" s="458">
        <f>W78/W77</f>
        <v>8414.7380952380954</v>
      </c>
      <c r="X79" s="459"/>
      <c r="Y79" s="459"/>
      <c r="Z79" s="459"/>
      <c r="AA79" s="459"/>
      <c r="AB79" s="460"/>
      <c r="AC79" s="458">
        <f>AC78/AC77</f>
        <v>7601.3834586466164</v>
      </c>
      <c r="AD79" s="459"/>
      <c r="AE79" s="459"/>
      <c r="AF79" s="459"/>
      <c r="AG79" s="459"/>
      <c r="AH79" s="460"/>
      <c r="AI79" s="458">
        <f>AI78/AI77</f>
        <v>8173.6923076923076</v>
      </c>
      <c r="AJ79" s="459"/>
      <c r="AK79" s="459"/>
      <c r="AL79" s="459"/>
      <c r="AM79" s="459"/>
      <c r="AN79" s="460"/>
    </row>
    <row r="80" spans="1:40" ht="18.95" customHeight="1" x14ac:dyDescent="0.15">
      <c r="A80" s="328"/>
      <c r="B80" s="255"/>
      <c r="C80" s="329"/>
      <c r="D80" s="493" t="s">
        <v>277</v>
      </c>
      <c r="E80" s="493"/>
      <c r="F80" s="493"/>
      <c r="G80" s="493"/>
      <c r="H80" s="493"/>
      <c r="I80" s="493"/>
      <c r="J80" s="493"/>
      <c r="K80" s="457">
        <v>336038</v>
      </c>
      <c r="L80" s="457"/>
      <c r="M80" s="457"/>
      <c r="N80" s="457"/>
      <c r="O80" s="457"/>
      <c r="P80" s="457"/>
      <c r="Q80" s="457">
        <v>371645</v>
      </c>
      <c r="R80" s="457"/>
      <c r="S80" s="457"/>
      <c r="T80" s="457"/>
      <c r="U80" s="457"/>
      <c r="V80" s="457"/>
      <c r="W80" s="457">
        <v>350371</v>
      </c>
      <c r="X80" s="457"/>
      <c r="Y80" s="457"/>
      <c r="Z80" s="457"/>
      <c r="AA80" s="457"/>
      <c r="AB80" s="457"/>
      <c r="AC80" s="457">
        <v>376066</v>
      </c>
      <c r="AD80" s="457"/>
      <c r="AE80" s="457"/>
      <c r="AF80" s="457"/>
      <c r="AG80" s="457"/>
      <c r="AH80" s="457"/>
      <c r="AI80" s="457">
        <v>378066</v>
      </c>
      <c r="AJ80" s="457"/>
      <c r="AK80" s="457"/>
      <c r="AL80" s="457"/>
      <c r="AM80" s="457"/>
      <c r="AN80" s="457"/>
    </row>
    <row r="81" spans="1:40" ht="18.95" customHeight="1" x14ac:dyDescent="0.15">
      <c r="A81" s="190" t="s">
        <v>278</v>
      </c>
      <c r="B81" s="163"/>
      <c r="C81" s="164"/>
      <c r="D81" s="493" t="s">
        <v>404</v>
      </c>
      <c r="E81" s="493"/>
      <c r="F81" s="493"/>
      <c r="G81" s="493"/>
      <c r="H81" s="493"/>
      <c r="I81" s="493"/>
      <c r="J81" s="493"/>
      <c r="K81" s="457">
        <v>18844273</v>
      </c>
      <c r="L81" s="457"/>
      <c r="M81" s="457"/>
      <c r="N81" s="457"/>
      <c r="O81" s="457"/>
      <c r="P81" s="457"/>
      <c r="Q81" s="457">
        <v>18585544</v>
      </c>
      <c r="R81" s="457"/>
      <c r="S81" s="457"/>
      <c r="T81" s="457"/>
      <c r="U81" s="457"/>
      <c r="V81" s="457"/>
      <c r="W81" s="457">
        <v>18280323</v>
      </c>
      <c r="X81" s="457"/>
      <c r="Y81" s="457"/>
      <c r="Z81" s="457"/>
      <c r="AA81" s="457"/>
      <c r="AB81" s="457"/>
      <c r="AC81" s="457">
        <v>17999674</v>
      </c>
      <c r="AD81" s="457"/>
      <c r="AE81" s="457"/>
      <c r="AF81" s="457"/>
      <c r="AG81" s="457"/>
      <c r="AH81" s="457"/>
      <c r="AI81" s="457">
        <v>18003990</v>
      </c>
      <c r="AJ81" s="457"/>
      <c r="AK81" s="457"/>
      <c r="AL81" s="457"/>
      <c r="AM81" s="457"/>
      <c r="AN81" s="457"/>
    </row>
    <row r="82" spans="1:40" ht="18.95" customHeight="1" x14ac:dyDescent="0.15">
      <c r="A82" s="330"/>
      <c r="B82" s="256"/>
      <c r="C82" s="331"/>
      <c r="D82" s="493" t="s">
        <v>190</v>
      </c>
      <c r="E82" s="493"/>
      <c r="F82" s="493"/>
      <c r="G82" s="493"/>
      <c r="H82" s="493"/>
      <c r="I82" s="493"/>
      <c r="J82" s="493"/>
      <c r="K82" s="458">
        <v>56.077803700771938</v>
      </c>
      <c r="L82" s="459"/>
      <c r="M82" s="459"/>
      <c r="N82" s="459"/>
      <c r="O82" s="459"/>
      <c r="P82" s="460"/>
      <c r="Q82" s="458">
        <f>Q81/Q80</f>
        <v>50.008863296963497</v>
      </c>
      <c r="R82" s="459"/>
      <c r="S82" s="459"/>
      <c r="T82" s="459"/>
      <c r="U82" s="459"/>
      <c r="V82" s="460"/>
      <c r="W82" s="458">
        <f>W81/W80</f>
        <v>52.174189644690912</v>
      </c>
      <c r="X82" s="459"/>
      <c r="Y82" s="459"/>
      <c r="Z82" s="459"/>
      <c r="AA82" s="459"/>
      <c r="AB82" s="460"/>
      <c r="AC82" s="458">
        <f>AC81/AC80</f>
        <v>47.863071907590687</v>
      </c>
      <c r="AD82" s="459"/>
      <c r="AE82" s="459"/>
      <c r="AF82" s="459"/>
      <c r="AG82" s="459"/>
      <c r="AH82" s="460"/>
      <c r="AI82" s="458">
        <f>AI81/AI80</f>
        <v>47.621288346479183</v>
      </c>
      <c r="AJ82" s="459"/>
      <c r="AK82" s="459"/>
      <c r="AL82" s="459"/>
      <c r="AM82" s="459"/>
      <c r="AN82" s="460"/>
    </row>
    <row r="83" spans="1:40" ht="18.95" customHeight="1" x14ac:dyDescent="0.15">
      <c r="A83" s="328"/>
      <c r="B83" s="255"/>
      <c r="C83" s="329"/>
      <c r="D83" s="493" t="s">
        <v>277</v>
      </c>
      <c r="E83" s="493"/>
      <c r="F83" s="493"/>
      <c r="G83" s="493"/>
      <c r="H83" s="493"/>
      <c r="I83" s="493"/>
      <c r="J83" s="493"/>
      <c r="K83" s="457">
        <v>160</v>
      </c>
      <c r="L83" s="457"/>
      <c r="M83" s="457"/>
      <c r="N83" s="457"/>
      <c r="O83" s="457"/>
      <c r="P83" s="457"/>
      <c r="Q83" s="457">
        <v>82</v>
      </c>
      <c r="R83" s="457"/>
      <c r="S83" s="457"/>
      <c r="T83" s="457"/>
      <c r="U83" s="457"/>
      <c r="V83" s="457"/>
      <c r="W83" s="457">
        <v>60</v>
      </c>
      <c r="X83" s="457"/>
      <c r="Y83" s="457"/>
      <c r="Z83" s="457"/>
      <c r="AA83" s="457"/>
      <c r="AB83" s="457"/>
      <c r="AC83" s="457">
        <v>33</v>
      </c>
      <c r="AD83" s="457"/>
      <c r="AE83" s="457"/>
      <c r="AF83" s="457"/>
      <c r="AG83" s="457"/>
      <c r="AH83" s="457"/>
      <c r="AI83" s="457">
        <v>30</v>
      </c>
      <c r="AJ83" s="457"/>
      <c r="AK83" s="457"/>
      <c r="AL83" s="457"/>
      <c r="AM83" s="457"/>
      <c r="AN83" s="457"/>
    </row>
    <row r="84" spans="1:40" ht="18.95" customHeight="1" x14ac:dyDescent="0.15">
      <c r="A84" s="190" t="s">
        <v>279</v>
      </c>
      <c r="B84" s="163"/>
      <c r="C84" s="164"/>
      <c r="D84" s="493" t="s">
        <v>404</v>
      </c>
      <c r="E84" s="493"/>
      <c r="F84" s="493"/>
      <c r="G84" s="493"/>
      <c r="H84" s="493"/>
      <c r="I84" s="493"/>
      <c r="J84" s="493"/>
      <c r="K84" s="457">
        <v>18238</v>
      </c>
      <c r="L84" s="457"/>
      <c r="M84" s="457"/>
      <c r="N84" s="457"/>
      <c r="O84" s="457"/>
      <c r="P84" s="457"/>
      <c r="Q84" s="457">
        <v>3101</v>
      </c>
      <c r="R84" s="457"/>
      <c r="S84" s="457"/>
      <c r="T84" s="457"/>
      <c r="U84" s="457"/>
      <c r="V84" s="457"/>
      <c r="W84" s="457">
        <v>5283</v>
      </c>
      <c r="X84" s="457"/>
      <c r="Y84" s="457"/>
      <c r="Z84" s="457"/>
      <c r="AA84" s="457"/>
      <c r="AB84" s="457"/>
      <c r="AC84" s="457">
        <v>1638</v>
      </c>
      <c r="AD84" s="457"/>
      <c r="AE84" s="457"/>
      <c r="AF84" s="457"/>
      <c r="AG84" s="457"/>
      <c r="AH84" s="457"/>
      <c r="AI84" s="457">
        <v>9744</v>
      </c>
      <c r="AJ84" s="457"/>
      <c r="AK84" s="457"/>
      <c r="AL84" s="457"/>
      <c r="AM84" s="457"/>
      <c r="AN84" s="457"/>
    </row>
    <row r="85" spans="1:40" ht="18.95" customHeight="1" x14ac:dyDescent="0.15">
      <c r="A85" s="330"/>
      <c r="B85" s="256"/>
      <c r="C85" s="331"/>
      <c r="D85" s="493" t="s">
        <v>190</v>
      </c>
      <c r="E85" s="493"/>
      <c r="F85" s="493"/>
      <c r="G85" s="493"/>
      <c r="H85" s="493"/>
      <c r="I85" s="493"/>
      <c r="J85" s="493"/>
      <c r="K85" s="458">
        <v>113.9875</v>
      </c>
      <c r="L85" s="459"/>
      <c r="M85" s="459"/>
      <c r="N85" s="459"/>
      <c r="O85" s="459"/>
      <c r="P85" s="460"/>
      <c r="Q85" s="458">
        <f>Q84/Q83</f>
        <v>37.81707317073171</v>
      </c>
      <c r="R85" s="459"/>
      <c r="S85" s="459"/>
      <c r="T85" s="459"/>
      <c r="U85" s="459"/>
      <c r="V85" s="460"/>
      <c r="W85" s="458">
        <f>W84/W83</f>
        <v>88.05</v>
      </c>
      <c r="X85" s="459"/>
      <c r="Y85" s="459"/>
      <c r="Z85" s="459"/>
      <c r="AA85" s="459"/>
      <c r="AB85" s="460"/>
      <c r="AC85" s="458">
        <f>AC84/AC83</f>
        <v>49.636363636363633</v>
      </c>
      <c r="AD85" s="459"/>
      <c r="AE85" s="459"/>
      <c r="AF85" s="459"/>
      <c r="AG85" s="459"/>
      <c r="AH85" s="460"/>
      <c r="AI85" s="458">
        <f>AI84/AI83</f>
        <v>324.8</v>
      </c>
      <c r="AJ85" s="459"/>
      <c r="AK85" s="459"/>
      <c r="AL85" s="459"/>
      <c r="AM85" s="459"/>
      <c r="AN85" s="460"/>
    </row>
    <row r="86" spans="1:40" ht="18.95" customHeight="1" x14ac:dyDescent="0.15">
      <c r="A86" s="328"/>
      <c r="B86" s="255"/>
      <c r="C86" s="329"/>
      <c r="D86" s="493" t="s">
        <v>277</v>
      </c>
      <c r="E86" s="493"/>
      <c r="F86" s="493"/>
      <c r="G86" s="493"/>
      <c r="H86" s="493"/>
      <c r="I86" s="493"/>
      <c r="J86" s="493"/>
      <c r="K86" s="457">
        <v>336198</v>
      </c>
      <c r="L86" s="457"/>
      <c r="M86" s="457"/>
      <c r="N86" s="457"/>
      <c r="O86" s="457"/>
      <c r="P86" s="457"/>
      <c r="Q86" s="457">
        <v>371727</v>
      </c>
      <c r="R86" s="457"/>
      <c r="S86" s="457"/>
      <c r="T86" s="457"/>
      <c r="U86" s="457"/>
      <c r="V86" s="457"/>
      <c r="W86" s="457">
        <v>350431</v>
      </c>
      <c r="X86" s="457"/>
      <c r="Y86" s="457"/>
      <c r="Z86" s="457"/>
      <c r="AA86" s="457"/>
      <c r="AB86" s="457"/>
      <c r="AC86" s="457">
        <v>376099</v>
      </c>
      <c r="AD86" s="457"/>
      <c r="AE86" s="457"/>
      <c r="AF86" s="457"/>
      <c r="AG86" s="457"/>
      <c r="AH86" s="457"/>
      <c r="AI86" s="457">
        <v>378096</v>
      </c>
      <c r="AJ86" s="457"/>
      <c r="AK86" s="457"/>
      <c r="AL86" s="457"/>
      <c r="AM86" s="457"/>
      <c r="AN86" s="457"/>
    </row>
    <row r="87" spans="1:40" ht="18.95" customHeight="1" x14ac:dyDescent="0.15">
      <c r="A87" s="190" t="s">
        <v>280</v>
      </c>
      <c r="B87" s="163"/>
      <c r="C87" s="164"/>
      <c r="D87" s="493" t="s">
        <v>404</v>
      </c>
      <c r="E87" s="493"/>
      <c r="F87" s="493"/>
      <c r="G87" s="493"/>
      <c r="H87" s="493"/>
      <c r="I87" s="493"/>
      <c r="J87" s="493"/>
      <c r="K87" s="457">
        <v>18862511</v>
      </c>
      <c r="L87" s="457"/>
      <c r="M87" s="457"/>
      <c r="N87" s="457"/>
      <c r="O87" s="457"/>
      <c r="P87" s="457"/>
      <c r="Q87" s="457">
        <v>18588645</v>
      </c>
      <c r="R87" s="457"/>
      <c r="S87" s="457"/>
      <c r="T87" s="457"/>
      <c r="U87" s="457"/>
      <c r="V87" s="457"/>
      <c r="W87" s="457">
        <v>18285606</v>
      </c>
      <c r="X87" s="457"/>
      <c r="Y87" s="457"/>
      <c r="Z87" s="457"/>
      <c r="AA87" s="457"/>
      <c r="AB87" s="457"/>
      <c r="AC87" s="457">
        <v>18001312</v>
      </c>
      <c r="AD87" s="457"/>
      <c r="AE87" s="457"/>
      <c r="AF87" s="457"/>
      <c r="AG87" s="457"/>
      <c r="AH87" s="457"/>
      <c r="AI87" s="457">
        <v>18013734</v>
      </c>
      <c r="AJ87" s="457"/>
      <c r="AK87" s="457"/>
      <c r="AL87" s="457"/>
      <c r="AM87" s="457"/>
      <c r="AN87" s="457"/>
    </row>
    <row r="88" spans="1:40" ht="18.95" customHeight="1" x14ac:dyDescent="0.15">
      <c r="A88" s="330"/>
      <c r="B88" s="256"/>
      <c r="C88" s="331"/>
      <c r="D88" s="493" t="s">
        <v>190</v>
      </c>
      <c r="E88" s="493"/>
      <c r="F88" s="493"/>
      <c r="G88" s="493"/>
      <c r="H88" s="493"/>
      <c r="I88" s="493"/>
      <c r="J88" s="493"/>
      <c r="K88" s="458">
        <v>56.105363506029185</v>
      </c>
      <c r="L88" s="459"/>
      <c r="M88" s="459"/>
      <c r="N88" s="459"/>
      <c r="O88" s="459"/>
      <c r="P88" s="460"/>
      <c r="Q88" s="458">
        <f>Q87/Q86</f>
        <v>50.006173885674166</v>
      </c>
      <c r="R88" s="459"/>
      <c r="S88" s="459"/>
      <c r="T88" s="459"/>
      <c r="U88" s="459"/>
      <c r="V88" s="460"/>
      <c r="W88" s="458">
        <f>W87/W86</f>
        <v>52.180332219466884</v>
      </c>
      <c r="X88" s="459"/>
      <c r="Y88" s="459"/>
      <c r="Z88" s="459"/>
      <c r="AA88" s="459"/>
      <c r="AB88" s="460"/>
      <c r="AC88" s="458">
        <f>AC87/AC86</f>
        <v>47.863227501269613</v>
      </c>
      <c r="AD88" s="459"/>
      <c r="AE88" s="459"/>
      <c r="AF88" s="459"/>
      <c r="AG88" s="459"/>
      <c r="AH88" s="460"/>
      <c r="AI88" s="458">
        <f>AI87/AI86</f>
        <v>47.643281071473915</v>
      </c>
      <c r="AJ88" s="459"/>
      <c r="AK88" s="459"/>
      <c r="AL88" s="459"/>
      <c r="AM88" s="459"/>
      <c r="AN88" s="460"/>
    </row>
    <row r="90" spans="1:40" x14ac:dyDescent="0.15">
      <c r="A90" s="11" t="s">
        <v>577</v>
      </c>
    </row>
    <row r="91" spans="1:40" x14ac:dyDescent="0.15">
      <c r="A91" s="11" t="s">
        <v>585</v>
      </c>
    </row>
  </sheetData>
  <sheetProtection selectLockedCells="1" selectUnlockedCells="1"/>
  <mergeCells count="433">
    <mergeCell ref="AC6:AH6"/>
    <mergeCell ref="A7:J7"/>
    <mergeCell ref="K7:P7"/>
    <mergeCell ref="Q7:V7"/>
    <mergeCell ref="W7:AB7"/>
    <mergeCell ref="AC7:AH7"/>
    <mergeCell ref="K3:P5"/>
    <mergeCell ref="Q3:V5"/>
    <mergeCell ref="W3:AB5"/>
    <mergeCell ref="AC3:AH5"/>
    <mergeCell ref="A6:J6"/>
    <mergeCell ref="K6:P6"/>
    <mergeCell ref="Q6:V6"/>
    <mergeCell ref="W6:AB6"/>
    <mergeCell ref="A9:J9"/>
    <mergeCell ref="K9:P9"/>
    <mergeCell ref="Q9:V9"/>
    <mergeCell ref="W9:AB9"/>
    <mergeCell ref="AC9:AH9"/>
    <mergeCell ref="A8:J8"/>
    <mergeCell ref="K8:P8"/>
    <mergeCell ref="Q8:V8"/>
    <mergeCell ref="W8:AB8"/>
    <mergeCell ref="AC8:AH8"/>
    <mergeCell ref="A11:J11"/>
    <mergeCell ref="K11:P11"/>
    <mergeCell ref="Q11:V11"/>
    <mergeCell ref="W11:AB11"/>
    <mergeCell ref="AC11:AH11"/>
    <mergeCell ref="A10:J10"/>
    <mergeCell ref="K10:P10"/>
    <mergeCell ref="Q10:V10"/>
    <mergeCell ref="W10:AB10"/>
    <mergeCell ref="AC10:AH10"/>
    <mergeCell ref="A13:J13"/>
    <mergeCell ref="K13:P13"/>
    <mergeCell ref="Q13:V13"/>
    <mergeCell ref="W13:AB13"/>
    <mergeCell ref="AC13:AH13"/>
    <mergeCell ref="A12:J12"/>
    <mergeCell ref="K12:P12"/>
    <mergeCell ref="Q12:V12"/>
    <mergeCell ref="W12:AB12"/>
    <mergeCell ref="AC12:AH12"/>
    <mergeCell ref="A15:J15"/>
    <mergeCell ref="K15:P15"/>
    <mergeCell ref="Q15:V15"/>
    <mergeCell ref="W15:AB15"/>
    <mergeCell ref="AC15:AH15"/>
    <mergeCell ref="A14:J14"/>
    <mergeCell ref="K14:P14"/>
    <mergeCell ref="Q14:V14"/>
    <mergeCell ref="W14:AB14"/>
    <mergeCell ref="AC14:AH14"/>
    <mergeCell ref="A17:J17"/>
    <mergeCell ref="K17:P17"/>
    <mergeCell ref="Q17:V17"/>
    <mergeCell ref="W17:AB17"/>
    <mergeCell ref="AC17:AH17"/>
    <mergeCell ref="A16:J16"/>
    <mergeCell ref="K16:P16"/>
    <mergeCell ref="Q16:V16"/>
    <mergeCell ref="W16:AB16"/>
    <mergeCell ref="AC16:AH16"/>
    <mergeCell ref="K21:T23"/>
    <mergeCell ref="U21:AD23"/>
    <mergeCell ref="AE21:AN23"/>
    <mergeCell ref="K24:R24"/>
    <mergeCell ref="U24:AB24"/>
    <mergeCell ref="AE24:AL24"/>
    <mergeCell ref="A18:J18"/>
    <mergeCell ref="K18:P18"/>
    <mergeCell ref="Q18:V18"/>
    <mergeCell ref="W18:AB18"/>
    <mergeCell ref="AC18:AH18"/>
    <mergeCell ref="K27:R27"/>
    <mergeCell ref="U27:AB27"/>
    <mergeCell ref="AE27:AL27"/>
    <mergeCell ref="K28:R28"/>
    <mergeCell ref="U28:AB28"/>
    <mergeCell ref="AE28:AL28"/>
    <mergeCell ref="K25:R25"/>
    <mergeCell ref="U25:AB25"/>
    <mergeCell ref="AE25:AL25"/>
    <mergeCell ref="K26:R26"/>
    <mergeCell ref="U26:AB26"/>
    <mergeCell ref="AE26:AL26"/>
    <mergeCell ref="K31:R31"/>
    <mergeCell ref="U31:AB31"/>
    <mergeCell ref="AE31:AL31"/>
    <mergeCell ref="K32:R32"/>
    <mergeCell ref="U32:AB32"/>
    <mergeCell ref="AE32:AL32"/>
    <mergeCell ref="K29:R29"/>
    <mergeCell ref="U29:AB29"/>
    <mergeCell ref="AE29:AL29"/>
    <mergeCell ref="K30:R30"/>
    <mergeCell ref="U30:AB30"/>
    <mergeCell ref="AE30:AL30"/>
    <mergeCell ref="K35:R35"/>
    <mergeCell ref="U35:AB35"/>
    <mergeCell ref="AE35:AL35"/>
    <mergeCell ref="K36:R36"/>
    <mergeCell ref="U36:AB36"/>
    <mergeCell ref="AE36:AL36"/>
    <mergeCell ref="K33:R33"/>
    <mergeCell ref="U33:AB33"/>
    <mergeCell ref="AE33:AL33"/>
    <mergeCell ref="K34:R34"/>
    <mergeCell ref="U34:AB34"/>
    <mergeCell ref="AE34:AL34"/>
    <mergeCell ref="F39:L39"/>
    <mergeCell ref="M39:S39"/>
    <mergeCell ref="T39:Z39"/>
    <mergeCell ref="AA39:AG39"/>
    <mergeCell ref="F40:I40"/>
    <mergeCell ref="J40:L40"/>
    <mergeCell ref="M40:P40"/>
    <mergeCell ref="Q40:S40"/>
    <mergeCell ref="T40:W40"/>
    <mergeCell ref="X40:Z40"/>
    <mergeCell ref="AA40:AD40"/>
    <mergeCell ref="AE40:AG40"/>
    <mergeCell ref="AE41:AG41"/>
    <mergeCell ref="F42:I42"/>
    <mergeCell ref="J42:L42"/>
    <mergeCell ref="M42:P42"/>
    <mergeCell ref="Q42:S42"/>
    <mergeCell ref="T42:W42"/>
    <mergeCell ref="X42:Z42"/>
    <mergeCell ref="AA42:AD42"/>
    <mergeCell ref="AE42:AG42"/>
    <mergeCell ref="F41:I41"/>
    <mergeCell ref="J41:L41"/>
    <mergeCell ref="M41:P41"/>
    <mergeCell ref="Q41:S41"/>
    <mergeCell ref="T41:W41"/>
    <mergeCell ref="X41:Z41"/>
    <mergeCell ref="AA41:AD41"/>
    <mergeCell ref="AE43:AG43"/>
    <mergeCell ref="F44:I44"/>
    <mergeCell ref="J44:L44"/>
    <mergeCell ref="M44:P44"/>
    <mergeCell ref="Q44:S44"/>
    <mergeCell ref="T44:W44"/>
    <mergeCell ref="X44:Z44"/>
    <mergeCell ref="AA44:AD44"/>
    <mergeCell ref="AE44:AG44"/>
    <mergeCell ref="F43:I43"/>
    <mergeCell ref="J43:L43"/>
    <mergeCell ref="M43:P43"/>
    <mergeCell ref="Q43:S43"/>
    <mergeCell ref="T43:W43"/>
    <mergeCell ref="X43:Z43"/>
    <mergeCell ref="AA43:AD43"/>
    <mergeCell ref="AE45:AG45"/>
    <mergeCell ref="F46:I46"/>
    <mergeCell ref="J46:L46"/>
    <mergeCell ref="M46:P46"/>
    <mergeCell ref="Q46:S46"/>
    <mergeCell ref="T46:W46"/>
    <mergeCell ref="X46:Z46"/>
    <mergeCell ref="AA46:AD46"/>
    <mergeCell ref="AE46:AG46"/>
    <mergeCell ref="F45:I45"/>
    <mergeCell ref="J45:L45"/>
    <mergeCell ref="M45:P45"/>
    <mergeCell ref="Q45:S45"/>
    <mergeCell ref="T45:W45"/>
    <mergeCell ref="X45:Z45"/>
    <mergeCell ref="AA45:AD45"/>
    <mergeCell ref="F49:I49"/>
    <mergeCell ref="J49:L49"/>
    <mergeCell ref="M49:P49"/>
    <mergeCell ref="D56:J56"/>
    <mergeCell ref="K56:P56"/>
    <mergeCell ref="Q56:V56"/>
    <mergeCell ref="AE47:AG47"/>
    <mergeCell ref="F48:I48"/>
    <mergeCell ref="J48:L48"/>
    <mergeCell ref="M48:P48"/>
    <mergeCell ref="Q48:S48"/>
    <mergeCell ref="T48:W48"/>
    <mergeCell ref="X48:Z48"/>
    <mergeCell ref="AA48:AD48"/>
    <mergeCell ref="AE48:AG48"/>
    <mergeCell ref="F47:I47"/>
    <mergeCell ref="J47:L47"/>
    <mergeCell ref="M47:P47"/>
    <mergeCell ref="Q47:S47"/>
    <mergeCell ref="T47:W47"/>
    <mergeCell ref="X47:Z47"/>
    <mergeCell ref="AA47:AD47"/>
    <mergeCell ref="W56:AB56"/>
    <mergeCell ref="AC56:AH56"/>
    <mergeCell ref="Q49:S49"/>
    <mergeCell ref="T49:W49"/>
    <mergeCell ref="X49:Z49"/>
    <mergeCell ref="AA49:AD49"/>
    <mergeCell ref="AE49:AG49"/>
    <mergeCell ref="K53:P55"/>
    <mergeCell ref="Q53:V55"/>
    <mergeCell ref="W53:AB55"/>
    <mergeCell ref="AC53:AH55"/>
    <mergeCell ref="D58:J58"/>
    <mergeCell ref="K58:P58"/>
    <mergeCell ref="Q58:V58"/>
    <mergeCell ref="W58:AB58"/>
    <mergeCell ref="AC58:AH58"/>
    <mergeCell ref="D57:J57"/>
    <mergeCell ref="K57:P57"/>
    <mergeCell ref="Q57:V57"/>
    <mergeCell ref="W57:AB57"/>
    <mergeCell ref="AC57:AH57"/>
    <mergeCell ref="D60:J60"/>
    <mergeCell ref="K60:P60"/>
    <mergeCell ref="Q60:V60"/>
    <mergeCell ref="W60:AB60"/>
    <mergeCell ref="AC60:AH60"/>
    <mergeCell ref="D59:J59"/>
    <mergeCell ref="K59:P59"/>
    <mergeCell ref="Q59:V59"/>
    <mergeCell ref="W59:AB59"/>
    <mergeCell ref="AC59:AH59"/>
    <mergeCell ref="D62:J62"/>
    <mergeCell ref="K62:P62"/>
    <mergeCell ref="Q62:V62"/>
    <mergeCell ref="W62:AB62"/>
    <mergeCell ref="AC62:AH62"/>
    <mergeCell ref="D61:J61"/>
    <mergeCell ref="K61:P61"/>
    <mergeCell ref="Q61:V61"/>
    <mergeCell ref="W61:AB61"/>
    <mergeCell ref="AC61:AH61"/>
    <mergeCell ref="D64:J64"/>
    <mergeCell ref="K64:P64"/>
    <mergeCell ref="Q64:V64"/>
    <mergeCell ref="W64:AB64"/>
    <mergeCell ref="AC64:AH64"/>
    <mergeCell ref="D63:J63"/>
    <mergeCell ref="K63:P63"/>
    <mergeCell ref="Q63:V63"/>
    <mergeCell ref="W63:AB63"/>
    <mergeCell ref="AC63:AH63"/>
    <mergeCell ref="D66:J66"/>
    <mergeCell ref="K66:P66"/>
    <mergeCell ref="Q66:V66"/>
    <mergeCell ref="W66:AB66"/>
    <mergeCell ref="AC66:AH66"/>
    <mergeCell ref="D65:J65"/>
    <mergeCell ref="K65:P65"/>
    <mergeCell ref="Q65:V65"/>
    <mergeCell ref="W65:AB65"/>
    <mergeCell ref="AC65:AH65"/>
    <mergeCell ref="D68:J68"/>
    <mergeCell ref="K68:P68"/>
    <mergeCell ref="Q68:V68"/>
    <mergeCell ref="W68:AB68"/>
    <mergeCell ref="AC68:AH68"/>
    <mergeCell ref="D67:J67"/>
    <mergeCell ref="K67:P67"/>
    <mergeCell ref="Q67:V67"/>
    <mergeCell ref="W67:AB67"/>
    <mergeCell ref="AC67:AH67"/>
    <mergeCell ref="D70:J70"/>
    <mergeCell ref="K70:P70"/>
    <mergeCell ref="Q70:V70"/>
    <mergeCell ref="W70:AB70"/>
    <mergeCell ref="AC70:AH70"/>
    <mergeCell ref="D69:J69"/>
    <mergeCell ref="K69:P69"/>
    <mergeCell ref="Q69:V69"/>
    <mergeCell ref="W69:AB69"/>
    <mergeCell ref="AC69:AH69"/>
    <mergeCell ref="D72:J72"/>
    <mergeCell ref="K72:P72"/>
    <mergeCell ref="Q72:V72"/>
    <mergeCell ref="W72:AB72"/>
    <mergeCell ref="AC72:AH72"/>
    <mergeCell ref="D71:J71"/>
    <mergeCell ref="K71:P71"/>
    <mergeCell ref="Q71:V71"/>
    <mergeCell ref="W71:AB71"/>
    <mergeCell ref="AC71:AH71"/>
    <mergeCell ref="D74:J74"/>
    <mergeCell ref="K74:P74"/>
    <mergeCell ref="Q74:V74"/>
    <mergeCell ref="W74:AB74"/>
    <mergeCell ref="AC74:AH74"/>
    <mergeCell ref="D73:J73"/>
    <mergeCell ref="K73:P73"/>
    <mergeCell ref="Q73:V73"/>
    <mergeCell ref="W73:AB73"/>
    <mergeCell ref="AC73:AH73"/>
    <mergeCell ref="D76:J76"/>
    <mergeCell ref="K76:P76"/>
    <mergeCell ref="Q76:V76"/>
    <mergeCell ref="W76:AB76"/>
    <mergeCell ref="AC76:AH76"/>
    <mergeCell ref="D75:J75"/>
    <mergeCell ref="K75:P75"/>
    <mergeCell ref="Q75:V75"/>
    <mergeCell ref="W75:AB75"/>
    <mergeCell ref="AC75:AH75"/>
    <mergeCell ref="D78:J78"/>
    <mergeCell ref="K78:P78"/>
    <mergeCell ref="Q78:V78"/>
    <mergeCell ref="W78:AB78"/>
    <mergeCell ref="AC78:AH78"/>
    <mergeCell ref="D77:J77"/>
    <mergeCell ref="K77:P77"/>
    <mergeCell ref="Q77:V77"/>
    <mergeCell ref="W77:AB77"/>
    <mergeCell ref="AC77:AH77"/>
    <mergeCell ref="D80:J80"/>
    <mergeCell ref="K80:P80"/>
    <mergeCell ref="Q80:V80"/>
    <mergeCell ref="W80:AB80"/>
    <mergeCell ref="AC80:AH80"/>
    <mergeCell ref="D79:J79"/>
    <mergeCell ref="K79:P79"/>
    <mergeCell ref="Q79:V79"/>
    <mergeCell ref="W79:AB79"/>
    <mergeCell ref="AC79:AH79"/>
    <mergeCell ref="D82:J82"/>
    <mergeCell ref="K82:P82"/>
    <mergeCell ref="Q82:V82"/>
    <mergeCell ref="W82:AB82"/>
    <mergeCell ref="AC82:AH82"/>
    <mergeCell ref="D81:J81"/>
    <mergeCell ref="K81:P81"/>
    <mergeCell ref="Q81:V81"/>
    <mergeCell ref="W81:AB81"/>
    <mergeCell ref="AC81:AH81"/>
    <mergeCell ref="D84:J84"/>
    <mergeCell ref="K84:P84"/>
    <mergeCell ref="Q84:V84"/>
    <mergeCell ref="W84:AB84"/>
    <mergeCell ref="AC84:AH84"/>
    <mergeCell ref="D83:J83"/>
    <mergeCell ref="K83:P83"/>
    <mergeCell ref="Q83:V83"/>
    <mergeCell ref="W83:AB83"/>
    <mergeCell ref="AC83:AH83"/>
    <mergeCell ref="D86:J86"/>
    <mergeCell ref="K86:P86"/>
    <mergeCell ref="Q86:V86"/>
    <mergeCell ref="W86:AB86"/>
    <mergeCell ref="AC86:AH86"/>
    <mergeCell ref="D85:J85"/>
    <mergeCell ref="K85:P85"/>
    <mergeCell ref="Q85:V85"/>
    <mergeCell ref="W85:AB85"/>
    <mergeCell ref="AC85:AH85"/>
    <mergeCell ref="D88:J88"/>
    <mergeCell ref="K88:P88"/>
    <mergeCell ref="Q88:V88"/>
    <mergeCell ref="W88:AB88"/>
    <mergeCell ref="AC88:AH88"/>
    <mergeCell ref="D87:J87"/>
    <mergeCell ref="K87:P87"/>
    <mergeCell ref="Q87:V87"/>
    <mergeCell ref="W87:AB87"/>
    <mergeCell ref="AC87:AH87"/>
    <mergeCell ref="AI3:AN5"/>
    <mergeCell ref="AI6:AN6"/>
    <mergeCell ref="AI7:AN7"/>
    <mergeCell ref="AI8:AN8"/>
    <mergeCell ref="AI9:AN9"/>
    <mergeCell ref="AI10:AN10"/>
    <mergeCell ref="AI11:AN11"/>
    <mergeCell ref="AI12:AN12"/>
    <mergeCell ref="AI13:AN13"/>
    <mergeCell ref="AI14:AN14"/>
    <mergeCell ref="AI15:AN15"/>
    <mergeCell ref="AI16:AN16"/>
    <mergeCell ref="AI17:AN17"/>
    <mergeCell ref="AI18:AN18"/>
    <mergeCell ref="AH39:AN39"/>
    <mergeCell ref="AH40:AK40"/>
    <mergeCell ref="AL40:AN40"/>
    <mergeCell ref="AH41:AK41"/>
    <mergeCell ref="AL41:AN41"/>
    <mergeCell ref="AI73:AN73"/>
    <mergeCell ref="AI74:AN74"/>
    <mergeCell ref="AH47:AK47"/>
    <mergeCell ref="AL47:AN47"/>
    <mergeCell ref="AH48:AK48"/>
    <mergeCell ref="AL48:AN48"/>
    <mergeCell ref="AH49:AK49"/>
    <mergeCell ref="AL49:AN49"/>
    <mergeCell ref="AH42:AK42"/>
    <mergeCell ref="AL42:AN42"/>
    <mergeCell ref="AH43:AK43"/>
    <mergeCell ref="AL43:AN43"/>
    <mergeCell ref="AH44:AK44"/>
    <mergeCell ref="AL44:AN44"/>
    <mergeCell ref="AH45:AK45"/>
    <mergeCell ref="AL45:AN45"/>
    <mergeCell ref="AH46:AK46"/>
    <mergeCell ref="AL46:AN46"/>
    <mergeCell ref="AI64:AN64"/>
    <mergeCell ref="AI65:AN65"/>
    <mergeCell ref="AI66:AN66"/>
    <mergeCell ref="AI67:AN67"/>
    <mergeCell ref="AI68:AN68"/>
    <mergeCell ref="AI69:AN69"/>
    <mergeCell ref="AI70:AN70"/>
    <mergeCell ref="AI71:AN71"/>
    <mergeCell ref="AI72:AN72"/>
    <mergeCell ref="AI53:AN55"/>
    <mergeCell ref="AI56:AN56"/>
    <mergeCell ref="AI57:AN57"/>
    <mergeCell ref="AI58:AN58"/>
    <mergeCell ref="AI59:AN59"/>
    <mergeCell ref="AI60:AN60"/>
    <mergeCell ref="AI61:AN61"/>
    <mergeCell ref="AI62:AN62"/>
    <mergeCell ref="AI63:AN63"/>
    <mergeCell ref="AI84:AN84"/>
    <mergeCell ref="AI85:AN85"/>
    <mergeCell ref="AI86:AN86"/>
    <mergeCell ref="AI87:AN87"/>
    <mergeCell ref="AI88:AN88"/>
    <mergeCell ref="AI75:AN75"/>
    <mergeCell ref="AI76:AN76"/>
    <mergeCell ref="AI77:AN77"/>
    <mergeCell ref="AI78:AN78"/>
    <mergeCell ref="AI79:AN79"/>
    <mergeCell ref="AI80:AN80"/>
    <mergeCell ref="AI81:AN81"/>
    <mergeCell ref="AI82:AN82"/>
    <mergeCell ref="AI83:AN83"/>
  </mergeCells>
  <phoneticPr fontId="2"/>
  <pageMargins left="0.70866141732283472" right="0.27559055118110237" top="0.98425196850393704" bottom="0.59055118110236227" header="0.51181102362204722" footer="0.51181102362204722"/>
  <pageSetup paperSize="9" scale="96" firstPageNumber="12" orientation="portrait" useFirstPageNumber="1" r:id="rId1"/>
  <headerFooter scaleWithDoc="0" alignWithMargins="0">
    <oddFooter>&amp;C&amp;P</oddFooter>
  </headerFooter>
  <rowBreaks count="2" manualBreakCount="2">
    <brk id="19" max="39" man="1"/>
    <brk id="50" max="39"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Z258"/>
  <sheetViews>
    <sheetView view="pageBreakPreview" zoomScale="90" zoomScaleNormal="100" zoomScaleSheetLayoutView="90" workbookViewId="0">
      <pane xSplit="7" ySplit="4" topLeftCell="H149" activePane="bottomRight" state="frozen"/>
      <selection activeCell="AC52" sqref="AC52"/>
      <selection pane="topRight" activeCell="AC52" sqref="AC52"/>
      <selection pane="bottomLeft" activeCell="AC52" sqref="AC52"/>
      <selection pane="bottomRight" activeCell="AE26" sqref="AE26"/>
    </sheetView>
  </sheetViews>
  <sheetFormatPr defaultColWidth="9" defaultRowHeight="13.5" x14ac:dyDescent="0.15"/>
  <cols>
    <col min="1" max="2" width="2.875" style="122" customWidth="1"/>
    <col min="3" max="3" width="3" style="122" customWidth="1"/>
    <col min="4" max="6" width="3.125" style="122" customWidth="1"/>
    <col min="7" max="7" width="4.125" style="122" customWidth="1"/>
    <col min="8" max="8" width="16.5" style="237" bestFit="1" customWidth="1"/>
    <col min="9" max="9" width="8.125" style="238" bestFit="1" customWidth="1"/>
    <col min="10" max="10" width="15.625" style="237" customWidth="1"/>
    <col min="11" max="11" width="8.125" style="238" bestFit="1" customWidth="1"/>
    <col min="12" max="12" width="15.625" style="237" customWidth="1"/>
    <col min="13" max="13" width="8.125" style="238" bestFit="1" customWidth="1"/>
    <col min="14" max="14" width="16.5" style="237" bestFit="1" customWidth="1"/>
    <col min="15" max="15" width="8.125" style="238" bestFit="1" customWidth="1"/>
    <col min="16" max="16" width="15.875" style="237" customWidth="1"/>
    <col min="17" max="17" width="8.125" style="238" bestFit="1" customWidth="1"/>
    <col min="18" max="18" width="15.875" style="237" customWidth="1"/>
    <col min="19" max="19" width="8.125" style="238" bestFit="1" customWidth="1"/>
    <col min="20" max="20" width="9.75" style="179" customWidth="1"/>
    <col min="21" max="21" width="9.75" style="179" hidden="1" customWidth="1"/>
    <col min="22" max="22" width="9.75" style="179" bestFit="1" customWidth="1"/>
    <col min="23" max="23" width="9.75" style="179" hidden="1" customWidth="1"/>
    <col min="24" max="24" width="9.75" style="179" bestFit="1" customWidth="1"/>
    <col min="25" max="25" width="9.75" style="179" hidden="1" customWidth="1"/>
    <col min="26" max="26" width="9.75" style="179" bestFit="1" customWidth="1"/>
    <col min="27" max="27" width="9.75" style="179" hidden="1" customWidth="1"/>
    <col min="28" max="28" width="9.75" style="179" customWidth="1"/>
    <col min="29" max="29" width="9.75" style="122" hidden="1" customWidth="1"/>
    <col min="30" max="30" width="11.5" style="122" bestFit="1" customWidth="1"/>
    <col min="31" max="80" width="5.625" style="122" customWidth="1"/>
    <col min="81" max="16384" width="9" style="122"/>
  </cols>
  <sheetData>
    <row r="1" spans="1:30" ht="21" customHeight="1" x14ac:dyDescent="0.15">
      <c r="A1" s="152" t="s">
        <v>396</v>
      </c>
      <c r="B1" s="152"/>
      <c r="C1" s="152"/>
      <c r="D1" s="152"/>
      <c r="E1" s="152"/>
    </row>
    <row r="2" spans="1:30" ht="21.75" customHeight="1" x14ac:dyDescent="0.15">
      <c r="A2" s="138" t="s">
        <v>997</v>
      </c>
      <c r="B2" s="138"/>
      <c r="C2" s="138"/>
      <c r="D2" s="138"/>
      <c r="E2" s="138"/>
      <c r="F2" s="138"/>
      <c r="G2" s="138"/>
      <c r="H2" s="183"/>
      <c r="I2" s="184"/>
      <c r="J2" s="239"/>
      <c r="K2" s="184"/>
      <c r="L2" s="239"/>
      <c r="M2" s="184"/>
      <c r="N2" s="239"/>
      <c r="O2" s="184"/>
      <c r="P2" s="239"/>
      <c r="Q2" s="184"/>
      <c r="R2" s="239"/>
      <c r="S2" s="184"/>
      <c r="T2" s="180"/>
      <c r="U2" s="180"/>
      <c r="V2" s="527"/>
      <c r="W2" s="527"/>
      <c r="X2" s="527"/>
      <c r="Y2" s="527"/>
      <c r="Z2" s="527" t="s">
        <v>650</v>
      </c>
      <c r="AA2" s="180"/>
      <c r="AC2" s="43"/>
    </row>
    <row r="3" spans="1:30" ht="33" customHeight="1" x14ac:dyDescent="0.15">
      <c r="A3" s="544" t="s">
        <v>647</v>
      </c>
      <c r="B3" s="545"/>
      <c r="C3" s="545"/>
      <c r="D3" s="545"/>
      <c r="E3" s="545"/>
      <c r="F3" s="545"/>
      <c r="G3" s="546"/>
      <c r="H3" s="260" t="s">
        <v>994</v>
      </c>
      <c r="I3" s="261"/>
      <c r="J3" s="260" t="s">
        <v>1002</v>
      </c>
      <c r="K3" s="261"/>
      <c r="L3" s="260" t="s">
        <v>1072</v>
      </c>
      <c r="M3" s="261"/>
      <c r="N3" s="260" t="s">
        <v>1079</v>
      </c>
      <c r="O3" s="261"/>
      <c r="P3" s="260" t="s">
        <v>1128</v>
      </c>
      <c r="Q3" s="262"/>
      <c r="R3" s="260" t="s">
        <v>1136</v>
      </c>
      <c r="S3" s="261"/>
      <c r="T3" s="142" t="s">
        <v>649</v>
      </c>
      <c r="U3" s="142"/>
      <c r="V3" s="142"/>
      <c r="W3" s="142"/>
      <c r="X3" s="142"/>
      <c r="Y3" s="142"/>
      <c r="Z3" s="142"/>
      <c r="AA3" s="142"/>
      <c r="AB3" s="143"/>
      <c r="AC3" s="142"/>
    </row>
    <row r="4" spans="1:30" ht="33" customHeight="1" x14ac:dyDescent="0.15">
      <c r="A4" s="539" t="s">
        <v>648</v>
      </c>
      <c r="B4" s="540"/>
      <c r="C4" s="540"/>
      <c r="D4" s="540"/>
      <c r="E4" s="540"/>
      <c r="F4" s="540"/>
      <c r="G4" s="541"/>
      <c r="H4" s="240" t="s">
        <v>645</v>
      </c>
      <c r="I4" s="241" t="s">
        <v>644</v>
      </c>
      <c r="J4" s="240" t="s">
        <v>645</v>
      </c>
      <c r="K4" s="241" t="s">
        <v>644</v>
      </c>
      <c r="L4" s="240" t="s">
        <v>645</v>
      </c>
      <c r="M4" s="241" t="s">
        <v>644</v>
      </c>
      <c r="N4" s="240" t="s">
        <v>645</v>
      </c>
      <c r="O4" s="241" t="s">
        <v>644</v>
      </c>
      <c r="P4" s="240" t="s">
        <v>645</v>
      </c>
      <c r="Q4" s="186" t="s">
        <v>644</v>
      </c>
      <c r="R4" s="240" t="s">
        <v>645</v>
      </c>
      <c r="S4" s="241" t="s">
        <v>644</v>
      </c>
      <c r="T4" s="134" t="s">
        <v>1032</v>
      </c>
      <c r="U4" s="134" t="s">
        <v>996</v>
      </c>
      <c r="V4" s="134" t="s">
        <v>1073</v>
      </c>
      <c r="W4" s="134" t="s">
        <v>996</v>
      </c>
      <c r="X4" s="134" t="s">
        <v>1081</v>
      </c>
      <c r="Y4" s="134" t="s">
        <v>996</v>
      </c>
      <c r="Z4" s="134" t="s">
        <v>1130</v>
      </c>
      <c r="AA4" s="134" t="s">
        <v>996</v>
      </c>
      <c r="AB4" s="134" t="s">
        <v>1137</v>
      </c>
      <c r="AC4" s="134" t="s">
        <v>996</v>
      </c>
    </row>
    <row r="5" spans="1:30" ht="33" customHeight="1" x14ac:dyDescent="0.15">
      <c r="A5" s="535" t="s">
        <v>372</v>
      </c>
      <c r="B5" s="528"/>
      <c r="C5" s="528"/>
      <c r="D5" s="528"/>
      <c r="E5" s="528"/>
      <c r="F5" s="528"/>
      <c r="G5" s="529"/>
      <c r="H5" s="242">
        <v>20975446799</v>
      </c>
      <c r="I5" s="182">
        <f>I6+I14+I17</f>
        <v>77.62</v>
      </c>
      <c r="J5" s="242">
        <v>21008583951</v>
      </c>
      <c r="K5" s="182">
        <f t="shared" ref="K5:L5" si="0">K6+K14+K17</f>
        <v>77.610000000000014</v>
      </c>
      <c r="L5" s="242">
        <f t="shared" si="0"/>
        <v>21215718717</v>
      </c>
      <c r="M5" s="182">
        <f t="shared" ref="M5:N5" si="1">M6+M14+M17</f>
        <v>77.930000000000007</v>
      </c>
      <c r="N5" s="242">
        <f t="shared" si="1"/>
        <v>22862485874</v>
      </c>
      <c r="O5" s="182">
        <f t="shared" ref="O5:Q5" si="2">O6+O14+O17</f>
        <v>79.050000000000026</v>
      </c>
      <c r="P5" s="242">
        <f t="shared" si="2"/>
        <v>23419832308</v>
      </c>
      <c r="Q5" s="181">
        <f t="shared" si="2"/>
        <v>83.73</v>
      </c>
      <c r="R5" s="242">
        <f>R6+R14+R17</f>
        <v>24335559796</v>
      </c>
      <c r="S5" s="182">
        <f t="shared" ref="S5" si="3">S6+S14+S17</f>
        <v>88.04000000000002</v>
      </c>
      <c r="T5" s="263">
        <f>IF(OR(AND(H5="-",J5="-"),AND(H5="-",J5=0),AND(H5=0,J5="-"),AND(H5=0,J5=0)),J5,IF(AND(H5&gt;0,OR(J5=0,J5="-")),"皆減",IF(AND(OR(H5=0,H5="-"),J5&gt;0),"皆増",IF(J5&lt;&gt;0,ROUND(J5/H5*100,1),"error!"))))</f>
        <v>100.2</v>
      </c>
      <c r="U5" s="263"/>
      <c r="V5" s="263">
        <f>IF(OR(AND(J5="-",L5="-"),AND(J5="-",L5=0),AND(J5=0,L5="-"),AND(J5=0,L5=0)),L5,IF(AND(J5&gt;0,OR(L5=0,L5="-")),"皆減",IF(AND(OR(J5=0,J5="-"),L5&gt;0),"皆増",IF(L5&lt;&gt;0,ROUND(L5/J5*100,1),"error!"))))</f>
        <v>101</v>
      </c>
      <c r="W5" s="263"/>
      <c r="X5" s="263">
        <f t="shared" ref="X5:X23" si="4">IF(OR(AND(L5="-",N5="-"),AND(L5="-",N5=0),AND(L5=0,N5="-"),AND(L5=0,N5=0)),N5,IF(AND(L5&gt;0,OR(N5=0,N5="-")),"皆減",IF(AND(OR(L5=0,L5="-"),N5&gt;0),"皆増",IF(N5&lt;&gt;0,ROUND(N5/L5*100,1),"error!"))))</f>
        <v>107.8</v>
      </c>
      <c r="Y5" s="263"/>
      <c r="Z5" s="263">
        <f t="shared" ref="Z5:Z23" si="5">IF(OR(AND(N5="-",P5="-"),AND(N5="-",P5=0),AND(N5=0,P5="-"),AND(N5=0,P5=0)),P5,IF(AND(N5&gt;0,OR(P5=0,P5="-")),"皆減",IF(AND(OR(N5=0,N5="-"),P5&gt;0),"皆増",IF(P5&lt;&gt;0,ROUND(P5/N5*100,1),"error!"))))</f>
        <v>102.4</v>
      </c>
      <c r="AA5" s="263"/>
      <c r="AB5" s="379">
        <f t="shared" ref="AB5:AB23" si="6">IF(OR(AND(P5="-",R5="-"),AND(P5="-",R5=0),AND(P5=0,R5="-"),AND(P5=0,R5=0)),R5,IF(AND(P5&gt;0,OR(R5=0,R5="-")),"皆減",IF(AND(OR(P5=0,P5="-"),R5&gt;0),"皆増",IF(R5&lt;&gt;0,ROUND(R5/P5*100,1),"error!"))))</f>
        <v>103.9</v>
      </c>
      <c r="AC5" s="296"/>
      <c r="AD5" s="297"/>
    </row>
    <row r="6" spans="1:30" ht="33" customHeight="1" x14ac:dyDescent="0.15">
      <c r="A6" s="345"/>
      <c r="B6" s="528" t="s">
        <v>646</v>
      </c>
      <c r="C6" s="528"/>
      <c r="D6" s="528"/>
      <c r="E6" s="528"/>
      <c r="F6" s="528"/>
      <c r="G6" s="529"/>
      <c r="H6" s="242">
        <v>20774326331</v>
      </c>
      <c r="I6" s="182">
        <f>SUM(I7:I13)</f>
        <v>76.87</v>
      </c>
      <c r="J6" s="242">
        <v>20807338653</v>
      </c>
      <c r="K6" s="182">
        <f t="shared" ref="K6:L6" si="7">SUM(K7:K13)</f>
        <v>76.860000000000014</v>
      </c>
      <c r="L6" s="242">
        <f t="shared" si="7"/>
        <v>20997782998</v>
      </c>
      <c r="M6" s="182">
        <f t="shared" ref="M6:N6" si="8">SUM(M7:M13)</f>
        <v>77.19</v>
      </c>
      <c r="N6" s="242">
        <f t="shared" si="8"/>
        <v>22547738443</v>
      </c>
      <c r="O6" s="182">
        <f t="shared" ref="O6:Q6" si="9">SUM(O7:O13)</f>
        <v>77.950000000000017</v>
      </c>
      <c r="P6" s="242">
        <f t="shared" si="9"/>
        <v>23208369353</v>
      </c>
      <c r="Q6" s="181">
        <f t="shared" si="9"/>
        <v>82.960000000000008</v>
      </c>
      <c r="R6" s="242">
        <f>SUM(R7:R13)</f>
        <v>24027409959</v>
      </c>
      <c r="S6" s="182">
        <f t="shared" ref="S6" si="10">SUM(S7:S13)</f>
        <v>86.920000000000016</v>
      </c>
      <c r="T6" s="263">
        <f t="shared" ref="T6:T23" si="11">IF(OR(AND(H6="-",J6="-"),AND(H6="-",J6=0),AND(H6=0,J6="-"),AND(H6=0,J6=0)),J6,IF(AND(H6&gt;0,OR(J6=0,J6="-")),"皆減",IF(AND(OR(H6=0,H6="-"),J6&gt;0),"皆増",IF(J6&lt;&gt;0,ROUND(J6/H6*100,1),"error!"))))</f>
        <v>100.2</v>
      </c>
      <c r="U6" s="263"/>
      <c r="V6" s="263">
        <f>IF(OR(AND(J6="-",L6="-"),AND(J6="-",L6=0),AND(J6=0,L6="-"),AND(J6=0,L6=0)),L6,IF(AND(J6&gt;0,OR(L6=0,L6="-")),"皆減",IF(AND(OR(J6=0,J6="-"),L6&gt;0),"皆増",IF(L6&lt;&gt;0,ROUND(L6/J6*100,1),"error!"))))</f>
        <v>100.9</v>
      </c>
      <c r="W6" s="263"/>
      <c r="X6" s="263">
        <f t="shared" si="4"/>
        <v>107.4</v>
      </c>
      <c r="Y6" s="263"/>
      <c r="Z6" s="263">
        <f t="shared" si="5"/>
        <v>102.9</v>
      </c>
      <c r="AA6" s="263"/>
      <c r="AB6" s="379">
        <f t="shared" si="6"/>
        <v>103.5</v>
      </c>
      <c r="AC6" s="296"/>
      <c r="AD6" s="297"/>
    </row>
    <row r="7" spans="1:30" ht="33" customHeight="1" x14ac:dyDescent="0.15">
      <c r="A7" s="345"/>
      <c r="B7" s="346"/>
      <c r="C7" s="528" t="s">
        <v>714</v>
      </c>
      <c r="D7" s="528"/>
      <c r="E7" s="528"/>
      <c r="F7" s="528"/>
      <c r="G7" s="529"/>
      <c r="H7" s="242">
        <v>414042677</v>
      </c>
      <c r="I7" s="182">
        <f>IF(H7="-","-",ROUND(H7/H26*100,2))</f>
        <v>1.53</v>
      </c>
      <c r="J7" s="242">
        <v>414042677</v>
      </c>
      <c r="K7" s="182">
        <f>IF(J7="-","-",ROUND(J7/J26*100,2))</f>
        <v>1.53</v>
      </c>
      <c r="L7" s="242">
        <v>414042677</v>
      </c>
      <c r="M7" s="182">
        <f>IF(L7="-","-",ROUND(L7/L26*100,2))</f>
        <v>1.52</v>
      </c>
      <c r="N7" s="242">
        <v>414042677</v>
      </c>
      <c r="O7" s="182">
        <f>IF(N7="-","-",ROUND(N7/N26*100,2))</f>
        <v>1.43</v>
      </c>
      <c r="P7" s="242">
        <v>414042677</v>
      </c>
      <c r="Q7" s="181">
        <f>IF(P7="-","-",ROUND(P7/P26*100,2))</f>
        <v>1.48</v>
      </c>
      <c r="R7" s="242">
        <v>414042677</v>
      </c>
      <c r="S7" s="182">
        <f>IF(R7="-","-",ROUND(R7/R26*100,2))</f>
        <v>1.5</v>
      </c>
      <c r="T7" s="263">
        <f t="shared" si="11"/>
        <v>100</v>
      </c>
      <c r="U7" s="263"/>
      <c r="V7" s="263">
        <f t="shared" ref="V7:V23" si="12">IF(OR(AND(J7="-",L7="-"),AND(J7="-",L7=0),AND(J7=0,L7="-"),AND(J7=0,L7=0)),L7,IF(AND(J7&gt;0,OR(L7=0,L7="-")),"皆減",IF(AND(OR(J7=0,J7="-"),L7&gt;0),"皆増",IF(L7&lt;&gt;0,ROUND(L7/J7*100,1),"error!"))))</f>
        <v>100</v>
      </c>
      <c r="W7" s="263"/>
      <c r="X7" s="263">
        <f t="shared" si="4"/>
        <v>100</v>
      </c>
      <c r="Y7" s="263"/>
      <c r="Z7" s="263">
        <f t="shared" si="5"/>
        <v>100</v>
      </c>
      <c r="AA7" s="263"/>
      <c r="AB7" s="379">
        <f t="shared" si="6"/>
        <v>100</v>
      </c>
      <c r="AC7" s="296"/>
      <c r="AD7" s="297"/>
    </row>
    <row r="8" spans="1:30" ht="33" customHeight="1" x14ac:dyDescent="0.15">
      <c r="A8" s="345"/>
      <c r="B8" s="346"/>
      <c r="C8" s="528" t="s">
        <v>715</v>
      </c>
      <c r="D8" s="528"/>
      <c r="E8" s="528"/>
      <c r="F8" s="528"/>
      <c r="G8" s="529"/>
      <c r="H8" s="242">
        <v>472717472</v>
      </c>
      <c r="I8" s="182">
        <f>IF(H8="-","-",ROUND(H8/H26*100,2))</f>
        <v>1.75</v>
      </c>
      <c r="J8" s="242">
        <v>456657778</v>
      </c>
      <c r="K8" s="182">
        <f>IF(J8="-","-",ROUND(J8/J26*100,2))</f>
        <v>1.69</v>
      </c>
      <c r="L8" s="242">
        <v>437209257</v>
      </c>
      <c r="M8" s="182">
        <f>IF(L8="-","-",ROUND(L8/L26*100,2))</f>
        <v>1.61</v>
      </c>
      <c r="N8" s="242">
        <v>681974826</v>
      </c>
      <c r="O8" s="182">
        <f>IF(N8="-","-",ROUND(N8/N26*100,2))</f>
        <v>2.36</v>
      </c>
      <c r="P8" s="242">
        <v>656807378</v>
      </c>
      <c r="Q8" s="182">
        <f>IF(P8="-","-",ROUND(P8/P26*100,2))</f>
        <v>2.35</v>
      </c>
      <c r="R8" s="242">
        <v>630528546</v>
      </c>
      <c r="S8" s="182">
        <f>IF(R8="-","-",ROUND(R8/R26*100,2))</f>
        <v>2.2799999999999998</v>
      </c>
      <c r="T8" s="263">
        <f t="shared" si="11"/>
        <v>96.6</v>
      </c>
      <c r="U8" s="263"/>
      <c r="V8" s="263">
        <f t="shared" si="12"/>
        <v>95.7</v>
      </c>
      <c r="W8" s="263"/>
      <c r="X8" s="263">
        <f t="shared" si="4"/>
        <v>156</v>
      </c>
      <c r="Y8" s="263"/>
      <c r="Z8" s="263">
        <f t="shared" si="5"/>
        <v>96.3</v>
      </c>
      <c r="AA8" s="263"/>
      <c r="AB8" s="379">
        <f t="shared" si="6"/>
        <v>96</v>
      </c>
      <c r="AC8" s="296"/>
      <c r="AD8" s="297"/>
    </row>
    <row r="9" spans="1:30" ht="33" customHeight="1" x14ac:dyDescent="0.15">
      <c r="A9" s="345"/>
      <c r="B9" s="346"/>
      <c r="C9" s="528" t="s">
        <v>716</v>
      </c>
      <c r="D9" s="528"/>
      <c r="E9" s="528"/>
      <c r="F9" s="528"/>
      <c r="G9" s="529"/>
      <c r="H9" s="242">
        <v>18742036919</v>
      </c>
      <c r="I9" s="182">
        <f>I26-(SUM(I7:I8)+SUM(I10:I13)+I14+I17+I19+I24)</f>
        <v>69.36</v>
      </c>
      <c r="J9" s="242">
        <v>18820503283</v>
      </c>
      <c r="K9" s="182">
        <f>K26-(SUM(K7:K8)+SUM(K10:K13)+K14+K17+K19+K24)</f>
        <v>69.52000000000001</v>
      </c>
      <c r="L9" s="242">
        <v>18857557815</v>
      </c>
      <c r="M9" s="182">
        <f>M26-(SUM(M7:M8)+SUM(M10:M13)+M14+M17+M19+M24)</f>
        <v>69.33</v>
      </c>
      <c r="N9" s="242">
        <v>19150387575</v>
      </c>
      <c r="O9" s="182">
        <f>O26-(SUM(O7:O8)+SUM(O10:O13)+O14+O17+O19+O24)</f>
        <v>66.2</v>
      </c>
      <c r="P9" s="242">
        <v>20617191015</v>
      </c>
      <c r="Q9" s="181">
        <f>Q26-(SUM(Q7:Q8)+SUM(Q10:Q13)+Q14+Q17+Q19+Q24)</f>
        <v>73.7</v>
      </c>
      <c r="R9" s="242">
        <v>21419009188</v>
      </c>
      <c r="S9" s="182">
        <f>S26-(SUM(S7:S8)+SUM(S10:S13)+S14+S17+S19+S24)</f>
        <v>77.48</v>
      </c>
      <c r="T9" s="263">
        <f t="shared" si="11"/>
        <v>100.4</v>
      </c>
      <c r="U9" s="263"/>
      <c r="V9" s="263">
        <f t="shared" si="12"/>
        <v>100.2</v>
      </c>
      <c r="W9" s="263"/>
      <c r="X9" s="263">
        <f t="shared" si="4"/>
        <v>101.6</v>
      </c>
      <c r="Y9" s="263"/>
      <c r="Z9" s="263">
        <f t="shared" si="5"/>
        <v>107.7</v>
      </c>
      <c r="AA9" s="263"/>
      <c r="AB9" s="379">
        <f t="shared" si="6"/>
        <v>103.9</v>
      </c>
      <c r="AC9" s="296"/>
      <c r="AD9" s="297"/>
    </row>
    <row r="10" spans="1:30" ht="33" customHeight="1" x14ac:dyDescent="0.15">
      <c r="A10" s="345"/>
      <c r="B10" s="346"/>
      <c r="C10" s="542" t="s">
        <v>373</v>
      </c>
      <c r="D10" s="542"/>
      <c r="E10" s="542"/>
      <c r="F10" s="542"/>
      <c r="G10" s="543"/>
      <c r="H10" s="242">
        <v>1037542813</v>
      </c>
      <c r="I10" s="182">
        <f>IF(H10="-","-",ROUND(H10/H26*100,2))</f>
        <v>3.84</v>
      </c>
      <c r="J10" s="242">
        <v>958865377</v>
      </c>
      <c r="K10" s="182">
        <f>IF(J10="-","-",ROUND(J10/J26*100,2))</f>
        <v>3.54</v>
      </c>
      <c r="L10" s="242">
        <v>901936615</v>
      </c>
      <c r="M10" s="182">
        <f>IF(L10="-","-",ROUND(L10/L26*100,2))</f>
        <v>3.31</v>
      </c>
      <c r="N10" s="242">
        <v>1498137417</v>
      </c>
      <c r="O10" s="182">
        <f>IF(N10="-","-",ROUND(N10/N26*100,2))</f>
        <v>5.18</v>
      </c>
      <c r="P10" s="242">
        <v>1350695089</v>
      </c>
      <c r="Q10" s="181">
        <f>IF(P10="-","-",ROUND(P10/P26*100,2))</f>
        <v>4.83</v>
      </c>
      <c r="R10" s="242">
        <v>1276014232</v>
      </c>
      <c r="S10" s="182">
        <f>IF(R10="-","-",ROUND(R10/R26*100,2))</f>
        <v>4.62</v>
      </c>
      <c r="T10" s="263">
        <f t="shared" si="11"/>
        <v>92.4</v>
      </c>
      <c r="U10" s="263"/>
      <c r="V10" s="263">
        <f t="shared" si="12"/>
        <v>94.1</v>
      </c>
      <c r="W10" s="263"/>
      <c r="X10" s="263">
        <f t="shared" si="4"/>
        <v>166.1</v>
      </c>
      <c r="Y10" s="263"/>
      <c r="Z10" s="263">
        <f t="shared" si="5"/>
        <v>90.2</v>
      </c>
      <c r="AA10" s="263"/>
      <c r="AB10" s="379">
        <f t="shared" si="6"/>
        <v>94.5</v>
      </c>
      <c r="AC10" s="296"/>
      <c r="AD10" s="297"/>
    </row>
    <row r="11" spans="1:30" ht="33" customHeight="1" x14ac:dyDescent="0.15">
      <c r="A11" s="44"/>
      <c r="B11" s="45"/>
      <c r="C11" s="542" t="s">
        <v>374</v>
      </c>
      <c r="D11" s="542"/>
      <c r="E11" s="542"/>
      <c r="F11" s="542"/>
      <c r="G11" s="543"/>
      <c r="H11" s="242">
        <v>5932895</v>
      </c>
      <c r="I11" s="182">
        <f>IF(H11="-","-",ROUND(H11/H26*100,2))</f>
        <v>0.02</v>
      </c>
      <c r="J11" s="242">
        <v>6424867</v>
      </c>
      <c r="K11" s="182">
        <f>IF(J11="-","-",ROUND(J11/J26*100,2))</f>
        <v>0.02</v>
      </c>
      <c r="L11" s="242">
        <v>4950408</v>
      </c>
      <c r="M11" s="182">
        <f>IF(L11="-","-",ROUND(L11/L26*100,2))</f>
        <v>0.02</v>
      </c>
      <c r="N11" s="242">
        <v>3674599</v>
      </c>
      <c r="O11" s="182">
        <f>IF(N11="-","-",ROUND(N11/N26*100,2))</f>
        <v>0.01</v>
      </c>
      <c r="P11" s="242">
        <v>3540840</v>
      </c>
      <c r="Q11" s="181">
        <f>IF(P11="-","-",ROUND(P11/P26*100,2))</f>
        <v>0.01</v>
      </c>
      <c r="R11" s="242">
        <v>2635611</v>
      </c>
      <c r="S11" s="182">
        <f>IF(R11="-","-",ROUND(R11/R26*100,2))</f>
        <v>0.01</v>
      </c>
      <c r="T11" s="263">
        <f t="shared" si="11"/>
        <v>108.3</v>
      </c>
      <c r="U11" s="263"/>
      <c r="V11" s="263">
        <f t="shared" si="12"/>
        <v>77.099999999999994</v>
      </c>
      <c r="W11" s="263"/>
      <c r="X11" s="263">
        <f t="shared" si="4"/>
        <v>74.2</v>
      </c>
      <c r="Y11" s="263"/>
      <c r="Z11" s="263">
        <f t="shared" si="5"/>
        <v>96.4</v>
      </c>
      <c r="AA11" s="263"/>
      <c r="AB11" s="379">
        <f t="shared" si="6"/>
        <v>74.400000000000006</v>
      </c>
      <c r="AC11" s="296"/>
      <c r="AD11" s="297"/>
    </row>
    <row r="12" spans="1:30" ht="33" customHeight="1" x14ac:dyDescent="0.15">
      <c r="A12" s="44"/>
      <c r="B12" s="45"/>
      <c r="C12" s="549" t="s">
        <v>51</v>
      </c>
      <c r="D12" s="549"/>
      <c r="E12" s="549"/>
      <c r="F12" s="549"/>
      <c r="G12" s="550"/>
      <c r="H12" s="242">
        <v>17190486</v>
      </c>
      <c r="I12" s="182">
        <f>IF(H12="-","-",ROUND(H12/H26*100,2))</f>
        <v>0.06</v>
      </c>
      <c r="J12" s="242">
        <v>13595671</v>
      </c>
      <c r="K12" s="182">
        <f>IF(J12="-","-",ROUND(J12/J26*100,2))</f>
        <v>0.05</v>
      </c>
      <c r="L12" s="242">
        <v>8895227</v>
      </c>
      <c r="M12" s="182">
        <f>IF(L12="-","-",ROUND(L12/L26*100,2))</f>
        <v>0.03</v>
      </c>
      <c r="N12" s="242">
        <v>4532469</v>
      </c>
      <c r="O12" s="182">
        <f>IF(N12="-","-",ROUND(N12/N26*100,2))</f>
        <v>0.02</v>
      </c>
      <c r="P12" s="242">
        <v>3111354</v>
      </c>
      <c r="Q12" s="181">
        <f>IF(P12="-","-",ROUND(P12/P26*100,2))</f>
        <v>0.01</v>
      </c>
      <c r="R12" s="242">
        <v>6328705</v>
      </c>
      <c r="S12" s="182">
        <f>IF(R12="-","-",ROUND(R12/R26*100,2))</f>
        <v>0.02</v>
      </c>
      <c r="T12" s="263">
        <f t="shared" si="11"/>
        <v>79.099999999999994</v>
      </c>
      <c r="U12" s="263"/>
      <c r="V12" s="263">
        <f t="shared" si="12"/>
        <v>65.400000000000006</v>
      </c>
      <c r="W12" s="263"/>
      <c r="X12" s="263">
        <f t="shared" si="4"/>
        <v>51</v>
      </c>
      <c r="Y12" s="263"/>
      <c r="Z12" s="263">
        <f t="shared" si="5"/>
        <v>68.599999999999994</v>
      </c>
      <c r="AA12" s="263"/>
      <c r="AB12" s="379">
        <f t="shared" si="6"/>
        <v>203.4</v>
      </c>
      <c r="AC12" s="296"/>
      <c r="AD12" s="297"/>
    </row>
    <row r="13" spans="1:30" ht="33" customHeight="1" x14ac:dyDescent="0.15">
      <c r="A13" s="44"/>
      <c r="B13" s="45"/>
      <c r="C13" s="542" t="s">
        <v>375</v>
      </c>
      <c r="D13" s="542"/>
      <c r="E13" s="542"/>
      <c r="F13" s="542"/>
      <c r="G13" s="543"/>
      <c r="H13" s="242">
        <v>84863069</v>
      </c>
      <c r="I13" s="182">
        <f>IF(H13="-","-",ROUND(H13/H26*100,2))</f>
        <v>0.31</v>
      </c>
      <c r="J13" s="242">
        <v>137249000</v>
      </c>
      <c r="K13" s="182">
        <f>IF(J13="-","-",ROUND(J13/J26*100,2))</f>
        <v>0.51</v>
      </c>
      <c r="L13" s="242">
        <v>373190999</v>
      </c>
      <c r="M13" s="182">
        <f>IF(L13="-","-",ROUND(L13/L26*100,2))</f>
        <v>1.37</v>
      </c>
      <c r="N13" s="242">
        <v>794988880</v>
      </c>
      <c r="O13" s="182">
        <f>IF(N13="-","-",ROUND(N13/N26*100,2))</f>
        <v>2.75</v>
      </c>
      <c r="P13" s="242">
        <v>162981000</v>
      </c>
      <c r="Q13" s="181">
        <f>IF(P13="-","-",ROUND(P13/P26*100,2))</f>
        <v>0.57999999999999996</v>
      </c>
      <c r="R13" s="242">
        <v>278851000</v>
      </c>
      <c r="S13" s="182">
        <f>IF(R13="-","-",ROUND(R13/R26*100,2))</f>
        <v>1.01</v>
      </c>
      <c r="T13" s="263">
        <f t="shared" si="11"/>
        <v>161.69999999999999</v>
      </c>
      <c r="U13" s="263"/>
      <c r="V13" s="263">
        <f t="shared" si="12"/>
        <v>271.89999999999998</v>
      </c>
      <c r="W13" s="263"/>
      <c r="X13" s="263">
        <f t="shared" si="4"/>
        <v>213</v>
      </c>
      <c r="Y13" s="263"/>
      <c r="Z13" s="263">
        <f t="shared" si="5"/>
        <v>20.5</v>
      </c>
      <c r="AA13" s="263"/>
      <c r="AB13" s="379">
        <f t="shared" si="6"/>
        <v>171.1</v>
      </c>
      <c r="AC13" s="296"/>
      <c r="AD13" s="297"/>
    </row>
    <row r="14" spans="1:30" ht="33" customHeight="1" x14ac:dyDescent="0.15">
      <c r="A14" s="44"/>
      <c r="B14" s="528" t="s">
        <v>376</v>
      </c>
      <c r="C14" s="528"/>
      <c r="D14" s="528"/>
      <c r="E14" s="528"/>
      <c r="F14" s="528"/>
      <c r="G14" s="529"/>
      <c r="H14" s="242">
        <v>1523600</v>
      </c>
      <c r="I14" s="182">
        <f t="shared" ref="I14:M14" si="13">I15</f>
        <v>0.01</v>
      </c>
      <c r="J14" s="242">
        <v>1523600</v>
      </c>
      <c r="K14" s="182">
        <f t="shared" si="13"/>
        <v>0.01</v>
      </c>
      <c r="L14" s="242">
        <f>SUM(L15:L16)</f>
        <v>18089191</v>
      </c>
      <c r="M14" s="182">
        <f t="shared" si="13"/>
        <v>0.01</v>
      </c>
      <c r="N14" s="242">
        <f>SUM(N15:N16)</f>
        <v>14776073</v>
      </c>
      <c r="O14" s="182">
        <f>O15+O16</f>
        <v>6.0000000000000005E-2</v>
      </c>
      <c r="P14" s="242">
        <f>SUM(P15:P16)</f>
        <v>11462955</v>
      </c>
      <c r="Q14" s="182">
        <f>Q15+Q16</f>
        <v>0.05</v>
      </c>
      <c r="R14" s="242">
        <f>SUM(R15:R16)</f>
        <v>8149837</v>
      </c>
      <c r="S14" s="182">
        <f>S15+S16</f>
        <v>0.03</v>
      </c>
      <c r="T14" s="263">
        <f t="shared" si="11"/>
        <v>100</v>
      </c>
      <c r="U14" s="263"/>
      <c r="V14" s="263">
        <f t="shared" si="12"/>
        <v>1187.3</v>
      </c>
      <c r="W14" s="263"/>
      <c r="X14" s="263">
        <f t="shared" si="4"/>
        <v>81.7</v>
      </c>
      <c r="Y14" s="263"/>
      <c r="Z14" s="263">
        <f t="shared" si="5"/>
        <v>77.599999999999994</v>
      </c>
      <c r="AA14" s="263"/>
      <c r="AB14" s="379">
        <f t="shared" si="6"/>
        <v>71.099999999999994</v>
      </c>
      <c r="AC14" s="296"/>
      <c r="AD14" s="297"/>
    </row>
    <row r="15" spans="1:30" ht="33" customHeight="1" x14ac:dyDescent="0.15">
      <c r="A15" s="44"/>
      <c r="B15" s="45"/>
      <c r="C15" s="528" t="s">
        <v>377</v>
      </c>
      <c r="D15" s="528"/>
      <c r="E15" s="528"/>
      <c r="F15" s="528"/>
      <c r="G15" s="529"/>
      <c r="H15" s="242">
        <v>1523600</v>
      </c>
      <c r="I15" s="182">
        <f>IF(H15="-","-",ROUND(H15/H26*100,2))</f>
        <v>0.01</v>
      </c>
      <c r="J15" s="242">
        <v>1523600</v>
      </c>
      <c r="K15" s="182">
        <f>IF(J15="-","-",ROUND(J15/J26*100,2))</f>
        <v>0.01</v>
      </c>
      <c r="L15" s="242">
        <v>1523600</v>
      </c>
      <c r="M15" s="182">
        <f>IF(L15="-","-",ROUND(L15/L26*100,2))</f>
        <v>0.01</v>
      </c>
      <c r="N15" s="242">
        <v>1523600</v>
      </c>
      <c r="O15" s="182">
        <f>IF(N15="-","-",ROUND(N15/N26*100,2))</f>
        <v>0.01</v>
      </c>
      <c r="P15" s="242">
        <v>1523600</v>
      </c>
      <c r="Q15" s="181">
        <f>IF(P15="-","-",ROUND(P15/P26*100,2))</f>
        <v>0.01</v>
      </c>
      <c r="R15" s="242">
        <v>1523600</v>
      </c>
      <c r="S15" s="182">
        <f>IF(R15="-","-",ROUND(R15/R26*100,2))</f>
        <v>0.01</v>
      </c>
      <c r="T15" s="263">
        <f>IF(OR(AND(H15="-",J15="-"),AND(H15="-",J15=0),AND(H15=0,J15="-"),AND(H15=0,J15=0)),J15,IF(AND(H15&gt;0,OR(J15=0,J15="-")),"皆減",IF(AND(OR(H15=0,H15="-"),J15&gt;0),"皆増",IF(J15&lt;&gt;0,ROUND(J15/H15*100,1),"error!"))))</f>
        <v>100</v>
      </c>
      <c r="U15" s="263"/>
      <c r="V15" s="263">
        <f t="shared" si="12"/>
        <v>100</v>
      </c>
      <c r="W15" s="263"/>
      <c r="X15" s="263">
        <f t="shared" si="4"/>
        <v>100</v>
      </c>
      <c r="Y15" s="263"/>
      <c r="Z15" s="263">
        <f t="shared" si="5"/>
        <v>100</v>
      </c>
      <c r="AA15" s="263"/>
      <c r="AB15" s="379">
        <f t="shared" si="6"/>
        <v>100</v>
      </c>
      <c r="AC15" s="296"/>
      <c r="AD15" s="297"/>
    </row>
    <row r="16" spans="1:30" ht="33" customHeight="1" x14ac:dyDescent="0.15">
      <c r="A16" s="44"/>
      <c r="B16" s="45"/>
      <c r="C16" s="556" t="s">
        <v>1074</v>
      </c>
      <c r="D16" s="556"/>
      <c r="E16" s="556"/>
      <c r="F16" s="556"/>
      <c r="G16" s="557"/>
      <c r="H16" s="242">
        <v>0</v>
      </c>
      <c r="I16" s="182">
        <f>IF(H16="-","-",ROUND(H16/H26*100,2))</f>
        <v>0</v>
      </c>
      <c r="J16" s="242">
        <v>0</v>
      </c>
      <c r="K16" s="182">
        <f>IF(J16="-","-",ROUND(J16/J26*100,2))</f>
        <v>0</v>
      </c>
      <c r="L16" s="242">
        <v>16565591</v>
      </c>
      <c r="M16" s="182">
        <f>IF(L16="-","-",ROUND(L16/L26*100,2))</f>
        <v>0.06</v>
      </c>
      <c r="N16" s="242">
        <v>13252473</v>
      </c>
      <c r="O16" s="182">
        <f>IF(N16="-","-",ROUND(N16/N26*100,2))</f>
        <v>0.05</v>
      </c>
      <c r="P16" s="242">
        <v>9939355</v>
      </c>
      <c r="Q16" s="181">
        <f>IF(P16="-","-",ROUND(P16/P26*100,2))</f>
        <v>0.04</v>
      </c>
      <c r="R16" s="242">
        <v>6626237</v>
      </c>
      <c r="S16" s="182">
        <f>IF(R16="-","-",ROUND(R16/R26*100,2))</f>
        <v>0.02</v>
      </c>
      <c r="T16" s="263">
        <f t="shared" si="11"/>
        <v>0</v>
      </c>
      <c r="U16" s="263"/>
      <c r="V16" s="263" t="str">
        <f t="shared" si="12"/>
        <v>皆増</v>
      </c>
      <c r="W16" s="263"/>
      <c r="X16" s="263">
        <f t="shared" si="4"/>
        <v>80</v>
      </c>
      <c r="Y16" s="263"/>
      <c r="Z16" s="263">
        <f t="shared" si="5"/>
        <v>75</v>
      </c>
      <c r="AA16" s="263"/>
      <c r="AB16" s="379">
        <f t="shared" si="6"/>
        <v>66.7</v>
      </c>
      <c r="AC16" s="296"/>
      <c r="AD16" s="297"/>
    </row>
    <row r="17" spans="1:234" ht="33" customHeight="1" x14ac:dyDescent="0.15">
      <c r="A17" s="44"/>
      <c r="B17" s="528" t="s">
        <v>262</v>
      </c>
      <c r="C17" s="528"/>
      <c r="D17" s="528"/>
      <c r="E17" s="528"/>
      <c r="F17" s="528"/>
      <c r="G17" s="529"/>
      <c r="H17" s="242">
        <v>199596868</v>
      </c>
      <c r="I17" s="182">
        <f t="shared" ref="I17:S17" si="14">I18</f>
        <v>0.74</v>
      </c>
      <c r="J17" s="242">
        <v>199721698</v>
      </c>
      <c r="K17" s="182">
        <f t="shared" si="14"/>
        <v>0.74</v>
      </c>
      <c r="L17" s="242">
        <f t="shared" si="14"/>
        <v>199846528</v>
      </c>
      <c r="M17" s="182">
        <f t="shared" si="14"/>
        <v>0.73</v>
      </c>
      <c r="N17" s="242">
        <f t="shared" si="14"/>
        <v>299971358</v>
      </c>
      <c r="O17" s="182">
        <f t="shared" si="14"/>
        <v>1.04</v>
      </c>
      <c r="P17" s="242">
        <f t="shared" si="14"/>
        <v>200000000</v>
      </c>
      <c r="Q17" s="181">
        <f t="shared" si="14"/>
        <v>0.72</v>
      </c>
      <c r="R17" s="242">
        <f t="shared" si="14"/>
        <v>300000000</v>
      </c>
      <c r="S17" s="182">
        <f t="shared" si="14"/>
        <v>1.0900000000000001</v>
      </c>
      <c r="T17" s="263">
        <f t="shared" si="11"/>
        <v>100.1</v>
      </c>
      <c r="U17" s="263"/>
      <c r="V17" s="263">
        <f t="shared" si="12"/>
        <v>100.1</v>
      </c>
      <c r="W17" s="263"/>
      <c r="X17" s="263">
        <f t="shared" si="4"/>
        <v>150.1</v>
      </c>
      <c r="Y17" s="263"/>
      <c r="Z17" s="263">
        <f t="shared" si="5"/>
        <v>66.7</v>
      </c>
      <c r="AA17" s="263"/>
      <c r="AB17" s="379">
        <f t="shared" si="6"/>
        <v>150</v>
      </c>
      <c r="AC17" s="296"/>
      <c r="AD17" s="297"/>
    </row>
    <row r="18" spans="1:234" ht="33" customHeight="1" x14ac:dyDescent="0.15">
      <c r="A18" s="44"/>
      <c r="B18" s="45"/>
      <c r="C18" s="528" t="s">
        <v>261</v>
      </c>
      <c r="D18" s="528"/>
      <c r="E18" s="528"/>
      <c r="F18" s="528"/>
      <c r="G18" s="529"/>
      <c r="H18" s="242">
        <v>199596868</v>
      </c>
      <c r="I18" s="182">
        <f>IF(H18="-","-",ROUND(H18/H26*100,2))</f>
        <v>0.74</v>
      </c>
      <c r="J18" s="242">
        <v>199721698</v>
      </c>
      <c r="K18" s="182">
        <f>IF(J18="-","-",ROUND(J18/J26*100,2))</f>
        <v>0.74</v>
      </c>
      <c r="L18" s="242">
        <v>199846528</v>
      </c>
      <c r="M18" s="182">
        <f>IF(L18="-","-",ROUND(L18/L26*100,2))</f>
        <v>0.73</v>
      </c>
      <c r="N18" s="242">
        <v>299971358</v>
      </c>
      <c r="O18" s="182">
        <f>IF(N18="-","-",ROUND(N18/N26*100,2))</f>
        <v>1.04</v>
      </c>
      <c r="P18" s="242">
        <v>200000000</v>
      </c>
      <c r="Q18" s="181">
        <f>IF(P18="-","-",ROUND(P18/P26*100,2))</f>
        <v>0.72</v>
      </c>
      <c r="R18" s="242">
        <v>300000000</v>
      </c>
      <c r="S18" s="182">
        <f>IF(R18="-","-",ROUND(R18/R26*100,2))</f>
        <v>1.0900000000000001</v>
      </c>
      <c r="T18" s="263">
        <f t="shared" si="11"/>
        <v>100.1</v>
      </c>
      <c r="U18" s="263"/>
      <c r="V18" s="263">
        <f t="shared" si="12"/>
        <v>100.1</v>
      </c>
      <c r="W18" s="263"/>
      <c r="X18" s="263">
        <f t="shared" si="4"/>
        <v>150.1</v>
      </c>
      <c r="Y18" s="263"/>
      <c r="Z18" s="263">
        <f t="shared" si="5"/>
        <v>66.7</v>
      </c>
      <c r="AA18" s="263"/>
      <c r="AB18" s="379">
        <f t="shared" si="6"/>
        <v>150</v>
      </c>
      <c r="AC18" s="296"/>
      <c r="AD18" s="297"/>
    </row>
    <row r="19" spans="1:234" ht="33" customHeight="1" x14ac:dyDescent="0.15">
      <c r="A19" s="535" t="s">
        <v>717</v>
      </c>
      <c r="B19" s="528"/>
      <c r="C19" s="528"/>
      <c r="D19" s="528"/>
      <c r="E19" s="528"/>
      <c r="F19" s="528"/>
      <c r="G19" s="529"/>
      <c r="H19" s="242">
        <v>6049967161</v>
      </c>
      <c r="I19" s="182">
        <f t="shared" ref="I19" si="15">SUM(I20:I23)</f>
        <v>22.38</v>
      </c>
      <c r="J19" s="242">
        <v>6060369417</v>
      </c>
      <c r="K19" s="182">
        <f t="shared" ref="K19:L19" si="16">SUM(K20:K23)</f>
        <v>22.389999999999997</v>
      </c>
      <c r="L19" s="242">
        <f t="shared" si="16"/>
        <v>6007322578</v>
      </c>
      <c r="M19" s="182">
        <f t="shared" ref="M19:N19" si="17">SUM(M20:M23)</f>
        <v>22.07</v>
      </c>
      <c r="N19" s="242">
        <f t="shared" si="17"/>
        <v>6059819787</v>
      </c>
      <c r="O19" s="182">
        <f t="shared" ref="O19:Q19" si="18">SUM(O20:O23)</f>
        <v>20.95</v>
      </c>
      <c r="P19" s="242">
        <f>SUM(P20:P23)</f>
        <v>4550798887</v>
      </c>
      <c r="Q19" s="181">
        <f t="shared" si="18"/>
        <v>16.27</v>
      </c>
      <c r="R19" s="242">
        <f>SUM(R20:R23)</f>
        <v>3305010633</v>
      </c>
      <c r="S19" s="182">
        <f t="shared" ref="S19" si="19">SUM(S20:S23)</f>
        <v>11.959999999999999</v>
      </c>
      <c r="T19" s="263">
        <f t="shared" si="11"/>
        <v>100.2</v>
      </c>
      <c r="U19" s="263"/>
      <c r="V19" s="263">
        <f t="shared" si="12"/>
        <v>99.1</v>
      </c>
      <c r="W19" s="263"/>
      <c r="X19" s="263">
        <f t="shared" si="4"/>
        <v>100.9</v>
      </c>
      <c r="Y19" s="263"/>
      <c r="Z19" s="263">
        <f t="shared" si="5"/>
        <v>75.099999999999994</v>
      </c>
      <c r="AA19" s="263"/>
      <c r="AB19" s="379">
        <f t="shared" si="6"/>
        <v>72.599999999999994</v>
      </c>
      <c r="AC19" s="296"/>
      <c r="AD19" s="297"/>
    </row>
    <row r="20" spans="1:234" ht="33" customHeight="1" x14ac:dyDescent="0.15">
      <c r="A20" s="44"/>
      <c r="B20" s="528" t="s">
        <v>718</v>
      </c>
      <c r="C20" s="528"/>
      <c r="D20" s="528"/>
      <c r="E20" s="528"/>
      <c r="F20" s="528"/>
      <c r="G20" s="529"/>
      <c r="H20" s="242">
        <v>5592300916</v>
      </c>
      <c r="I20" s="182">
        <f>IF(H20="-","-",ROUND(H20/H26*100,2))</f>
        <v>20.69</v>
      </c>
      <c r="J20" s="242">
        <v>5535824272</v>
      </c>
      <c r="K20" s="182">
        <f>IF(J20="-","-",ROUND(J20/J26*100,2))</f>
        <v>20.45</v>
      </c>
      <c r="L20" s="242">
        <v>5409109135</v>
      </c>
      <c r="M20" s="182">
        <f>IF(L20="-","-",ROUND(L20/L26*100,2))</f>
        <v>19.87</v>
      </c>
      <c r="N20" s="242">
        <v>4866643712</v>
      </c>
      <c r="O20" s="182">
        <f>IF(N20="-","-",ROUND(N20/N26*100,2))</f>
        <v>16.829999999999998</v>
      </c>
      <c r="P20" s="242">
        <v>3876485619</v>
      </c>
      <c r="Q20" s="181">
        <f>IF(P20="-","-",ROUND(P20/P26*100,2))</f>
        <v>13.86</v>
      </c>
      <c r="R20" s="242">
        <v>2912340698</v>
      </c>
      <c r="S20" s="182">
        <f>IF(R20="-","-",ROUND(R20/R26*100,2))</f>
        <v>10.54</v>
      </c>
      <c r="T20" s="263">
        <f t="shared" si="11"/>
        <v>99</v>
      </c>
      <c r="U20" s="263"/>
      <c r="V20" s="263">
        <f t="shared" si="12"/>
        <v>97.7</v>
      </c>
      <c r="W20" s="263"/>
      <c r="X20" s="263">
        <f t="shared" si="4"/>
        <v>90</v>
      </c>
      <c r="Y20" s="263"/>
      <c r="Z20" s="263">
        <f t="shared" si="5"/>
        <v>79.7</v>
      </c>
      <c r="AA20" s="263"/>
      <c r="AB20" s="379">
        <f t="shared" si="6"/>
        <v>75.099999999999994</v>
      </c>
      <c r="AC20" s="296"/>
      <c r="AD20" s="297"/>
    </row>
    <row r="21" spans="1:234" ht="33" customHeight="1" x14ac:dyDescent="0.15">
      <c r="A21" s="345"/>
      <c r="B21" s="528" t="s">
        <v>788</v>
      </c>
      <c r="C21" s="528"/>
      <c r="D21" s="528"/>
      <c r="E21" s="528"/>
      <c r="F21" s="528"/>
      <c r="G21" s="529"/>
      <c r="H21" s="242">
        <v>332350264</v>
      </c>
      <c r="I21" s="182">
        <f>IF(H21="-","-",ROUND(H21/H26*100,2))</f>
        <v>1.23</v>
      </c>
      <c r="J21" s="242">
        <v>309963038</v>
      </c>
      <c r="K21" s="182">
        <f>IF(J21="-","-",ROUND(J21/J26*100,2))</f>
        <v>1.1499999999999999</v>
      </c>
      <c r="L21" s="242">
        <v>329146750</v>
      </c>
      <c r="M21" s="182">
        <f>IF(L21="-","-",ROUND(L21/L26*100,2))</f>
        <v>1.21</v>
      </c>
      <c r="N21" s="242">
        <v>992612003</v>
      </c>
      <c r="O21" s="182">
        <f>IF(N21="-","-",ROUND(N21/N26*100,2))</f>
        <v>3.43</v>
      </c>
      <c r="P21" s="242">
        <v>371065498</v>
      </c>
      <c r="Q21" s="181">
        <f>IF(P21="-","-",ROUND(P21/P26*100,2))</f>
        <v>1.33</v>
      </c>
      <c r="R21" s="242">
        <v>369868758</v>
      </c>
      <c r="S21" s="182">
        <f>IF(R21="-","-",ROUND(R21/R26*100,2))</f>
        <v>1.34</v>
      </c>
      <c r="T21" s="263">
        <f t="shared" si="11"/>
        <v>93.3</v>
      </c>
      <c r="U21" s="263"/>
      <c r="V21" s="263">
        <f t="shared" si="12"/>
        <v>106.2</v>
      </c>
      <c r="W21" s="263"/>
      <c r="X21" s="263">
        <f t="shared" si="4"/>
        <v>301.60000000000002</v>
      </c>
      <c r="Y21" s="263"/>
      <c r="Z21" s="263">
        <f t="shared" si="5"/>
        <v>37.4</v>
      </c>
      <c r="AA21" s="263"/>
      <c r="AB21" s="379">
        <f t="shared" si="6"/>
        <v>99.7</v>
      </c>
      <c r="AC21" s="296"/>
      <c r="AD21" s="297"/>
    </row>
    <row r="22" spans="1:234" ht="33" customHeight="1" x14ac:dyDescent="0.15">
      <c r="A22" s="345"/>
      <c r="B22" s="528" t="s">
        <v>719</v>
      </c>
      <c r="C22" s="528"/>
      <c r="D22" s="528"/>
      <c r="E22" s="528"/>
      <c r="F22" s="528"/>
      <c r="G22" s="529"/>
      <c r="H22" s="242">
        <v>21546251</v>
      </c>
      <c r="I22" s="182">
        <f>IF(H22="-","-",ROUND(H22/H26*100,2))</f>
        <v>0.08</v>
      </c>
      <c r="J22" s="242">
        <v>21282107</v>
      </c>
      <c r="K22" s="182">
        <f>IF(J22="-","-",ROUND(J22/J26*100,2))</f>
        <v>0.08</v>
      </c>
      <c r="L22" s="242">
        <v>22266693</v>
      </c>
      <c r="M22" s="182">
        <f>IF(L22="-","-",ROUND(L22/L26*100,2))</f>
        <v>0.08</v>
      </c>
      <c r="N22" s="242">
        <v>21459072</v>
      </c>
      <c r="O22" s="182">
        <f>IF(N22="-","-",ROUND(N22/N26*100,2))</f>
        <v>7.0000000000000007E-2</v>
      </c>
      <c r="P22" s="242">
        <v>22947770</v>
      </c>
      <c r="Q22" s="181">
        <f>IF(P22="-","-",ROUND(P22/P26*100,2))</f>
        <v>0.08</v>
      </c>
      <c r="R22" s="242">
        <v>22801177</v>
      </c>
      <c r="S22" s="182">
        <f>IF(R22="-","-",ROUND(R22/R26*100,2))</f>
        <v>0.08</v>
      </c>
      <c r="T22" s="263">
        <f t="shared" si="11"/>
        <v>98.8</v>
      </c>
      <c r="U22" s="263"/>
      <c r="V22" s="263">
        <f t="shared" si="12"/>
        <v>104.6</v>
      </c>
      <c r="W22" s="263"/>
      <c r="X22" s="263">
        <f t="shared" si="4"/>
        <v>96.4</v>
      </c>
      <c r="Y22" s="263"/>
      <c r="Z22" s="263">
        <f t="shared" si="5"/>
        <v>106.9</v>
      </c>
      <c r="AA22" s="263"/>
      <c r="AB22" s="379">
        <f t="shared" si="6"/>
        <v>99.4</v>
      </c>
      <c r="AC22" s="296"/>
      <c r="AD22" s="297"/>
    </row>
    <row r="23" spans="1:234" ht="33" customHeight="1" x14ac:dyDescent="0.15">
      <c r="A23" s="345"/>
      <c r="B23" s="528" t="s">
        <v>720</v>
      </c>
      <c r="C23" s="528"/>
      <c r="D23" s="528"/>
      <c r="E23" s="528"/>
      <c r="F23" s="528"/>
      <c r="G23" s="529"/>
      <c r="H23" s="242">
        <v>103769730</v>
      </c>
      <c r="I23" s="182">
        <f>IF(H23="-","-",ROUND(H23/H26*100,2))</f>
        <v>0.38</v>
      </c>
      <c r="J23" s="242">
        <v>193300000</v>
      </c>
      <c r="K23" s="182">
        <f>IF(J23="-","-",ROUND(J23/J26*100,2))</f>
        <v>0.71</v>
      </c>
      <c r="L23" s="242">
        <v>246800000</v>
      </c>
      <c r="M23" s="182">
        <f>IF(L23="-","-",ROUND(L23/L26*100,2))</f>
        <v>0.91</v>
      </c>
      <c r="N23" s="242">
        <v>179105000</v>
      </c>
      <c r="O23" s="182">
        <f>IF(N23="-","-",ROUND(N23/N26*100,2))</f>
        <v>0.62</v>
      </c>
      <c r="P23" s="242">
        <v>280300000</v>
      </c>
      <c r="Q23" s="181">
        <f>IF(P23="-","-",ROUND(P23/P26*100,2))</f>
        <v>1</v>
      </c>
      <c r="R23" s="242">
        <v>0</v>
      </c>
      <c r="S23" s="182">
        <f>IF(R23="-","-",ROUND(R23/R26*100,2))</f>
        <v>0</v>
      </c>
      <c r="T23" s="263">
        <f t="shared" si="11"/>
        <v>186.3</v>
      </c>
      <c r="U23" s="263"/>
      <c r="V23" s="263">
        <f t="shared" si="12"/>
        <v>127.7</v>
      </c>
      <c r="W23" s="263"/>
      <c r="X23" s="263">
        <f t="shared" si="4"/>
        <v>72.599999999999994</v>
      </c>
      <c r="Y23" s="263"/>
      <c r="Z23" s="263">
        <f t="shared" si="5"/>
        <v>156.5</v>
      </c>
      <c r="AA23" s="263"/>
      <c r="AB23" s="379" t="str">
        <f t="shared" si="6"/>
        <v>皆減</v>
      </c>
      <c r="AC23" s="296"/>
      <c r="AD23" s="297"/>
    </row>
    <row r="24" spans="1:234" ht="33" hidden="1" customHeight="1" x14ac:dyDescent="0.15">
      <c r="A24" s="563" t="s">
        <v>1077</v>
      </c>
      <c r="B24" s="564"/>
      <c r="C24" s="564"/>
      <c r="D24" s="564"/>
      <c r="E24" s="564"/>
      <c r="F24" s="564"/>
      <c r="G24" s="565"/>
      <c r="H24" s="242">
        <v>0</v>
      </c>
      <c r="I24" s="182">
        <f>IF(H24="-","-",ROUND(H24/H26*100,2))</f>
        <v>0</v>
      </c>
      <c r="J24" s="242">
        <v>0</v>
      </c>
      <c r="K24" s="182">
        <f>IF(J24="-","-",ROUND(J24/J26*100,2))</f>
        <v>0</v>
      </c>
      <c r="L24" s="242">
        <v>0</v>
      </c>
      <c r="M24" s="182">
        <f>IF(L24="-","-",ROUND(L24/L26*100,2))</f>
        <v>0</v>
      </c>
      <c r="N24" s="242">
        <v>0</v>
      </c>
      <c r="O24" s="182">
        <f>IF(N24="-","-",ROUND(N24/N26*100,2))</f>
        <v>0</v>
      </c>
      <c r="P24" s="242">
        <v>0</v>
      </c>
      <c r="Q24" s="181">
        <f>IF(P24="-","-",ROUND(P24/P26*100,2))</f>
        <v>0</v>
      </c>
      <c r="R24" s="242">
        <v>0</v>
      </c>
      <c r="S24" s="182">
        <f>IF(R24="-","-",ROUND(R24/R26*100,2))</f>
        <v>0</v>
      </c>
      <c r="T24" s="263">
        <f t="shared" ref="T24:T28" si="20">IF(OR(AND(H24="-",J24="-"),AND(H24="-",J24=0),AND(H24=0,J24="-"),AND(H24=0,J24=0)),J24,IF(AND(H24&gt;0,OR(J24=0,J24="-")),"皆減",IF(AND(OR(H24=0,H24="-"),J24&gt;0),"皆増",IF(J24&lt;&gt;0,ROUND(J24/H24*100,1),"error!"))))</f>
        <v>0</v>
      </c>
      <c r="U24" s="263"/>
      <c r="V24" s="263">
        <f t="shared" ref="V24:V28" si="21">IF(OR(AND(J24="-",L24="-"),AND(J24="-",L24=0),AND(J24=0,L24="-"),AND(J24=0,L24=0)),L24,IF(AND(J24&gt;0,OR(L24=0,L24="-")),"皆減",IF(AND(OR(J24=0,J24="-"),L24&gt;0),"皆増",IF(L24&lt;&gt;0,ROUND(L24/J24*100,1),"error!"))))</f>
        <v>0</v>
      </c>
      <c r="W24" s="263"/>
      <c r="X24" s="263">
        <f t="shared" ref="X24:X28" si="22">IF(OR(AND(L24="-",N24="-"),AND(L24="-",N24=0),AND(L24=0,N24="-"),AND(L24=0,N24=0)),N24,IF(AND(L24&gt;0,OR(N24=0,N24="-")),"皆減",IF(AND(OR(L24=0,L24="-"),N24&gt;0),"皆増",IF(N24&lt;&gt;0,ROUND(N24/L24*100,1),"error!"))))</f>
        <v>0</v>
      </c>
      <c r="Y24" s="263"/>
      <c r="Z24" s="263">
        <f t="shared" ref="Z24:Z28" si="23">IF(OR(AND(N24="-",P24="-"),AND(N24="-",P24=0),AND(N24=0,P24="-"),AND(N24=0,P24=0)),P24,IF(AND(N24&gt;0,OR(P24=0,P24="-")),"皆減",IF(AND(OR(N24=0,N24="-"),P24&gt;0),"皆増",IF(P24&lt;&gt;0,ROUND(P24/N24*100,1),"error!"))))</f>
        <v>0</v>
      </c>
      <c r="AA24" s="263"/>
      <c r="AB24" s="379">
        <f t="shared" ref="AB24:AB28" si="24">IF(OR(AND(P24="-",R24="-"),AND(P24="-",R24=0),AND(P24=0,R24="-"),AND(P24=0,R24=0)),R24,IF(AND(P24&gt;0,OR(R24=0,R24="-")),"皆減",IF(AND(OR(P24=0,P24="-"),R24&gt;0),"皆増",IF(R24&lt;&gt;0,ROUND(R24/P24*100,1),"error!"))))</f>
        <v>0</v>
      </c>
      <c r="AC24" s="296"/>
      <c r="AD24" s="297"/>
    </row>
    <row r="25" spans="1:234" ht="33" hidden="1" customHeight="1" x14ac:dyDescent="0.15">
      <c r="A25" s="345"/>
      <c r="B25" s="564" t="s">
        <v>1078</v>
      </c>
      <c r="C25" s="564"/>
      <c r="D25" s="564"/>
      <c r="E25" s="564"/>
      <c r="F25" s="564"/>
      <c r="G25" s="565"/>
      <c r="H25" s="242">
        <v>0</v>
      </c>
      <c r="I25" s="182">
        <f>IF(H25="-","-",ROUND(H25/H26*100,2))</f>
        <v>0</v>
      </c>
      <c r="J25" s="242">
        <v>0</v>
      </c>
      <c r="K25" s="182">
        <f>IF(J25="-","-",ROUND(J25/J26*100,2))</f>
        <v>0</v>
      </c>
      <c r="L25" s="242">
        <v>0</v>
      </c>
      <c r="M25" s="182">
        <f>IF(L25="-","-",ROUND(L25/L26*100,2))</f>
        <v>0</v>
      </c>
      <c r="N25" s="242">
        <v>0</v>
      </c>
      <c r="O25" s="182">
        <f>IF(N25="-","-",ROUND(N25/N26*100,2))</f>
        <v>0</v>
      </c>
      <c r="P25" s="242">
        <v>0</v>
      </c>
      <c r="Q25" s="181">
        <f>IF(P25="-","-",ROUND(P25/P26*100,2))</f>
        <v>0</v>
      </c>
      <c r="R25" s="242">
        <v>0</v>
      </c>
      <c r="S25" s="182">
        <f>IF(R25="-","-",ROUND(R25/R26*100,2))</f>
        <v>0</v>
      </c>
      <c r="T25" s="263">
        <f t="shared" si="20"/>
        <v>0</v>
      </c>
      <c r="U25" s="263"/>
      <c r="V25" s="263">
        <f t="shared" si="21"/>
        <v>0</v>
      </c>
      <c r="W25" s="263"/>
      <c r="X25" s="263">
        <f t="shared" si="22"/>
        <v>0</v>
      </c>
      <c r="Y25" s="263"/>
      <c r="Z25" s="263">
        <f t="shared" si="23"/>
        <v>0</v>
      </c>
      <c r="AA25" s="263"/>
      <c r="AB25" s="379">
        <f t="shared" si="24"/>
        <v>0</v>
      </c>
      <c r="AC25" s="296"/>
      <c r="AD25" s="297"/>
    </row>
    <row r="26" spans="1:234" s="298" customFormat="1" ht="33" customHeight="1" x14ac:dyDescent="0.15">
      <c r="A26" s="535" t="s">
        <v>721</v>
      </c>
      <c r="B26" s="528"/>
      <c r="C26" s="528"/>
      <c r="D26" s="528"/>
      <c r="E26" s="528"/>
      <c r="F26" s="528"/>
      <c r="G26" s="529"/>
      <c r="H26" s="242">
        <v>27025413960</v>
      </c>
      <c r="I26" s="182">
        <v>100</v>
      </c>
      <c r="J26" s="242">
        <v>27068953368</v>
      </c>
      <c r="K26" s="182">
        <v>100</v>
      </c>
      <c r="L26" s="242">
        <f>L5+L19+L24</f>
        <v>27223041295</v>
      </c>
      <c r="M26" s="182">
        <v>100</v>
      </c>
      <c r="N26" s="242">
        <f>N5+N19+N24</f>
        <v>28922305661</v>
      </c>
      <c r="O26" s="182">
        <v>100</v>
      </c>
      <c r="P26" s="242">
        <f>P5+P19+P24</f>
        <v>27970631195</v>
      </c>
      <c r="Q26" s="181">
        <v>100</v>
      </c>
      <c r="R26" s="242">
        <f>R5+R19+R24</f>
        <v>27640570429</v>
      </c>
      <c r="S26" s="182">
        <v>100</v>
      </c>
      <c r="T26" s="263">
        <f>IF(OR(AND(H26="-",J26="-"),AND(H26="-",J26=0),AND(H26=0,J26="-"),AND(H26=0,J26=0)),J26,IF(AND(H26&gt;0,OR(J26=0,J26="-")),"皆減",IF(AND(OR(H26=0,H26="-"),J26&gt;0),"皆増",IF(J26&lt;&gt;0,ROUND(J26/H26*100,1),"error!"))))</f>
        <v>100.2</v>
      </c>
      <c r="U26" s="263"/>
      <c r="V26" s="263">
        <f>IF(OR(AND(J26="-",L26="-"),AND(J26="-",L26=0),AND(J26=0,L26="-"),AND(J26=0,L26=0)),L26,IF(AND(J26&gt;0,OR(L26=0,L26="-")),"皆減",IF(AND(OR(J26=0,J26="-"),L26&gt;0),"皆増",IF(L26&lt;&gt;0,ROUND(L26/J26*100,1),"error!"))))</f>
        <v>100.6</v>
      </c>
      <c r="W26" s="263"/>
      <c r="X26" s="263">
        <f>IF(OR(AND(L26="-",N26="-"),AND(L26="-",N26=0),AND(L26=0,N26="-"),AND(L26=0,N26=0)),N26,IF(AND(L26&gt;0,OR(N26=0,N26="-")),"皆減",IF(AND(OR(L26=0,L26="-"),N26&gt;0),"皆増",IF(N26&lt;&gt;0,ROUND(N26/L26*100,1),"error!"))))</f>
        <v>106.2</v>
      </c>
      <c r="Y26" s="263"/>
      <c r="Z26" s="263">
        <f>IF(OR(AND(N26="-",P26="-"),AND(N26="-",P26=0),AND(N26=0,P26="-"),AND(N26=0,P26=0)),P26,IF(AND(N26&gt;0,OR(P26=0,P26="-")),"皆減",IF(AND(OR(N26=0,N26="-"),P26&gt;0),"皆増",IF(P26&lt;&gt;0,ROUND(P26/N26*100,1),"error!"))))</f>
        <v>96.7</v>
      </c>
      <c r="AA26" s="263"/>
      <c r="AB26" s="379">
        <f>IF(OR(AND(P26="-",R26="-"),AND(P26="-",R26=0),AND(P26=0,R26="-"),AND(P26=0,R26=0)),R26,IF(AND(P26&gt;0,OR(R26=0,R26="-")),"皆減",IF(AND(OR(P26=0,P26="-"),R26&gt;0),"皆増",IF(R26&lt;&gt;0,ROUND(R26/P26*100,1),"error!"))))</f>
        <v>98.8</v>
      </c>
      <c r="AC26" s="296"/>
      <c r="AD26" s="297"/>
    </row>
    <row r="27" spans="1:234" s="299" customFormat="1" ht="3.75" hidden="1" customHeight="1" x14ac:dyDescent="0.15">
      <c r="A27" s="103"/>
      <c r="B27" s="103"/>
      <c r="C27" s="103"/>
      <c r="D27" s="103"/>
      <c r="E27" s="103"/>
      <c r="F27" s="103"/>
      <c r="G27" s="103"/>
      <c r="H27" s="243"/>
      <c r="I27" s="244"/>
      <c r="J27" s="243"/>
      <c r="K27" s="244"/>
      <c r="L27" s="243"/>
      <c r="M27" s="244"/>
      <c r="N27" s="243"/>
      <c r="O27" s="244"/>
      <c r="P27" s="243"/>
      <c r="Q27" s="244"/>
      <c r="R27" s="243"/>
      <c r="S27" s="244"/>
      <c r="T27" s="343">
        <f t="shared" si="20"/>
        <v>0</v>
      </c>
      <c r="U27" s="343"/>
      <c r="V27" s="343">
        <f t="shared" si="21"/>
        <v>0</v>
      </c>
      <c r="W27" s="343"/>
      <c r="X27" s="343">
        <f t="shared" si="22"/>
        <v>0</v>
      </c>
      <c r="Y27" s="343"/>
      <c r="Z27" s="343">
        <f t="shared" si="23"/>
        <v>0</v>
      </c>
      <c r="AA27" s="343"/>
      <c r="AB27" s="264">
        <f t="shared" si="24"/>
        <v>0</v>
      </c>
      <c r="AC27" s="123"/>
    </row>
    <row r="28" spans="1:234" ht="19.5" hidden="1" customHeight="1" x14ac:dyDescent="0.15">
      <c r="A28" s="43"/>
      <c r="B28" s="43"/>
      <c r="C28" s="43"/>
      <c r="D28" s="43"/>
      <c r="E28" s="43"/>
      <c r="F28" s="43"/>
      <c r="G28" s="43"/>
      <c r="H28" s="239"/>
      <c r="I28" s="245"/>
      <c r="J28" s="239"/>
      <c r="K28" s="245"/>
      <c r="L28" s="239"/>
      <c r="M28" s="245"/>
      <c r="N28" s="239"/>
      <c r="O28" s="245"/>
      <c r="P28" s="239"/>
      <c r="Q28" s="245"/>
      <c r="R28" s="239"/>
      <c r="S28" s="245"/>
      <c r="T28" s="343">
        <f t="shared" si="20"/>
        <v>0</v>
      </c>
      <c r="U28" s="343"/>
      <c r="V28" s="547">
        <f t="shared" si="21"/>
        <v>0</v>
      </c>
      <c r="W28" s="547"/>
      <c r="X28" s="547">
        <f t="shared" si="22"/>
        <v>0</v>
      </c>
      <c r="Y28" s="547"/>
      <c r="Z28" s="547">
        <f t="shared" si="23"/>
        <v>0</v>
      </c>
      <c r="AA28" s="343"/>
      <c r="AB28" s="265">
        <f t="shared" si="24"/>
        <v>0</v>
      </c>
      <c r="AC28" s="8"/>
    </row>
    <row r="29" spans="1:234" ht="35.25" customHeight="1" x14ac:dyDescent="0.15">
      <c r="A29" s="544" t="s">
        <v>647</v>
      </c>
      <c r="B29" s="545"/>
      <c r="C29" s="545"/>
      <c r="D29" s="545"/>
      <c r="E29" s="545"/>
      <c r="F29" s="545"/>
      <c r="G29" s="546"/>
      <c r="H29" s="260" t="str">
        <f>$H$3</f>
        <v>令和元年度</v>
      </c>
      <c r="I29" s="261"/>
      <c r="J29" s="260" t="str">
        <f>$J$3</f>
        <v>令和２年度</v>
      </c>
      <c r="K29" s="261"/>
      <c r="L29" s="260" t="str">
        <f>$L$3</f>
        <v>令和３年度</v>
      </c>
      <c r="M29" s="261"/>
      <c r="N29" s="260" t="str">
        <f>$N$3</f>
        <v>令和４年度</v>
      </c>
      <c r="O29" s="261"/>
      <c r="P29" s="260" t="str">
        <f>$P$3</f>
        <v>令和５年度</v>
      </c>
      <c r="Q29" s="261"/>
      <c r="R29" s="260" t="str">
        <f>$R$3</f>
        <v>令和６年度</v>
      </c>
      <c r="S29" s="261"/>
      <c r="T29" s="142" t="s">
        <v>649</v>
      </c>
      <c r="U29" s="142"/>
      <c r="V29" s="142"/>
      <c r="W29" s="142"/>
      <c r="X29" s="142"/>
      <c r="Y29" s="142"/>
      <c r="Z29" s="142"/>
      <c r="AA29" s="142"/>
      <c r="AB29" s="143"/>
      <c r="AC29" s="142"/>
      <c r="AE29" s="299"/>
      <c r="AF29" s="299"/>
      <c r="AG29" s="299"/>
      <c r="AH29" s="299"/>
      <c r="AI29" s="299"/>
      <c r="AJ29" s="299"/>
      <c r="AK29" s="299"/>
      <c r="AL29" s="299"/>
      <c r="AM29" s="299"/>
      <c r="AN29" s="299"/>
      <c r="AO29" s="299"/>
      <c r="AP29" s="299"/>
      <c r="AQ29" s="299"/>
      <c r="AR29" s="299"/>
      <c r="AS29" s="299"/>
      <c r="AT29" s="299"/>
      <c r="AU29" s="299"/>
      <c r="AV29" s="299"/>
      <c r="AW29" s="299"/>
      <c r="AX29" s="299"/>
      <c r="AY29" s="299"/>
      <c r="AZ29" s="299"/>
      <c r="BA29" s="299"/>
      <c r="BB29" s="299"/>
      <c r="BC29" s="299"/>
      <c r="BD29" s="299"/>
      <c r="BE29" s="299"/>
      <c r="BF29" s="299"/>
      <c r="BG29" s="299"/>
      <c r="BH29" s="299"/>
      <c r="BI29" s="299"/>
      <c r="BJ29" s="299"/>
      <c r="BK29" s="299"/>
      <c r="BL29" s="299"/>
      <c r="BM29" s="299"/>
      <c r="BN29" s="299"/>
      <c r="BO29" s="299"/>
      <c r="BP29" s="299"/>
      <c r="BQ29" s="299"/>
      <c r="BR29" s="299"/>
      <c r="BS29" s="299"/>
      <c r="BT29" s="299"/>
      <c r="BU29" s="299"/>
      <c r="BV29" s="299"/>
      <c r="BW29" s="299"/>
      <c r="BX29" s="299"/>
      <c r="BY29" s="299"/>
      <c r="BZ29" s="299"/>
      <c r="CA29" s="299"/>
      <c r="CB29" s="299"/>
      <c r="CC29" s="299"/>
      <c r="CD29" s="299"/>
      <c r="CE29" s="299"/>
      <c r="CF29" s="299"/>
      <c r="CG29" s="299"/>
      <c r="CH29" s="299"/>
      <c r="CI29" s="299"/>
      <c r="CJ29" s="299"/>
      <c r="CK29" s="299"/>
      <c r="CL29" s="299"/>
      <c r="CM29" s="299"/>
      <c r="CN29" s="299"/>
      <c r="CO29" s="299"/>
      <c r="CP29" s="299"/>
      <c r="CQ29" s="299"/>
      <c r="CR29" s="299"/>
      <c r="CS29" s="299"/>
      <c r="CT29" s="299"/>
      <c r="CU29" s="299"/>
      <c r="CV29" s="299"/>
      <c r="CW29" s="299"/>
      <c r="CX29" s="299"/>
      <c r="CY29" s="299"/>
      <c r="CZ29" s="299"/>
      <c r="DA29" s="299"/>
      <c r="DB29" s="299"/>
      <c r="DC29" s="299"/>
      <c r="DD29" s="299"/>
      <c r="DE29" s="299"/>
      <c r="DF29" s="299"/>
      <c r="DG29" s="299"/>
      <c r="DH29" s="299"/>
      <c r="DI29" s="299"/>
      <c r="DJ29" s="299"/>
      <c r="DK29" s="299"/>
      <c r="DL29" s="299"/>
      <c r="DM29" s="299"/>
      <c r="DN29" s="299"/>
      <c r="DO29" s="299"/>
      <c r="DP29" s="299"/>
      <c r="DQ29" s="299"/>
      <c r="DR29" s="299"/>
      <c r="DS29" s="299"/>
      <c r="DT29" s="299"/>
      <c r="DU29" s="299"/>
      <c r="DV29" s="299"/>
      <c r="DW29" s="299"/>
      <c r="DX29" s="299"/>
      <c r="DY29" s="299"/>
      <c r="DZ29" s="299"/>
      <c r="EA29" s="299"/>
      <c r="EB29" s="299"/>
      <c r="EC29" s="299"/>
      <c r="ED29" s="299"/>
      <c r="EE29" s="299"/>
      <c r="EF29" s="299"/>
      <c r="EG29" s="299"/>
      <c r="EH29" s="299"/>
      <c r="EI29" s="299"/>
      <c r="EJ29" s="299"/>
      <c r="EK29" s="299"/>
      <c r="EL29" s="299"/>
      <c r="EM29" s="299"/>
      <c r="EN29" s="299"/>
      <c r="EO29" s="299"/>
      <c r="EP29" s="299"/>
      <c r="EQ29" s="299"/>
      <c r="ER29" s="299"/>
      <c r="ES29" s="299"/>
      <c r="ET29" s="299"/>
      <c r="EU29" s="299"/>
      <c r="EV29" s="299"/>
      <c r="EW29" s="299"/>
      <c r="EX29" s="299"/>
      <c r="EY29" s="299"/>
      <c r="EZ29" s="299"/>
      <c r="FA29" s="299"/>
      <c r="FB29" s="299"/>
      <c r="FC29" s="299"/>
      <c r="FD29" s="299"/>
      <c r="FE29" s="299"/>
      <c r="FF29" s="299"/>
      <c r="FG29" s="299"/>
      <c r="FH29" s="299"/>
      <c r="FI29" s="299"/>
      <c r="FJ29" s="299"/>
      <c r="FK29" s="299"/>
      <c r="FL29" s="299"/>
      <c r="FM29" s="299"/>
      <c r="FN29" s="299"/>
      <c r="FO29" s="299"/>
      <c r="FP29" s="299"/>
      <c r="FQ29" s="299"/>
      <c r="FR29" s="299"/>
      <c r="FS29" s="299"/>
      <c r="FT29" s="299"/>
      <c r="FU29" s="299"/>
      <c r="FV29" s="299"/>
      <c r="FW29" s="299"/>
      <c r="FX29" s="299"/>
      <c r="FY29" s="299"/>
      <c r="FZ29" s="299"/>
      <c r="GA29" s="299"/>
      <c r="GB29" s="299"/>
      <c r="GC29" s="299"/>
      <c r="GD29" s="299"/>
      <c r="GE29" s="299"/>
      <c r="GF29" s="299"/>
      <c r="GG29" s="299"/>
      <c r="GH29" s="299"/>
      <c r="GI29" s="299"/>
      <c r="GJ29" s="299"/>
      <c r="GK29" s="299"/>
      <c r="GL29" s="299"/>
      <c r="GM29" s="299"/>
      <c r="GN29" s="299"/>
      <c r="GO29" s="299"/>
      <c r="GP29" s="299"/>
      <c r="GQ29" s="299"/>
      <c r="GR29" s="299"/>
      <c r="GS29" s="299"/>
      <c r="GT29" s="299"/>
      <c r="GU29" s="299"/>
      <c r="GV29" s="299"/>
      <c r="GW29" s="299"/>
      <c r="GX29" s="299"/>
      <c r="GY29" s="299"/>
      <c r="GZ29" s="299"/>
      <c r="HA29" s="299"/>
      <c r="HB29" s="299"/>
      <c r="HC29" s="299"/>
      <c r="HD29" s="299"/>
      <c r="HE29" s="299"/>
      <c r="HF29" s="299"/>
      <c r="HG29" s="299"/>
      <c r="HH29" s="299"/>
      <c r="HI29" s="299"/>
      <c r="HJ29" s="299"/>
      <c r="HK29" s="299"/>
      <c r="HL29" s="299"/>
      <c r="HM29" s="299"/>
      <c r="HN29" s="299"/>
      <c r="HO29" s="299"/>
      <c r="HP29" s="299"/>
      <c r="HQ29" s="299"/>
      <c r="HR29" s="299"/>
      <c r="HS29" s="299"/>
      <c r="HT29" s="299"/>
      <c r="HU29" s="299"/>
      <c r="HV29" s="299"/>
      <c r="HW29" s="299"/>
      <c r="HX29" s="299"/>
      <c r="HY29" s="299"/>
      <c r="HZ29" s="299"/>
    </row>
    <row r="30" spans="1:234" ht="36" customHeight="1" x14ac:dyDescent="0.15">
      <c r="A30" s="539" t="s">
        <v>648</v>
      </c>
      <c r="B30" s="540"/>
      <c r="C30" s="540"/>
      <c r="D30" s="540"/>
      <c r="E30" s="540"/>
      <c r="F30" s="540"/>
      <c r="G30" s="541"/>
      <c r="H30" s="240" t="s">
        <v>645</v>
      </c>
      <c r="I30" s="241" t="s">
        <v>644</v>
      </c>
      <c r="J30" s="240" t="s">
        <v>645</v>
      </c>
      <c r="K30" s="241" t="s">
        <v>644</v>
      </c>
      <c r="L30" s="240" t="s">
        <v>645</v>
      </c>
      <c r="M30" s="241" t="s">
        <v>644</v>
      </c>
      <c r="N30" s="240" t="s">
        <v>645</v>
      </c>
      <c r="O30" s="241" t="s">
        <v>644</v>
      </c>
      <c r="P30" s="240" t="s">
        <v>645</v>
      </c>
      <c r="Q30" s="241" t="s">
        <v>644</v>
      </c>
      <c r="R30" s="240" t="s">
        <v>645</v>
      </c>
      <c r="S30" s="241" t="s">
        <v>644</v>
      </c>
      <c r="T30" s="134" t="str">
        <f>$T$4</f>
        <v>２年度</v>
      </c>
      <c r="U30" s="134" t="s">
        <v>996</v>
      </c>
      <c r="V30" s="134" t="str">
        <f>$V$4</f>
        <v>３年度</v>
      </c>
      <c r="W30" s="134" t="s">
        <v>996</v>
      </c>
      <c r="X30" s="134" t="str">
        <f>$X$4</f>
        <v>４年度</v>
      </c>
      <c r="Y30" s="134" t="s">
        <v>996</v>
      </c>
      <c r="Z30" s="134" t="str">
        <f>$Z$4</f>
        <v>５年度</v>
      </c>
      <c r="AA30" s="134" t="s">
        <v>996</v>
      </c>
      <c r="AB30" s="134" t="str">
        <f>$AB$4</f>
        <v>６年度</v>
      </c>
      <c r="AC30" s="134" t="s">
        <v>996</v>
      </c>
    </row>
    <row r="31" spans="1:234" ht="22.7" customHeight="1" x14ac:dyDescent="0.15">
      <c r="A31" s="535" t="s">
        <v>723</v>
      </c>
      <c r="B31" s="528"/>
      <c r="C31" s="528"/>
      <c r="D31" s="528"/>
      <c r="E31" s="528"/>
      <c r="F31" s="528"/>
      <c r="G31" s="529"/>
      <c r="H31" s="242">
        <v>1393069553</v>
      </c>
      <c r="I31" s="182">
        <f t="shared" ref="I31:J31" si="25">SUM(I32:I33)</f>
        <v>5.1499999999999995</v>
      </c>
      <c r="J31" s="242">
        <f t="shared" si="25"/>
        <v>1170990149</v>
      </c>
      <c r="K31" s="182">
        <f t="shared" ref="K31:L31" si="26">SUM(K32:K33)</f>
        <v>4.33</v>
      </c>
      <c r="L31" s="242">
        <f t="shared" si="26"/>
        <v>962859775</v>
      </c>
      <c r="M31" s="182">
        <f t="shared" ref="M31:N31" si="27">SUM(M32:M33)</f>
        <v>3.54</v>
      </c>
      <c r="N31" s="242">
        <f t="shared" si="27"/>
        <v>761376737</v>
      </c>
      <c r="O31" s="182">
        <f t="shared" ref="O31:Q31" si="28">SUM(O32:O33)</f>
        <v>2.63</v>
      </c>
      <c r="P31" s="242">
        <f t="shared" si="28"/>
        <v>608784153</v>
      </c>
      <c r="Q31" s="181">
        <f t="shared" si="28"/>
        <v>2.1800000000000002</v>
      </c>
      <c r="R31" s="242">
        <f>SUM(R32:R33)</f>
        <v>458511030</v>
      </c>
      <c r="S31" s="182">
        <f t="shared" ref="S31" si="29">SUM(S32:S33)</f>
        <v>1.66</v>
      </c>
      <c r="T31" s="263">
        <f t="shared" ref="T31:T47" si="30">IF(OR(AND(H31="-",J31="-"),AND(H31="-",J31=0),AND(H31=0,J31="-"),AND(H31=0,J31=0)),J31,IF(AND(H31&gt;0,OR(J31=0,J31="-")),"皆減",IF(AND(OR(H31=0,H31="-"),J31&gt;0),"皆増",IF(J31&lt;&gt;0,ROUND(J31/H31*100,1),"error!"))))</f>
        <v>84.1</v>
      </c>
      <c r="U31" s="263"/>
      <c r="V31" s="263">
        <f t="shared" ref="V31:V47" si="31">IF(OR(AND(J31="-",L31="-"),AND(J31="-",L31=0),AND(J31=0,L31="-"),AND(J31=0,L31=0)),L31,IF(AND(J31&gt;0,OR(L31=0,L31="-")),"皆減",IF(AND(OR(J31=0,J31="-"),L31&gt;0),"皆増",IF(L31&lt;&gt;0,ROUND(L31/J31*100,1),"error!"))))</f>
        <v>82.2</v>
      </c>
      <c r="W31" s="263"/>
      <c r="X31" s="263">
        <f t="shared" ref="X31:X47" si="32">IF(OR(AND(L31="-",N31="-"),AND(L31="-",N31=0),AND(L31=0,N31="-"),AND(L31=0,N31=0)),N31,IF(AND(L31&gt;0,OR(N31=0,N31="-")),"皆減",IF(AND(OR(L31=0,L31="-"),N31&gt;0),"皆増",IF(N31&lt;&gt;0,ROUND(N31/L31*100,1),"error!"))))</f>
        <v>79.099999999999994</v>
      </c>
      <c r="Y31" s="263"/>
      <c r="Z31" s="263">
        <f t="shared" ref="Z31:Z47" si="33">IF(OR(AND(N31="-",P31="-"),AND(N31="-",P31=0),AND(N31=0,P31="-"),AND(N31=0,P31=0)),P31,IF(AND(N31&gt;0,OR(P31=0,P31="-")),"皆減",IF(AND(OR(N31=0,N31="-"),P31&gt;0),"皆増",IF(P31&lt;&gt;0,ROUND(P31/N31*100,1),"error!"))))</f>
        <v>80</v>
      </c>
      <c r="AA31" s="263"/>
      <c r="AB31" s="379">
        <f t="shared" ref="AB31:AB47" si="34">IF(OR(AND(P31="-",R31="-"),AND(P31="-",R31=0),AND(P31=0,R31="-"),AND(P31=0,R31=0)),R31,IF(AND(P31&gt;0,OR(R31=0,R31="-")),"皆減",IF(AND(OR(P31=0,P31="-"),R31&gt;0),"皆増",IF(R31&lt;&gt;0,ROUND(R31/P31*100,1),"error!"))))</f>
        <v>75.3</v>
      </c>
      <c r="AC31" s="300"/>
    </row>
    <row r="32" spans="1:234" ht="22.7" customHeight="1" x14ac:dyDescent="0.15">
      <c r="A32" s="341"/>
      <c r="B32" s="528" t="s">
        <v>773</v>
      </c>
      <c r="C32" s="528"/>
      <c r="D32" s="528"/>
      <c r="E32" s="528"/>
      <c r="F32" s="528"/>
      <c r="G32" s="529"/>
      <c r="H32" s="242">
        <v>1332330017</v>
      </c>
      <c r="I32" s="182">
        <f>IF(H32="-","-",ROUND(H32/H64*100,2))</f>
        <v>4.93</v>
      </c>
      <c r="J32" s="242">
        <v>1123392991</v>
      </c>
      <c r="K32" s="182">
        <f>IF(J32="-","-",ROUND(J32/J64*100,2))</f>
        <v>4.1500000000000004</v>
      </c>
      <c r="L32" s="242">
        <v>930025011</v>
      </c>
      <c r="M32" s="182">
        <f>IF(L32="-","-",ROUND(L32/L64*100,2))</f>
        <v>3.42</v>
      </c>
      <c r="N32" s="242">
        <v>755789623</v>
      </c>
      <c r="O32" s="182">
        <f>IF(N32="-","-",ROUND(N32/N64*100,2))</f>
        <v>2.61</v>
      </c>
      <c r="P32" s="242">
        <v>597703234</v>
      </c>
      <c r="Q32" s="181">
        <f>IF(P32="-","-",ROUND(P32/P64*100,2))</f>
        <v>2.14</v>
      </c>
      <c r="R32" s="242">
        <v>458511030</v>
      </c>
      <c r="S32" s="182">
        <f>IF(R32="-","-",ROUND(R32/R64*100,2))</f>
        <v>1.66</v>
      </c>
      <c r="T32" s="263">
        <f t="shared" si="30"/>
        <v>84.3</v>
      </c>
      <c r="U32" s="263"/>
      <c r="V32" s="263">
        <f t="shared" si="31"/>
        <v>82.8</v>
      </c>
      <c r="W32" s="263"/>
      <c r="X32" s="263">
        <f t="shared" si="32"/>
        <v>81.3</v>
      </c>
      <c r="Y32" s="263"/>
      <c r="Z32" s="263">
        <f t="shared" si="33"/>
        <v>79.099999999999994</v>
      </c>
      <c r="AA32" s="263"/>
      <c r="AB32" s="379">
        <f t="shared" si="34"/>
        <v>76.7</v>
      </c>
      <c r="AC32" s="300"/>
    </row>
    <row r="33" spans="1:29" ht="22.7" customHeight="1" x14ac:dyDescent="0.15">
      <c r="A33" s="341"/>
      <c r="B33" s="528" t="s">
        <v>774</v>
      </c>
      <c r="C33" s="528"/>
      <c r="D33" s="528"/>
      <c r="E33" s="528"/>
      <c r="F33" s="528"/>
      <c r="G33" s="529"/>
      <c r="H33" s="242">
        <v>60739536</v>
      </c>
      <c r="I33" s="182">
        <f t="shared" ref="I33" si="35">SUM(I34:I35)</f>
        <v>0.22</v>
      </c>
      <c r="J33" s="242">
        <f t="shared" ref="J33" si="36">SUM(J34:J35)</f>
        <v>47597158</v>
      </c>
      <c r="K33" s="182">
        <f t="shared" ref="K33:L33" si="37">SUM(K34:K35)</f>
        <v>0.18</v>
      </c>
      <c r="L33" s="242">
        <f t="shared" si="37"/>
        <v>32834764</v>
      </c>
      <c r="M33" s="182">
        <f t="shared" ref="M33:N33" si="38">SUM(M34:M35)</f>
        <v>0.12</v>
      </c>
      <c r="N33" s="242">
        <f t="shared" si="38"/>
        <v>5587114</v>
      </c>
      <c r="O33" s="182">
        <f t="shared" ref="O33:Q33" si="39">SUM(O34:O35)</f>
        <v>0.02</v>
      </c>
      <c r="P33" s="242">
        <f t="shared" si="39"/>
        <v>11080919</v>
      </c>
      <c r="Q33" s="181">
        <f t="shared" si="39"/>
        <v>0.04</v>
      </c>
      <c r="R33" s="242">
        <f t="shared" ref="R33:S33" si="40">SUM(R34:R35)</f>
        <v>0</v>
      </c>
      <c r="S33" s="182">
        <f t="shared" si="40"/>
        <v>0</v>
      </c>
      <c r="T33" s="263">
        <f t="shared" si="30"/>
        <v>78.400000000000006</v>
      </c>
      <c r="U33" s="263"/>
      <c r="V33" s="263">
        <f t="shared" si="31"/>
        <v>69</v>
      </c>
      <c r="W33" s="263"/>
      <c r="X33" s="263">
        <f t="shared" si="32"/>
        <v>17</v>
      </c>
      <c r="Y33" s="263"/>
      <c r="Z33" s="263">
        <f t="shared" si="33"/>
        <v>198.3</v>
      </c>
      <c r="AA33" s="263"/>
      <c r="AB33" s="379" t="str">
        <f t="shared" si="34"/>
        <v>皆減</v>
      </c>
      <c r="AC33" s="300"/>
    </row>
    <row r="34" spans="1:29" ht="22.7" customHeight="1" x14ac:dyDescent="0.15">
      <c r="A34" s="341"/>
      <c r="B34" s="45"/>
      <c r="C34" s="528" t="s">
        <v>786</v>
      </c>
      <c r="D34" s="528"/>
      <c r="E34" s="528"/>
      <c r="F34" s="528"/>
      <c r="G34" s="529"/>
      <c r="H34" s="242">
        <v>60739536</v>
      </c>
      <c r="I34" s="182">
        <f>IF(H34="-","-",ROUND(H34/H64*100,2))</f>
        <v>0.22</v>
      </c>
      <c r="J34" s="242">
        <v>47597158</v>
      </c>
      <c r="K34" s="182">
        <f>IF(J34="-","-",ROUND(J34/J64*100,2))</f>
        <v>0.18</v>
      </c>
      <c r="L34" s="242">
        <v>32834764</v>
      </c>
      <c r="M34" s="182">
        <f>IF(L34="-","-",ROUND(L34/L64*100,2))</f>
        <v>0.12</v>
      </c>
      <c r="N34" s="242">
        <v>5587114</v>
      </c>
      <c r="O34" s="182">
        <f>IF(N34="-","-",ROUND(N34/N64*100,2))</f>
        <v>0.02</v>
      </c>
      <c r="P34" s="242">
        <v>11080919</v>
      </c>
      <c r="Q34" s="181">
        <f>IF(P34="-","-",ROUND(P34/P64*100,2))</f>
        <v>0.04</v>
      </c>
      <c r="R34" s="242">
        <v>0</v>
      </c>
      <c r="S34" s="182">
        <f>IF(R34="-","-",ROUND(R34/R64*100,2))</f>
        <v>0</v>
      </c>
      <c r="T34" s="263">
        <f t="shared" si="30"/>
        <v>78.400000000000006</v>
      </c>
      <c r="U34" s="263"/>
      <c r="V34" s="263">
        <f t="shared" si="31"/>
        <v>69</v>
      </c>
      <c r="W34" s="263"/>
      <c r="X34" s="263">
        <f t="shared" si="32"/>
        <v>17</v>
      </c>
      <c r="Y34" s="263"/>
      <c r="Z34" s="263">
        <f t="shared" si="33"/>
        <v>198.3</v>
      </c>
      <c r="AA34" s="263"/>
      <c r="AB34" s="379" t="str">
        <f t="shared" si="34"/>
        <v>皆減</v>
      </c>
      <c r="AC34" s="300"/>
    </row>
    <row r="35" spans="1:29" ht="22.7" hidden="1" customHeight="1" x14ac:dyDescent="0.15">
      <c r="A35" s="89"/>
      <c r="B35" s="45"/>
      <c r="C35" s="561" t="s">
        <v>1021</v>
      </c>
      <c r="D35" s="561"/>
      <c r="E35" s="561"/>
      <c r="F35" s="561"/>
      <c r="G35" s="562"/>
      <c r="H35" s="242">
        <v>0</v>
      </c>
      <c r="I35" s="182">
        <f>IF(H35="-","-",ROUND(H35/H64*100,2))</f>
        <v>0</v>
      </c>
      <c r="J35" s="242">
        <v>0</v>
      </c>
      <c r="K35" s="182">
        <f>IF(J35="-","-",ROUND(J35/J64*100,2))</f>
        <v>0</v>
      </c>
      <c r="L35" s="242">
        <v>0</v>
      </c>
      <c r="M35" s="182">
        <f>IF(L35="-","-",ROUND(L35/L64*100,2))</f>
        <v>0</v>
      </c>
      <c r="N35" s="242">
        <v>0</v>
      </c>
      <c r="O35" s="182">
        <f>IF(N35="-","-",ROUND(N35/N64*100,2))</f>
        <v>0</v>
      </c>
      <c r="P35" s="242">
        <v>0</v>
      </c>
      <c r="Q35" s="181">
        <f>IF(P35="-","-",ROUND(P35/P64*100,2))</f>
        <v>0</v>
      </c>
      <c r="R35" s="242">
        <v>0</v>
      </c>
      <c r="S35" s="182">
        <f>IF(R35="-","-",ROUND(R35/R64*100,2))</f>
        <v>0</v>
      </c>
      <c r="T35" s="263">
        <f t="shared" si="30"/>
        <v>0</v>
      </c>
      <c r="U35" s="263"/>
      <c r="V35" s="263">
        <f t="shared" si="31"/>
        <v>0</v>
      </c>
      <c r="W35" s="263"/>
      <c r="X35" s="263">
        <f t="shared" si="32"/>
        <v>0</v>
      </c>
      <c r="Y35" s="263"/>
      <c r="Z35" s="263">
        <f t="shared" si="33"/>
        <v>0</v>
      </c>
      <c r="AA35" s="263"/>
      <c r="AB35" s="379">
        <f t="shared" si="34"/>
        <v>0</v>
      </c>
      <c r="AC35" s="300"/>
    </row>
    <row r="36" spans="1:29" ht="22.7" customHeight="1" x14ac:dyDescent="0.15">
      <c r="A36" s="535" t="s">
        <v>722</v>
      </c>
      <c r="B36" s="528"/>
      <c r="C36" s="528"/>
      <c r="D36" s="528"/>
      <c r="E36" s="528"/>
      <c r="F36" s="528"/>
      <c r="G36" s="529"/>
      <c r="H36" s="242">
        <v>669747398</v>
      </c>
      <c r="I36" s="182">
        <f t="shared" ref="I36:J36" si="41">SUM(I37:I40,I43)</f>
        <v>2.4900000000000002</v>
      </c>
      <c r="J36" s="242">
        <f t="shared" si="41"/>
        <v>627531006</v>
      </c>
      <c r="K36" s="182">
        <f t="shared" ref="K36:L36" si="42">SUM(K37:K40,K43)</f>
        <v>2.3199999999999998</v>
      </c>
      <c r="L36" s="242">
        <f t="shared" si="42"/>
        <v>637922746</v>
      </c>
      <c r="M36" s="182">
        <f t="shared" ref="M36:N36" si="43">SUM(M37:M40,M43)</f>
        <v>2.34</v>
      </c>
      <c r="N36" s="242">
        <f t="shared" si="43"/>
        <v>2175567266</v>
      </c>
      <c r="O36" s="182">
        <f t="shared" ref="O36:Q36" si="44">SUM(O37:O40,O43)</f>
        <v>7.52</v>
      </c>
      <c r="P36" s="242">
        <f t="shared" si="44"/>
        <v>1206543933</v>
      </c>
      <c r="Q36" s="181">
        <f t="shared" si="44"/>
        <v>4.3199999999999994</v>
      </c>
      <c r="R36" s="242">
        <f t="shared" ref="R36:S36" si="45">SUM(R37:R40,R43)</f>
        <v>859910770</v>
      </c>
      <c r="S36" s="182">
        <f t="shared" si="45"/>
        <v>3.0999999999999996</v>
      </c>
      <c r="T36" s="263">
        <f t="shared" si="30"/>
        <v>93.7</v>
      </c>
      <c r="U36" s="263"/>
      <c r="V36" s="263">
        <f t="shared" si="31"/>
        <v>101.7</v>
      </c>
      <c r="W36" s="263"/>
      <c r="X36" s="263">
        <f t="shared" si="32"/>
        <v>341</v>
      </c>
      <c r="Y36" s="263"/>
      <c r="Z36" s="263">
        <f t="shared" si="33"/>
        <v>55.5</v>
      </c>
      <c r="AA36" s="263"/>
      <c r="AB36" s="379">
        <f t="shared" si="34"/>
        <v>71.3</v>
      </c>
      <c r="AC36" s="300"/>
    </row>
    <row r="37" spans="1:29" ht="22.7" customHeight="1" x14ac:dyDescent="0.15">
      <c r="A37" s="341"/>
      <c r="B37" s="528" t="s">
        <v>773</v>
      </c>
      <c r="C37" s="528"/>
      <c r="D37" s="528"/>
      <c r="E37" s="528"/>
      <c r="F37" s="528"/>
      <c r="G37" s="529"/>
      <c r="H37" s="242">
        <v>221379019</v>
      </c>
      <c r="I37" s="182">
        <f>IF(H37="-","-",ROUND(H37/H64*100,2))</f>
        <v>0.82</v>
      </c>
      <c r="J37" s="242">
        <v>208937026</v>
      </c>
      <c r="K37" s="182">
        <f>IF(J37="-","-",ROUND(J37/J64*100,2))</f>
        <v>0.77</v>
      </c>
      <c r="L37" s="242">
        <v>193367980</v>
      </c>
      <c r="M37" s="182">
        <f>IF(L37="-","-",ROUND(L37/L64*100,2))</f>
        <v>0.71</v>
      </c>
      <c r="N37" s="242">
        <v>174235388</v>
      </c>
      <c r="O37" s="182">
        <f>IF(N37="-","-",ROUND(N37/N64*100,2))</f>
        <v>0.6</v>
      </c>
      <c r="P37" s="242">
        <v>158086389</v>
      </c>
      <c r="Q37" s="181">
        <f>IF(P37="-","-",ROUND(P37/P64*100,2))</f>
        <v>0.56999999999999995</v>
      </c>
      <c r="R37" s="242">
        <v>139192204</v>
      </c>
      <c r="S37" s="182">
        <f>IF(R37="-","-",ROUND(R37/R64*100,2))</f>
        <v>0.5</v>
      </c>
      <c r="T37" s="263">
        <f t="shared" si="30"/>
        <v>94.4</v>
      </c>
      <c r="U37" s="263"/>
      <c r="V37" s="263">
        <f t="shared" si="31"/>
        <v>92.5</v>
      </c>
      <c r="W37" s="263"/>
      <c r="X37" s="263">
        <f t="shared" si="32"/>
        <v>90.1</v>
      </c>
      <c r="Y37" s="263"/>
      <c r="Z37" s="263">
        <f t="shared" si="33"/>
        <v>90.7</v>
      </c>
      <c r="AA37" s="263"/>
      <c r="AB37" s="379">
        <f t="shared" si="34"/>
        <v>88</v>
      </c>
      <c r="AC37" s="300"/>
    </row>
    <row r="38" spans="1:29" ht="22.7" customHeight="1" x14ac:dyDescent="0.15">
      <c r="A38" s="89"/>
      <c r="B38" s="528" t="s">
        <v>15</v>
      </c>
      <c r="C38" s="528"/>
      <c r="D38" s="528"/>
      <c r="E38" s="528"/>
      <c r="F38" s="528"/>
      <c r="G38" s="529"/>
      <c r="H38" s="242">
        <v>317582124</v>
      </c>
      <c r="I38" s="182">
        <f>IF(H38="-","-",ROUND(H38/H64*100,2))</f>
        <v>1.18</v>
      </c>
      <c r="J38" s="242">
        <v>313369351</v>
      </c>
      <c r="K38" s="182">
        <f>IF(J38="-","-",ROUND(J38/J64*100,2))</f>
        <v>1.1599999999999999</v>
      </c>
      <c r="L38" s="242">
        <v>311964003</v>
      </c>
      <c r="M38" s="182">
        <f>IF(L38="-","-",ROUND(L38/L64*100,2))</f>
        <v>1.1499999999999999</v>
      </c>
      <c r="N38" s="242">
        <v>1819107429</v>
      </c>
      <c r="O38" s="182">
        <f>IF(N38="-","-",ROUND(N38/N64*100,2))</f>
        <v>6.29</v>
      </c>
      <c r="P38" s="242">
        <v>921901260</v>
      </c>
      <c r="Q38" s="181">
        <f>IF(P38="-","-",ROUND(P38/P64*100,2))</f>
        <v>3.3</v>
      </c>
      <c r="R38" s="242">
        <v>600957939</v>
      </c>
      <c r="S38" s="182">
        <f>IF(R38="-","-",ROUND(R38/R64*100,2))</f>
        <v>2.17</v>
      </c>
      <c r="T38" s="263">
        <f t="shared" si="30"/>
        <v>98.7</v>
      </c>
      <c r="U38" s="263"/>
      <c r="V38" s="263">
        <f t="shared" si="31"/>
        <v>99.6</v>
      </c>
      <c r="W38" s="263"/>
      <c r="X38" s="263">
        <f t="shared" si="32"/>
        <v>583.1</v>
      </c>
      <c r="Y38" s="263"/>
      <c r="Z38" s="263">
        <f t="shared" si="33"/>
        <v>50.7</v>
      </c>
      <c r="AA38" s="263"/>
      <c r="AB38" s="379">
        <f t="shared" si="34"/>
        <v>65.2</v>
      </c>
      <c r="AC38" s="300"/>
    </row>
    <row r="39" spans="1:29" ht="22.7" customHeight="1" x14ac:dyDescent="0.15">
      <c r="A39" s="89"/>
      <c r="B39" s="528" t="s">
        <v>16</v>
      </c>
      <c r="C39" s="528"/>
      <c r="D39" s="528"/>
      <c r="E39" s="528"/>
      <c r="F39" s="528"/>
      <c r="G39" s="529"/>
      <c r="H39" s="242">
        <v>4912220</v>
      </c>
      <c r="I39" s="182">
        <f>IF(H39="-","-",ROUND(H39/H64*100,2))</f>
        <v>0.02</v>
      </c>
      <c r="J39" s="242">
        <v>759040</v>
      </c>
      <c r="K39" s="182">
        <f>IF(J39="-","-",ROUND(J39/J64*100,2))</f>
        <v>0</v>
      </c>
      <c r="L39" s="242">
        <v>14680040</v>
      </c>
      <c r="M39" s="182">
        <f>IF(L39="-","-",ROUND(L39/L64*100,2))</f>
        <v>0.05</v>
      </c>
      <c r="N39" s="242">
        <v>48459010</v>
      </c>
      <c r="O39" s="182">
        <f>IF(N39="-","-",ROUND(N39/N64*100,2))</f>
        <v>0.17</v>
      </c>
      <c r="P39" s="242">
        <v>940000</v>
      </c>
      <c r="Q39" s="181">
        <f>IF(P39="-","-",ROUND(P39/P64*100,2))</f>
        <v>0</v>
      </c>
      <c r="R39" s="242">
        <v>780000</v>
      </c>
      <c r="S39" s="182">
        <f>IF(R39="-","-",ROUND(R39/R64*100,2))</f>
        <v>0</v>
      </c>
      <c r="T39" s="263">
        <f t="shared" si="30"/>
        <v>15.5</v>
      </c>
      <c r="U39" s="263"/>
      <c r="V39" s="263">
        <f t="shared" si="31"/>
        <v>1934</v>
      </c>
      <c r="W39" s="263"/>
      <c r="X39" s="263">
        <f t="shared" si="32"/>
        <v>330.1</v>
      </c>
      <c r="Y39" s="263"/>
      <c r="Z39" s="263">
        <f t="shared" si="33"/>
        <v>1.9</v>
      </c>
      <c r="AA39" s="263"/>
      <c r="AB39" s="379">
        <f t="shared" si="34"/>
        <v>83</v>
      </c>
      <c r="AC39" s="300"/>
    </row>
    <row r="40" spans="1:29" ht="22.7" customHeight="1" x14ac:dyDescent="0.15">
      <c r="A40" s="89"/>
      <c r="B40" s="528" t="s">
        <v>774</v>
      </c>
      <c r="C40" s="528"/>
      <c r="D40" s="528"/>
      <c r="E40" s="528"/>
      <c r="F40" s="528"/>
      <c r="G40" s="529"/>
      <c r="H40" s="242">
        <v>21317749</v>
      </c>
      <c r="I40" s="182">
        <f t="shared" ref="I40" si="46">SUM(I41:I42)</f>
        <v>0.08</v>
      </c>
      <c r="J40" s="242">
        <f t="shared" ref="J40" si="47">SUM(J41:J42)</f>
        <v>18392563</v>
      </c>
      <c r="K40" s="182">
        <f t="shared" ref="K40:L40" si="48">SUM(K41:K42)</f>
        <v>6.9999999999999993E-2</v>
      </c>
      <c r="L40" s="242">
        <f t="shared" si="48"/>
        <v>17519109</v>
      </c>
      <c r="M40" s="182">
        <f t="shared" ref="M40:N40" si="49">SUM(M41:M42)</f>
        <v>6.0000000000000005E-2</v>
      </c>
      <c r="N40" s="242">
        <f t="shared" si="49"/>
        <v>17460544</v>
      </c>
      <c r="O40" s="182">
        <f t="shared" ref="O40:Q40" si="50">SUM(O41:O42)</f>
        <v>6.0000000000000005E-2</v>
      </c>
      <c r="P40" s="242">
        <f t="shared" si="50"/>
        <v>16812940</v>
      </c>
      <c r="Q40" s="181">
        <f t="shared" si="50"/>
        <v>6.0000000000000005E-2</v>
      </c>
      <c r="R40" s="242">
        <f>SUM(R41:R42)</f>
        <v>18315354</v>
      </c>
      <c r="S40" s="182">
        <f t="shared" ref="S40" si="51">SUM(S41:S42)</f>
        <v>6.9999999999999993E-2</v>
      </c>
      <c r="T40" s="263">
        <f t="shared" si="30"/>
        <v>86.3</v>
      </c>
      <c r="U40" s="263"/>
      <c r="V40" s="263">
        <f t="shared" si="31"/>
        <v>95.3</v>
      </c>
      <c r="W40" s="263"/>
      <c r="X40" s="263">
        <f t="shared" si="32"/>
        <v>99.7</v>
      </c>
      <c r="Y40" s="263"/>
      <c r="Z40" s="263">
        <f t="shared" si="33"/>
        <v>96.3</v>
      </c>
      <c r="AA40" s="263"/>
      <c r="AB40" s="379">
        <f t="shared" si="34"/>
        <v>108.9</v>
      </c>
      <c r="AC40" s="300"/>
    </row>
    <row r="41" spans="1:29" ht="22.7" customHeight="1" x14ac:dyDescent="0.15">
      <c r="A41" s="89"/>
      <c r="B41" s="340"/>
      <c r="C41" s="528" t="s">
        <v>776</v>
      </c>
      <c r="D41" s="528"/>
      <c r="E41" s="528"/>
      <c r="F41" s="528"/>
      <c r="G41" s="529"/>
      <c r="H41" s="242">
        <v>17913531</v>
      </c>
      <c r="I41" s="182">
        <f>IF(H41="-","-",ROUND(H41/H64*100,2))</f>
        <v>7.0000000000000007E-2</v>
      </c>
      <c r="J41" s="242">
        <v>15485290</v>
      </c>
      <c r="K41" s="182">
        <f>IF(J41="-","-",ROUND(J41/J64*100,2))</f>
        <v>0.06</v>
      </c>
      <c r="L41" s="242">
        <v>14728378</v>
      </c>
      <c r="M41" s="182">
        <f>IF(L41="-","-",ROUND(L41/L64*100,2))</f>
        <v>0.05</v>
      </c>
      <c r="N41" s="242">
        <v>14658212</v>
      </c>
      <c r="O41" s="182">
        <f>IF(N41="-","-",ROUND(N41/N64*100,2))</f>
        <v>0.05</v>
      </c>
      <c r="P41" s="242">
        <v>14081113</v>
      </c>
      <c r="Q41" s="181">
        <f>IF(P41="-","-",ROUND(P41/P64*100,2))</f>
        <v>0.05</v>
      </c>
      <c r="R41" s="242">
        <v>15332652</v>
      </c>
      <c r="S41" s="182">
        <f>IF(R41="-","-",ROUND(R41/R64*100,2))</f>
        <v>0.06</v>
      </c>
      <c r="T41" s="263">
        <f t="shared" si="30"/>
        <v>86.4</v>
      </c>
      <c r="U41" s="263"/>
      <c r="V41" s="263">
        <f t="shared" si="31"/>
        <v>95.1</v>
      </c>
      <c r="W41" s="263"/>
      <c r="X41" s="263">
        <f t="shared" si="32"/>
        <v>99.5</v>
      </c>
      <c r="Y41" s="263"/>
      <c r="Z41" s="263">
        <f t="shared" si="33"/>
        <v>96.1</v>
      </c>
      <c r="AA41" s="263"/>
      <c r="AB41" s="379">
        <f t="shared" si="34"/>
        <v>108.9</v>
      </c>
      <c r="AC41" s="300"/>
    </row>
    <row r="42" spans="1:29" ht="22.7" customHeight="1" x14ac:dyDescent="0.15">
      <c r="A42" s="89"/>
      <c r="B42" s="340"/>
      <c r="C42" s="549" t="s">
        <v>775</v>
      </c>
      <c r="D42" s="549"/>
      <c r="E42" s="549"/>
      <c r="F42" s="549"/>
      <c r="G42" s="550"/>
      <c r="H42" s="242">
        <v>3404218</v>
      </c>
      <c r="I42" s="182">
        <f>IF(H42="-","-",ROUND(H42/H64*100,2))</f>
        <v>0.01</v>
      </c>
      <c r="J42" s="242">
        <v>2907273</v>
      </c>
      <c r="K42" s="182">
        <f>IF(J42="-","-",ROUND(J42/J64*100,2))</f>
        <v>0.01</v>
      </c>
      <c r="L42" s="242">
        <v>2790731</v>
      </c>
      <c r="M42" s="182">
        <f>IF(L42="-","-",ROUND(L42/L64*100,2))</f>
        <v>0.01</v>
      </c>
      <c r="N42" s="242">
        <v>2802332</v>
      </c>
      <c r="O42" s="182">
        <f>IF(N42="-","-",ROUND(N42/N64*100,2))</f>
        <v>0.01</v>
      </c>
      <c r="P42" s="242">
        <v>2731827</v>
      </c>
      <c r="Q42" s="181">
        <f>IF(P42="-","-",ROUND(P42/P64*100,2))</f>
        <v>0.01</v>
      </c>
      <c r="R42" s="242">
        <v>2982702</v>
      </c>
      <c r="S42" s="182">
        <f>IF(R42="-","-",ROUND(R42/R64*100,2))</f>
        <v>0.01</v>
      </c>
      <c r="T42" s="263">
        <f t="shared" si="30"/>
        <v>85.4</v>
      </c>
      <c r="U42" s="263"/>
      <c r="V42" s="263">
        <f t="shared" si="31"/>
        <v>96</v>
      </c>
      <c r="W42" s="263"/>
      <c r="X42" s="263">
        <f t="shared" si="32"/>
        <v>100.4</v>
      </c>
      <c r="Y42" s="263"/>
      <c r="Z42" s="263">
        <f t="shared" si="33"/>
        <v>97.5</v>
      </c>
      <c r="AA42" s="263"/>
      <c r="AB42" s="379">
        <f t="shared" si="34"/>
        <v>109.2</v>
      </c>
      <c r="AC42" s="300"/>
    </row>
    <row r="43" spans="1:29" ht="22.7" customHeight="1" x14ac:dyDescent="0.15">
      <c r="A43" s="89"/>
      <c r="B43" s="528" t="s">
        <v>17</v>
      </c>
      <c r="C43" s="528"/>
      <c r="D43" s="528"/>
      <c r="E43" s="528"/>
      <c r="F43" s="528"/>
      <c r="G43" s="529"/>
      <c r="H43" s="242">
        <v>104556286</v>
      </c>
      <c r="I43" s="182">
        <f>IF(H43="-","-",ROUND(H43/H64*100,2))</f>
        <v>0.39</v>
      </c>
      <c r="J43" s="242">
        <v>86073026</v>
      </c>
      <c r="K43" s="182">
        <f>IF(J43="-","-",ROUND(J43/J64*100,2))</f>
        <v>0.32</v>
      </c>
      <c r="L43" s="242">
        <v>100391614</v>
      </c>
      <c r="M43" s="182">
        <f>IF(L43="-","-",ROUND(L43/L64*100,2))</f>
        <v>0.37</v>
      </c>
      <c r="N43" s="242">
        <v>116304895</v>
      </c>
      <c r="O43" s="182">
        <f>IF(N43="-","-",ROUND(N43/N64*100,2))</f>
        <v>0.4</v>
      </c>
      <c r="P43" s="242">
        <v>108803344</v>
      </c>
      <c r="Q43" s="181">
        <f>IF(P43="-","-",ROUND(P43/P64*100,2))</f>
        <v>0.39</v>
      </c>
      <c r="R43" s="242">
        <v>100665273</v>
      </c>
      <c r="S43" s="182">
        <f>IF(R43="-","-",ROUND(R43/R64*100,2))</f>
        <v>0.36</v>
      </c>
      <c r="T43" s="263">
        <f t="shared" si="30"/>
        <v>82.3</v>
      </c>
      <c r="U43" s="263"/>
      <c r="V43" s="263">
        <f t="shared" si="31"/>
        <v>116.6</v>
      </c>
      <c r="W43" s="263"/>
      <c r="X43" s="263">
        <f t="shared" si="32"/>
        <v>115.9</v>
      </c>
      <c r="Y43" s="263"/>
      <c r="Z43" s="263">
        <f t="shared" si="33"/>
        <v>93.6</v>
      </c>
      <c r="AA43" s="263"/>
      <c r="AB43" s="379">
        <f t="shared" si="34"/>
        <v>92.5</v>
      </c>
      <c r="AC43" s="300"/>
    </row>
    <row r="44" spans="1:29" ht="22.5" customHeight="1" x14ac:dyDescent="0.15">
      <c r="A44" s="535" t="s">
        <v>777</v>
      </c>
      <c r="B44" s="528"/>
      <c r="C44" s="528"/>
      <c r="D44" s="528"/>
      <c r="E44" s="528"/>
      <c r="F44" s="528"/>
      <c r="G44" s="529"/>
      <c r="H44" s="242">
        <v>7143527495</v>
      </c>
      <c r="I44" s="182">
        <f>IF(H44="-","-",ROUND(H44/H64*100,2))</f>
        <v>26.43</v>
      </c>
      <c r="J44" s="242">
        <f>J45+J46</f>
        <v>6941407843</v>
      </c>
      <c r="K44" s="182">
        <f>IF(J44="-","-",ROUND(J44/J64*100,2))</f>
        <v>25.64</v>
      </c>
      <c r="L44" s="242">
        <f>L45+L46</f>
        <v>6764757343</v>
      </c>
      <c r="M44" s="182">
        <f>IF(L44="-","-",ROUND(L44/L64*100,2))</f>
        <v>24.85</v>
      </c>
      <c r="N44" s="242">
        <f>N45+N46</f>
        <v>6724075331</v>
      </c>
      <c r="O44" s="182">
        <f>IF(N44="-","-",ROUND(N44/N64*100,2))</f>
        <v>23.25</v>
      </c>
      <c r="P44" s="242">
        <f>P45+P46</f>
        <v>6630073100</v>
      </c>
      <c r="Q44" s="181">
        <f>IF(P44="-","-",ROUND(P44/P64*100,2))</f>
        <v>23.7</v>
      </c>
      <c r="R44" s="242">
        <f>R45+R46</f>
        <v>6517505480</v>
      </c>
      <c r="S44" s="182">
        <f>IF(R44="-","-",ROUND(R44/R64*100,2))</f>
        <v>23.58</v>
      </c>
      <c r="T44" s="263">
        <f t="shared" si="30"/>
        <v>97.2</v>
      </c>
      <c r="U44" s="263"/>
      <c r="V44" s="263">
        <f t="shared" si="31"/>
        <v>97.5</v>
      </c>
      <c r="W44" s="263"/>
      <c r="X44" s="263">
        <f t="shared" si="32"/>
        <v>99.4</v>
      </c>
      <c r="Y44" s="263"/>
      <c r="Z44" s="263">
        <f t="shared" si="33"/>
        <v>98.6</v>
      </c>
      <c r="AA44" s="263"/>
      <c r="AB44" s="379">
        <f t="shared" si="34"/>
        <v>98.3</v>
      </c>
      <c r="AC44" s="300"/>
    </row>
    <row r="45" spans="1:29" ht="22.7" customHeight="1" x14ac:dyDescent="0.15">
      <c r="A45" s="89"/>
      <c r="B45" s="528" t="s">
        <v>778</v>
      </c>
      <c r="C45" s="528"/>
      <c r="D45" s="528"/>
      <c r="E45" s="528"/>
      <c r="F45" s="528"/>
      <c r="G45" s="529"/>
      <c r="H45" s="242">
        <v>7143527495</v>
      </c>
      <c r="I45" s="182">
        <f>IF(H45="-","-",ROUND(H45/H64*100,2))</f>
        <v>26.43</v>
      </c>
      <c r="J45" s="242">
        <v>6939886543</v>
      </c>
      <c r="K45" s="182">
        <f>IF(J45="-","-",ROUND(J45/J64*100,2))</f>
        <v>25.64</v>
      </c>
      <c r="L45" s="242">
        <v>6754156043</v>
      </c>
      <c r="M45" s="182">
        <f>IF(L45="-","-",ROUND(L45/L64*100,2))</f>
        <v>24.81</v>
      </c>
      <c r="N45" s="242">
        <v>6710527331</v>
      </c>
      <c r="O45" s="182">
        <f>IF(N45="-","-",ROUND(N45/N64*100,2))</f>
        <v>23.2</v>
      </c>
      <c r="P45" s="242">
        <v>6620346100</v>
      </c>
      <c r="Q45" s="181">
        <f>IF(P45="-","-",ROUND(P45/P64*100,2))</f>
        <v>23.67</v>
      </c>
      <c r="R45" s="242">
        <v>6505685888</v>
      </c>
      <c r="S45" s="182">
        <f>IF(R45="-","-",ROUND(R45/R64*100,2))</f>
        <v>23.54</v>
      </c>
      <c r="T45" s="263">
        <f t="shared" si="30"/>
        <v>97.1</v>
      </c>
      <c r="U45" s="263"/>
      <c r="V45" s="263">
        <f t="shared" si="31"/>
        <v>97.3</v>
      </c>
      <c r="W45" s="263"/>
      <c r="X45" s="263">
        <f t="shared" si="32"/>
        <v>99.4</v>
      </c>
      <c r="Y45" s="263"/>
      <c r="Z45" s="263">
        <f t="shared" si="33"/>
        <v>98.7</v>
      </c>
      <c r="AA45" s="263"/>
      <c r="AB45" s="379">
        <f t="shared" si="34"/>
        <v>98.3</v>
      </c>
      <c r="AC45" s="300"/>
    </row>
    <row r="46" spans="1:29" ht="22.7" customHeight="1" x14ac:dyDescent="0.15">
      <c r="A46" s="89"/>
      <c r="B46" s="530" t="s">
        <v>903</v>
      </c>
      <c r="C46" s="530"/>
      <c r="D46" s="530"/>
      <c r="E46" s="530"/>
      <c r="F46" s="530"/>
      <c r="G46" s="531"/>
      <c r="H46" s="242" t="s">
        <v>1028</v>
      </c>
      <c r="I46" s="182" t="str">
        <f>IF(H46="-","-",ROUND(H46/H64*100,2))</f>
        <v>-</v>
      </c>
      <c r="J46" s="242">
        <v>1521300</v>
      </c>
      <c r="K46" s="182">
        <f>IF(J46="-","-",ROUND(J46/J64*100,2))</f>
        <v>0.01</v>
      </c>
      <c r="L46" s="242">
        <v>10601300</v>
      </c>
      <c r="M46" s="182">
        <f>IF(L46="-","-",ROUND(L46/L64*100,2))</f>
        <v>0.04</v>
      </c>
      <c r="N46" s="242">
        <v>13548000</v>
      </c>
      <c r="O46" s="182">
        <f>IF(N46="-","-",ROUND(N46/N64*100,2))</f>
        <v>0.05</v>
      </c>
      <c r="P46" s="242">
        <v>9727000</v>
      </c>
      <c r="Q46" s="181">
        <f>IF(P46="-","-",ROUND(P46/P64*100,2))</f>
        <v>0.03</v>
      </c>
      <c r="R46" s="242">
        <v>11819592</v>
      </c>
      <c r="S46" s="182">
        <f>IF(R46="-","-",ROUND(R46/R64*100,2))</f>
        <v>0.04</v>
      </c>
      <c r="T46" s="263" t="str">
        <f t="shared" si="30"/>
        <v>皆増</v>
      </c>
      <c r="U46" s="263"/>
      <c r="V46" s="263">
        <f t="shared" si="31"/>
        <v>696.9</v>
      </c>
      <c r="W46" s="263"/>
      <c r="X46" s="263">
        <f t="shared" si="32"/>
        <v>127.8</v>
      </c>
      <c r="Y46" s="263"/>
      <c r="Z46" s="263">
        <f t="shared" si="33"/>
        <v>71.8</v>
      </c>
      <c r="AA46" s="263"/>
      <c r="AB46" s="379">
        <f t="shared" si="34"/>
        <v>121.5</v>
      </c>
      <c r="AC46" s="300"/>
    </row>
    <row r="47" spans="1:29" ht="22.7" customHeight="1" x14ac:dyDescent="0.15">
      <c r="A47" s="535" t="s">
        <v>8</v>
      </c>
      <c r="B47" s="528"/>
      <c r="C47" s="528"/>
      <c r="D47" s="528"/>
      <c r="E47" s="528"/>
      <c r="F47" s="528"/>
      <c r="G47" s="529"/>
      <c r="H47" s="242">
        <v>9206344446</v>
      </c>
      <c r="I47" s="182">
        <f>I36+I31+I44</f>
        <v>34.07</v>
      </c>
      <c r="J47" s="242">
        <f>J31+J36+J44</f>
        <v>8739928998</v>
      </c>
      <c r="K47" s="182">
        <f>K36+K31+K44</f>
        <v>32.29</v>
      </c>
      <c r="L47" s="242">
        <f>L31+L36+L44</f>
        <v>8365539864</v>
      </c>
      <c r="M47" s="182">
        <f>M36+M31+M44</f>
        <v>30.73</v>
      </c>
      <c r="N47" s="242">
        <f>N31+N36+N44</f>
        <v>9661019334</v>
      </c>
      <c r="O47" s="182">
        <f>O36+O31+O44</f>
        <v>33.4</v>
      </c>
      <c r="P47" s="242">
        <f>P31+P36+P44</f>
        <v>8445401186</v>
      </c>
      <c r="Q47" s="181">
        <f>Q36+Q31+Q44</f>
        <v>30.2</v>
      </c>
      <c r="R47" s="242">
        <f>R31+R36+R44</f>
        <v>7835927280</v>
      </c>
      <c r="S47" s="182">
        <f>S36+S31+S44</f>
        <v>28.339999999999996</v>
      </c>
      <c r="T47" s="263">
        <f t="shared" si="30"/>
        <v>94.9</v>
      </c>
      <c r="U47" s="263"/>
      <c r="V47" s="263">
        <f t="shared" si="31"/>
        <v>95.7</v>
      </c>
      <c r="W47" s="263"/>
      <c r="X47" s="263">
        <f t="shared" si="32"/>
        <v>115.5</v>
      </c>
      <c r="Y47" s="263"/>
      <c r="Z47" s="263">
        <f t="shared" si="33"/>
        <v>87.4</v>
      </c>
      <c r="AA47" s="263"/>
      <c r="AB47" s="379">
        <f t="shared" si="34"/>
        <v>92.8</v>
      </c>
      <c r="AC47" s="300"/>
    </row>
    <row r="48" spans="1:29" ht="22.7" customHeight="1" x14ac:dyDescent="0.15">
      <c r="A48" s="535" t="s">
        <v>9</v>
      </c>
      <c r="B48" s="528"/>
      <c r="C48" s="528"/>
      <c r="D48" s="528"/>
      <c r="E48" s="528"/>
      <c r="F48" s="528"/>
      <c r="G48" s="529"/>
      <c r="H48" s="242">
        <v>14092739448</v>
      </c>
      <c r="I48" s="182">
        <f t="shared" ref="I48:R48" si="52">I49</f>
        <v>52.14</v>
      </c>
      <c r="J48" s="242">
        <f t="shared" si="52"/>
        <v>14580369570</v>
      </c>
      <c r="K48" s="182">
        <f t="shared" si="52"/>
        <v>53.86</v>
      </c>
      <c r="L48" s="242">
        <f t="shared" si="52"/>
        <v>15036385110</v>
      </c>
      <c r="M48" s="182">
        <f t="shared" si="52"/>
        <v>55.22</v>
      </c>
      <c r="N48" s="242">
        <f t="shared" si="52"/>
        <v>15482442577</v>
      </c>
      <c r="O48" s="182">
        <f t="shared" si="52"/>
        <v>53.53</v>
      </c>
      <c r="P48" s="242">
        <f t="shared" si="52"/>
        <v>15925583558</v>
      </c>
      <c r="Q48" s="181">
        <f>Q49</f>
        <v>56.92</v>
      </c>
      <c r="R48" s="242">
        <f t="shared" si="52"/>
        <v>16389084044</v>
      </c>
      <c r="S48" s="182">
        <f>S49</f>
        <v>59.300000000000004</v>
      </c>
      <c r="T48" s="263">
        <f t="shared" ref="T48:AB48" si="53">T49</f>
        <v>103.5</v>
      </c>
      <c r="U48" s="263"/>
      <c r="V48" s="263">
        <f t="shared" si="53"/>
        <v>103.1</v>
      </c>
      <c r="W48" s="263"/>
      <c r="X48" s="263">
        <f t="shared" si="53"/>
        <v>103</v>
      </c>
      <c r="Y48" s="263"/>
      <c r="Z48" s="263">
        <f t="shared" si="53"/>
        <v>102.9</v>
      </c>
      <c r="AA48" s="263"/>
      <c r="AB48" s="379">
        <f t="shared" si="53"/>
        <v>102.9</v>
      </c>
      <c r="AC48" s="300"/>
    </row>
    <row r="49" spans="1:29" ht="22.7" customHeight="1" x14ac:dyDescent="0.15">
      <c r="A49" s="89"/>
      <c r="B49" s="528" t="s">
        <v>13</v>
      </c>
      <c r="C49" s="528"/>
      <c r="D49" s="528"/>
      <c r="E49" s="528"/>
      <c r="F49" s="528"/>
      <c r="G49" s="529"/>
      <c r="H49" s="242">
        <v>14092739448</v>
      </c>
      <c r="I49" s="182">
        <f t="shared" ref="I49" si="54">SUM(I50:I52)</f>
        <v>52.14</v>
      </c>
      <c r="J49" s="242">
        <f>SUM(J50:J52)</f>
        <v>14580369570</v>
      </c>
      <c r="K49" s="182">
        <f t="shared" ref="K49" si="55">SUM(K50:K52)</f>
        <v>53.86</v>
      </c>
      <c r="L49" s="242">
        <f>SUM(L50:L52)</f>
        <v>15036385110</v>
      </c>
      <c r="M49" s="182">
        <f t="shared" ref="M49" si="56">SUM(M50:M52)</f>
        <v>55.22</v>
      </c>
      <c r="N49" s="242">
        <f>SUM(N50:N52)</f>
        <v>15482442577</v>
      </c>
      <c r="O49" s="182">
        <f t="shared" ref="O49" si="57">SUM(O50:O52)</f>
        <v>53.53</v>
      </c>
      <c r="P49" s="242">
        <f>SUM(P50:P52)</f>
        <v>15925583558</v>
      </c>
      <c r="Q49" s="181">
        <f t="shared" ref="Q49" si="58">SUM(Q50:Q52)</f>
        <v>56.92</v>
      </c>
      <c r="R49" s="242">
        <f>SUM(R50:R52)</f>
        <v>16389084044</v>
      </c>
      <c r="S49" s="182">
        <f t="shared" ref="S49" si="59">SUM(S50:S52)</f>
        <v>59.300000000000004</v>
      </c>
      <c r="T49" s="263">
        <f t="shared" ref="T49:T64" si="60">IF(OR(AND(H49="-",J49="-"),AND(H49="-",J49=0),AND(H49=0,J49="-"),AND(H49=0,J49=0)),J49,IF(AND(H49&gt;0,OR(J49=0,J49="-")),"皆減",IF(AND(OR(H49=0,H49="-"),J49&gt;0),"皆増",IF(J49&lt;&gt;0,ROUND(J49/H49*100,1),"error!"))))</f>
        <v>103.5</v>
      </c>
      <c r="U49" s="263"/>
      <c r="V49" s="263">
        <f t="shared" ref="V49:V64" si="61">IF(OR(AND(J49="-",L49="-"),AND(J49="-",L49=0),AND(J49=0,L49="-"),AND(J49=0,L49=0)),L49,IF(AND(J49&gt;0,OR(L49=0,L49="-")),"皆減",IF(AND(OR(J49=0,J49="-"),L49&gt;0),"皆増",IF(L49&lt;&gt;0,ROUND(L49/J49*100,1),"error!"))))</f>
        <v>103.1</v>
      </c>
      <c r="W49" s="263"/>
      <c r="X49" s="263">
        <f t="shared" ref="X49:X64" si="62">IF(OR(AND(L49="-",N49="-"),AND(L49="-",N49=0),AND(L49=0,N49="-"),AND(L49=0,N49=0)),N49,IF(AND(L49&gt;0,OR(N49=0,N49="-")),"皆減",IF(AND(OR(L49=0,L49="-"),N49&gt;0),"皆増",IF(N49&lt;&gt;0,ROUND(N49/L49*100,1),"error!"))))</f>
        <v>103</v>
      </c>
      <c r="Y49" s="263"/>
      <c r="Z49" s="263">
        <f t="shared" ref="Z49:Z64" si="63">IF(OR(AND(N49="-",P49="-"),AND(N49="-",P49=0),AND(N49=0,P49="-"),AND(N49=0,P49=0)),P49,IF(AND(N49&gt;0,OR(P49=0,P49="-")),"皆減",IF(AND(OR(N49=0,N49="-"),P49&gt;0),"皆増",IF(P49&lt;&gt;0,ROUND(P49/N49*100,1),"error!"))))</f>
        <v>102.9</v>
      </c>
      <c r="AA49" s="263"/>
      <c r="AB49" s="379">
        <f t="shared" ref="AB49:AB64" si="64">IF(OR(AND(P49="-",R49="-"),AND(P49="-",R49=0),AND(P49=0,R49="-"),AND(P49=0,R49=0)),R49,IF(AND(P49&gt;0,OR(R49=0,R49="-")),"皆減",IF(AND(OR(P49=0,P49="-"),R49&gt;0),"皆増",IF(R49&lt;&gt;0,ROUND(R49/P49*100,1),"error!"))))</f>
        <v>102.9</v>
      </c>
      <c r="AC49" s="300"/>
    </row>
    <row r="50" spans="1:29" ht="22.7" customHeight="1" x14ac:dyDescent="0.15">
      <c r="A50" s="89"/>
      <c r="B50" s="342"/>
      <c r="C50" s="528" t="s">
        <v>378</v>
      </c>
      <c r="D50" s="528"/>
      <c r="E50" s="528"/>
      <c r="F50" s="528"/>
      <c r="G50" s="529"/>
      <c r="H50" s="242">
        <v>87830176</v>
      </c>
      <c r="I50" s="182">
        <f>IF(H50="-","-",ROUND(H50/H64*100,2))</f>
        <v>0.32</v>
      </c>
      <c r="J50" s="242">
        <v>87830176</v>
      </c>
      <c r="K50" s="182">
        <f>IF(J50="-","-",ROUND(J50/J64*100,2))</f>
        <v>0.32</v>
      </c>
      <c r="L50" s="242">
        <v>87830176</v>
      </c>
      <c r="M50" s="182">
        <f>IF(L50="-","-",ROUND(L50/L64*100,2))</f>
        <v>0.32</v>
      </c>
      <c r="N50" s="242">
        <v>87830176</v>
      </c>
      <c r="O50" s="182">
        <f>IF(N50="-","-",ROUND(N50/N64*100,2))</f>
        <v>0.3</v>
      </c>
      <c r="P50" s="242">
        <v>87830176</v>
      </c>
      <c r="Q50" s="181">
        <f>IF(P50="-","-",ROUND(P50/P64*100,2))</f>
        <v>0.31</v>
      </c>
      <c r="R50" s="242">
        <v>87830176</v>
      </c>
      <c r="S50" s="182">
        <f>IF(R50="-","-",ROUND(R50/R64*100,2))</f>
        <v>0.32</v>
      </c>
      <c r="T50" s="263">
        <f t="shared" si="60"/>
        <v>100</v>
      </c>
      <c r="U50" s="263"/>
      <c r="V50" s="263">
        <f t="shared" si="61"/>
        <v>100</v>
      </c>
      <c r="W50" s="263"/>
      <c r="X50" s="263">
        <f t="shared" si="62"/>
        <v>100</v>
      </c>
      <c r="Y50" s="263"/>
      <c r="Z50" s="263">
        <f t="shared" si="63"/>
        <v>100</v>
      </c>
      <c r="AA50" s="263"/>
      <c r="AB50" s="379">
        <f t="shared" si="64"/>
        <v>100</v>
      </c>
      <c r="AC50" s="300"/>
    </row>
    <row r="51" spans="1:29" ht="22.7" customHeight="1" x14ac:dyDescent="0.15">
      <c r="A51" s="89"/>
      <c r="B51" s="342"/>
      <c r="C51" s="528" t="s">
        <v>379</v>
      </c>
      <c r="D51" s="528"/>
      <c r="E51" s="528"/>
      <c r="F51" s="528"/>
      <c r="G51" s="529"/>
      <c r="H51" s="242">
        <v>2496289660</v>
      </c>
      <c r="I51" s="182">
        <f>IF(H51="-","-",ROUND(H51/H64*100,2))</f>
        <v>9.24</v>
      </c>
      <c r="J51" s="242">
        <v>2626289660</v>
      </c>
      <c r="K51" s="182">
        <f>IF(J51="-","-",ROUND(J51/J64*100,2))</f>
        <v>9.6999999999999993</v>
      </c>
      <c r="L51" s="242">
        <v>2756289660</v>
      </c>
      <c r="M51" s="182">
        <f>IF(L51="-","-",ROUND(L51/L64*100,2))</f>
        <v>10.119999999999999</v>
      </c>
      <c r="N51" s="242">
        <v>2886289660</v>
      </c>
      <c r="O51" s="182">
        <f>IF(N51="-","-",ROUND(N51/N64*100,2))</f>
        <v>9.98</v>
      </c>
      <c r="P51" s="242">
        <v>3016289660</v>
      </c>
      <c r="Q51" s="181">
        <f>IF(P51="-","-",ROUND(P51/P64*100,2))</f>
        <v>10.78</v>
      </c>
      <c r="R51" s="242">
        <v>3146289660</v>
      </c>
      <c r="S51" s="182">
        <f>IF(R51="-","-",ROUND(R51/R64*100,2))</f>
        <v>11.38</v>
      </c>
      <c r="T51" s="263">
        <f t="shared" si="60"/>
        <v>105.2</v>
      </c>
      <c r="U51" s="263"/>
      <c r="V51" s="263">
        <f t="shared" si="61"/>
        <v>104.9</v>
      </c>
      <c r="W51" s="263"/>
      <c r="X51" s="263">
        <f t="shared" si="62"/>
        <v>104.7</v>
      </c>
      <c r="Y51" s="263"/>
      <c r="Z51" s="263">
        <f t="shared" si="63"/>
        <v>104.5</v>
      </c>
      <c r="AA51" s="263"/>
      <c r="AB51" s="379">
        <f t="shared" si="64"/>
        <v>104.3</v>
      </c>
      <c r="AC51" s="300"/>
    </row>
    <row r="52" spans="1:29" ht="22.7" customHeight="1" x14ac:dyDescent="0.15">
      <c r="A52" s="89"/>
      <c r="B52" s="342"/>
      <c r="C52" s="528" t="s">
        <v>1022</v>
      </c>
      <c r="D52" s="528"/>
      <c r="E52" s="528"/>
      <c r="F52" s="528"/>
      <c r="G52" s="529"/>
      <c r="H52" s="242">
        <v>11508619612</v>
      </c>
      <c r="I52" s="182">
        <f>I64-(I47+SUM(I50:I51)+I53)</f>
        <v>42.58</v>
      </c>
      <c r="J52" s="242">
        <v>11866249734</v>
      </c>
      <c r="K52" s="182">
        <f>K64-(K47+SUM(K50:K51)+K53)</f>
        <v>43.839999999999996</v>
      </c>
      <c r="L52" s="242">
        <v>12192265274</v>
      </c>
      <c r="M52" s="182">
        <f>M64-(M47+SUM(M50:M51)+M53)</f>
        <v>44.78</v>
      </c>
      <c r="N52" s="242">
        <v>12508322741</v>
      </c>
      <c r="O52" s="182">
        <f>O64-(O47+SUM(O50:O51)+O53)</f>
        <v>43.25</v>
      </c>
      <c r="P52" s="242">
        <v>12821463722</v>
      </c>
      <c r="Q52" s="181">
        <f>Q64-(Q47+SUM(Q50:Q51)+Q53)</f>
        <v>45.83</v>
      </c>
      <c r="R52" s="242">
        <v>13154964208</v>
      </c>
      <c r="S52" s="182">
        <f>S64-(S47+SUM(S50:S51)+S53)</f>
        <v>47.6</v>
      </c>
      <c r="T52" s="263">
        <f t="shared" si="60"/>
        <v>103.1</v>
      </c>
      <c r="U52" s="263"/>
      <c r="V52" s="263">
        <f t="shared" si="61"/>
        <v>102.7</v>
      </c>
      <c r="W52" s="263"/>
      <c r="X52" s="263">
        <f t="shared" si="62"/>
        <v>102.6</v>
      </c>
      <c r="Y52" s="263"/>
      <c r="Z52" s="263">
        <f t="shared" si="63"/>
        <v>102.5</v>
      </c>
      <c r="AA52" s="263"/>
      <c r="AB52" s="379">
        <f t="shared" si="64"/>
        <v>102.6</v>
      </c>
      <c r="AC52" s="300"/>
    </row>
    <row r="53" spans="1:29" ht="22.7" customHeight="1" x14ac:dyDescent="0.15">
      <c r="A53" s="535" t="s">
        <v>380</v>
      </c>
      <c r="B53" s="528"/>
      <c r="C53" s="528"/>
      <c r="D53" s="528"/>
      <c r="E53" s="528"/>
      <c r="F53" s="528"/>
      <c r="G53" s="529"/>
      <c r="H53" s="242">
        <v>3726330066</v>
      </c>
      <c r="I53" s="182">
        <f>I54+I59</f>
        <v>13.79</v>
      </c>
      <c r="J53" s="242">
        <f t="shared" ref="J53" si="65">J54+J59</f>
        <v>3748654800</v>
      </c>
      <c r="K53" s="182">
        <f t="shared" ref="K53:Q53" si="66">K54+K59</f>
        <v>13.850000000000001</v>
      </c>
      <c r="L53" s="242">
        <f t="shared" ref="L53" si="67">L54+L59</f>
        <v>3821116321</v>
      </c>
      <c r="M53" s="182">
        <f t="shared" si="66"/>
        <v>14.05</v>
      </c>
      <c r="N53" s="242">
        <f t="shared" ref="N53" si="68">N54+N59</f>
        <v>3778843750</v>
      </c>
      <c r="O53" s="182">
        <f t="shared" si="66"/>
        <v>13.069999999999999</v>
      </c>
      <c r="P53" s="242">
        <f t="shared" si="66"/>
        <v>3599646451</v>
      </c>
      <c r="Q53" s="181">
        <f t="shared" si="66"/>
        <v>12.879999999999999</v>
      </c>
      <c r="R53" s="242">
        <f t="shared" ref="R53:S53" si="69">R54+R59</f>
        <v>3415559105</v>
      </c>
      <c r="S53" s="182">
        <f t="shared" si="69"/>
        <v>12.359999999999998</v>
      </c>
      <c r="T53" s="263">
        <f t="shared" si="60"/>
        <v>100.6</v>
      </c>
      <c r="U53" s="263"/>
      <c r="V53" s="263">
        <f t="shared" si="61"/>
        <v>101.9</v>
      </c>
      <c r="W53" s="263"/>
      <c r="X53" s="263">
        <f t="shared" si="62"/>
        <v>98.9</v>
      </c>
      <c r="Y53" s="263"/>
      <c r="Z53" s="263">
        <f t="shared" si="63"/>
        <v>95.3</v>
      </c>
      <c r="AA53" s="263"/>
      <c r="AB53" s="379">
        <f t="shared" si="64"/>
        <v>94.9</v>
      </c>
      <c r="AC53" s="300"/>
    </row>
    <row r="54" spans="1:29" ht="22.7" customHeight="1" x14ac:dyDescent="0.15">
      <c r="A54" s="89"/>
      <c r="B54" s="530" t="s">
        <v>412</v>
      </c>
      <c r="C54" s="530"/>
      <c r="D54" s="530"/>
      <c r="E54" s="530"/>
      <c r="F54" s="530"/>
      <c r="G54" s="531"/>
      <c r="H54" s="242">
        <v>2766552925</v>
      </c>
      <c r="I54" s="182">
        <f>SUM(I55:I58)</f>
        <v>10.24</v>
      </c>
      <c r="J54" s="242">
        <f t="shared" ref="J54" si="70">SUM(J55:J58)</f>
        <v>2766552925</v>
      </c>
      <c r="K54" s="182">
        <f t="shared" ref="K54:Q54" si="71">SUM(K55:K58)</f>
        <v>10.220000000000001</v>
      </c>
      <c r="L54" s="242">
        <f t="shared" ref="L54" si="72">SUM(L55:L58)</f>
        <v>2766552925</v>
      </c>
      <c r="M54" s="182">
        <f t="shared" si="71"/>
        <v>10.17</v>
      </c>
      <c r="N54" s="242">
        <f t="shared" ref="N54" si="73">SUM(N55:N58)</f>
        <v>2766552925</v>
      </c>
      <c r="O54" s="182">
        <f t="shared" si="71"/>
        <v>9.5599999999999987</v>
      </c>
      <c r="P54" s="242">
        <f t="shared" si="71"/>
        <v>2766552925</v>
      </c>
      <c r="Q54" s="181">
        <f t="shared" si="71"/>
        <v>9.8999999999999986</v>
      </c>
      <c r="R54" s="242">
        <f t="shared" ref="R54:S54" si="74">SUM(R55:R58)</f>
        <v>2766552925</v>
      </c>
      <c r="S54" s="182">
        <f t="shared" si="74"/>
        <v>10.009999999999998</v>
      </c>
      <c r="T54" s="263">
        <f t="shared" si="60"/>
        <v>100</v>
      </c>
      <c r="U54" s="263"/>
      <c r="V54" s="263">
        <f t="shared" si="61"/>
        <v>100</v>
      </c>
      <c r="W54" s="263"/>
      <c r="X54" s="263">
        <f t="shared" si="62"/>
        <v>100</v>
      </c>
      <c r="Y54" s="263"/>
      <c r="Z54" s="263">
        <f t="shared" si="63"/>
        <v>100</v>
      </c>
      <c r="AA54" s="263"/>
      <c r="AB54" s="379">
        <f t="shared" si="64"/>
        <v>100</v>
      </c>
      <c r="AC54" s="300"/>
    </row>
    <row r="55" spans="1:29" ht="22.7" customHeight="1" x14ac:dyDescent="0.15">
      <c r="A55" s="89"/>
      <c r="B55" s="342"/>
      <c r="C55" s="542" t="s">
        <v>1023</v>
      </c>
      <c r="D55" s="542"/>
      <c r="E55" s="542"/>
      <c r="F55" s="542"/>
      <c r="G55" s="543"/>
      <c r="H55" s="242">
        <v>159896593</v>
      </c>
      <c r="I55" s="182">
        <f>IF(H55="-","-",ROUND(H55/H64*100,2))</f>
        <v>0.59</v>
      </c>
      <c r="J55" s="242">
        <v>159896593</v>
      </c>
      <c r="K55" s="182">
        <f>IF(J55="-","-",ROUND(J55/J64*100,2))</f>
        <v>0.59</v>
      </c>
      <c r="L55" s="242">
        <v>159896593</v>
      </c>
      <c r="M55" s="182">
        <f>IF(L55="-","-",ROUND(L55/L64*100,2))</f>
        <v>0.59</v>
      </c>
      <c r="N55" s="242">
        <v>159896593</v>
      </c>
      <c r="O55" s="182">
        <f>IF(N55="-","-",ROUND(N55/N64*100,2))</f>
        <v>0.55000000000000004</v>
      </c>
      <c r="P55" s="242">
        <v>159896593</v>
      </c>
      <c r="Q55" s="181">
        <f>IF(P55="-","-",ROUND(P55/P64*100,2))</f>
        <v>0.56999999999999995</v>
      </c>
      <c r="R55" s="242">
        <v>159896593</v>
      </c>
      <c r="S55" s="182">
        <f>IF(R55="-","-",ROUND(R55/R64*100,2))</f>
        <v>0.57999999999999996</v>
      </c>
      <c r="T55" s="263">
        <f t="shared" si="60"/>
        <v>100</v>
      </c>
      <c r="U55" s="263"/>
      <c r="V55" s="263">
        <f t="shared" si="61"/>
        <v>100</v>
      </c>
      <c r="W55" s="263"/>
      <c r="X55" s="263">
        <f t="shared" si="62"/>
        <v>100</v>
      </c>
      <c r="Y55" s="263"/>
      <c r="Z55" s="263">
        <f t="shared" si="63"/>
        <v>100</v>
      </c>
      <c r="AA55" s="263"/>
      <c r="AB55" s="379">
        <f t="shared" si="64"/>
        <v>100</v>
      </c>
      <c r="AC55" s="300"/>
    </row>
    <row r="56" spans="1:29" ht="22.7" customHeight="1" x14ac:dyDescent="0.15">
      <c r="A56" s="89"/>
      <c r="B56" s="342"/>
      <c r="C56" s="542" t="s">
        <v>413</v>
      </c>
      <c r="D56" s="542"/>
      <c r="E56" s="542"/>
      <c r="F56" s="542"/>
      <c r="G56" s="543"/>
      <c r="H56" s="242">
        <v>2153185154</v>
      </c>
      <c r="I56" s="182">
        <f>IF(H56="-","-",ROUND(H56/H64*100,2))</f>
        <v>7.97</v>
      </c>
      <c r="J56" s="242">
        <v>2153185154</v>
      </c>
      <c r="K56" s="182">
        <f>IF(J56="-","-",ROUND(J56/J64*100,2))</f>
        <v>7.95</v>
      </c>
      <c r="L56" s="242">
        <v>2153185154</v>
      </c>
      <c r="M56" s="182">
        <f>IF(L56="-","-",ROUND(L56/L64*100,2))</f>
        <v>7.91</v>
      </c>
      <c r="N56" s="242">
        <v>2153185154</v>
      </c>
      <c r="O56" s="182">
        <f>IF(N56="-","-",ROUND(N56/N64*100,2))</f>
        <v>7.44</v>
      </c>
      <c r="P56" s="242">
        <v>2153185154</v>
      </c>
      <c r="Q56" s="181">
        <f>IF(P56="-","-",ROUND(P56/P64*100,2))</f>
        <v>7.7</v>
      </c>
      <c r="R56" s="242">
        <v>2153185154</v>
      </c>
      <c r="S56" s="182">
        <f>IF(R56="-","-",ROUND(R56/R64*100,2))</f>
        <v>7.79</v>
      </c>
      <c r="T56" s="263">
        <f t="shared" si="60"/>
        <v>100</v>
      </c>
      <c r="U56" s="263"/>
      <c r="V56" s="263">
        <f t="shared" si="61"/>
        <v>100</v>
      </c>
      <c r="W56" s="263"/>
      <c r="X56" s="263">
        <f t="shared" si="62"/>
        <v>100</v>
      </c>
      <c r="Y56" s="263"/>
      <c r="Z56" s="263">
        <f t="shared" si="63"/>
        <v>100</v>
      </c>
      <c r="AA56" s="263"/>
      <c r="AB56" s="379">
        <f t="shared" si="64"/>
        <v>100</v>
      </c>
      <c r="AC56" s="300"/>
    </row>
    <row r="57" spans="1:29" ht="22.7" customHeight="1" x14ac:dyDescent="0.15">
      <c r="A57" s="89"/>
      <c r="B57" s="342"/>
      <c r="C57" s="528" t="s">
        <v>705</v>
      </c>
      <c r="D57" s="528"/>
      <c r="E57" s="528"/>
      <c r="F57" s="528"/>
      <c r="G57" s="529"/>
      <c r="H57" s="242">
        <v>421260961</v>
      </c>
      <c r="I57" s="182">
        <f>IF(H57="-","-",ROUND(H57/H64*100,2))</f>
        <v>1.56</v>
      </c>
      <c r="J57" s="242">
        <v>421260961</v>
      </c>
      <c r="K57" s="182">
        <f>IF(J57="-","-",ROUND(J57/J64*100,2))</f>
        <v>1.56</v>
      </c>
      <c r="L57" s="242">
        <v>421260961</v>
      </c>
      <c r="M57" s="182">
        <f>IF(L57="-","-",ROUND(L57/L64*100,2))</f>
        <v>1.55</v>
      </c>
      <c r="N57" s="242">
        <v>421260961</v>
      </c>
      <c r="O57" s="182">
        <f>IF(N57="-","-",ROUND(N57/N64*100,2))</f>
        <v>1.46</v>
      </c>
      <c r="P57" s="242">
        <v>421260961</v>
      </c>
      <c r="Q57" s="181">
        <f>IF(P57="-","-",ROUND(P57/P64*100,2))</f>
        <v>1.51</v>
      </c>
      <c r="R57" s="242">
        <v>421260961</v>
      </c>
      <c r="S57" s="182">
        <f>IF(R57="-","-",ROUND(R57/R64*100,2))</f>
        <v>1.52</v>
      </c>
      <c r="T57" s="263">
        <f t="shared" si="60"/>
        <v>100</v>
      </c>
      <c r="U57" s="263"/>
      <c r="V57" s="263">
        <f t="shared" si="61"/>
        <v>100</v>
      </c>
      <c r="W57" s="263"/>
      <c r="X57" s="263">
        <f t="shared" si="62"/>
        <v>100</v>
      </c>
      <c r="Y57" s="263"/>
      <c r="Z57" s="263">
        <f t="shared" si="63"/>
        <v>100</v>
      </c>
      <c r="AA57" s="263"/>
      <c r="AB57" s="379">
        <f t="shared" si="64"/>
        <v>100</v>
      </c>
      <c r="AC57" s="300"/>
    </row>
    <row r="58" spans="1:29" ht="22.7" customHeight="1" x14ac:dyDescent="0.15">
      <c r="A58" s="89"/>
      <c r="B58" s="342"/>
      <c r="C58" s="542" t="s">
        <v>414</v>
      </c>
      <c r="D58" s="542"/>
      <c r="E58" s="542"/>
      <c r="F58" s="542"/>
      <c r="G58" s="543"/>
      <c r="H58" s="242">
        <v>32210217</v>
      </c>
      <c r="I58" s="182">
        <f>IF(H58="-","-",ROUND(H58/H64*100,2))</f>
        <v>0.12</v>
      </c>
      <c r="J58" s="242">
        <v>32210217</v>
      </c>
      <c r="K58" s="182">
        <f>IF(J58="-","-",ROUND(J58/J64*100,2))</f>
        <v>0.12</v>
      </c>
      <c r="L58" s="242">
        <v>32210217</v>
      </c>
      <c r="M58" s="182">
        <f>IF(L58="-","-",ROUND(L58/L64*100,2))</f>
        <v>0.12</v>
      </c>
      <c r="N58" s="242">
        <v>32210217</v>
      </c>
      <c r="O58" s="182">
        <f>IF(N58="-","-",ROUND(N58/N64*100,2))</f>
        <v>0.11</v>
      </c>
      <c r="P58" s="242">
        <v>32210217</v>
      </c>
      <c r="Q58" s="181">
        <f>IF(P58="-","-",ROUND(P58/P64*100,2))</f>
        <v>0.12</v>
      </c>
      <c r="R58" s="242">
        <v>32210217</v>
      </c>
      <c r="S58" s="182">
        <f>IF(R58="-","-",ROUND(R58/R64*100,2))</f>
        <v>0.12</v>
      </c>
      <c r="T58" s="263">
        <f t="shared" si="60"/>
        <v>100</v>
      </c>
      <c r="U58" s="263"/>
      <c r="V58" s="263">
        <f t="shared" si="61"/>
        <v>100</v>
      </c>
      <c r="W58" s="263"/>
      <c r="X58" s="263">
        <f t="shared" si="62"/>
        <v>100</v>
      </c>
      <c r="Y58" s="263"/>
      <c r="Z58" s="263">
        <f t="shared" si="63"/>
        <v>100</v>
      </c>
      <c r="AA58" s="263"/>
      <c r="AB58" s="379">
        <f t="shared" si="64"/>
        <v>100</v>
      </c>
      <c r="AC58" s="300"/>
    </row>
    <row r="59" spans="1:29" s="376" customFormat="1" ht="22.7" customHeight="1" x14ac:dyDescent="0.15">
      <c r="A59" s="373"/>
      <c r="B59" s="530" t="s">
        <v>415</v>
      </c>
      <c r="C59" s="530"/>
      <c r="D59" s="530"/>
      <c r="E59" s="530"/>
      <c r="F59" s="530"/>
      <c r="G59" s="531"/>
      <c r="H59" s="242">
        <v>959777141</v>
      </c>
      <c r="I59" s="182">
        <f t="shared" ref="I59" si="75">SUM(I60:I62)</f>
        <v>3.55</v>
      </c>
      <c r="J59" s="242">
        <f t="shared" ref="J59" si="76">SUM(J60:J62)</f>
        <v>982101875</v>
      </c>
      <c r="K59" s="182">
        <f t="shared" ref="K59:L59" si="77">SUM(K60:K62)</f>
        <v>3.63</v>
      </c>
      <c r="L59" s="242">
        <f t="shared" si="77"/>
        <v>1054563396</v>
      </c>
      <c r="M59" s="182">
        <f t="shared" ref="M59:N59" si="78">SUM(M60:M62)</f>
        <v>3.88</v>
      </c>
      <c r="N59" s="242">
        <f t="shared" si="78"/>
        <v>1012290825</v>
      </c>
      <c r="O59" s="182">
        <f t="shared" ref="O59:Q59" si="79">SUM(O60:O62)</f>
        <v>3.51</v>
      </c>
      <c r="P59" s="242">
        <f t="shared" si="79"/>
        <v>833093526</v>
      </c>
      <c r="Q59" s="181">
        <f t="shared" si="79"/>
        <v>2.98</v>
      </c>
      <c r="R59" s="242">
        <f t="shared" ref="R59:S59" si="80">SUM(R60:R62)</f>
        <v>649006180</v>
      </c>
      <c r="S59" s="182">
        <f t="shared" si="80"/>
        <v>2.35</v>
      </c>
      <c r="T59" s="263">
        <f t="shared" si="60"/>
        <v>102.3</v>
      </c>
      <c r="U59" s="374"/>
      <c r="V59" s="263">
        <f t="shared" si="61"/>
        <v>107.4</v>
      </c>
      <c r="W59" s="263"/>
      <c r="X59" s="263">
        <f t="shared" si="62"/>
        <v>96</v>
      </c>
      <c r="Y59" s="263"/>
      <c r="Z59" s="263">
        <f t="shared" si="63"/>
        <v>82.3</v>
      </c>
      <c r="AA59" s="374"/>
      <c r="AB59" s="379">
        <f t="shared" si="64"/>
        <v>77.900000000000006</v>
      </c>
      <c r="AC59" s="375"/>
    </row>
    <row r="60" spans="1:29" ht="22.7" customHeight="1" x14ac:dyDescent="0.15">
      <c r="A60" s="89"/>
      <c r="B60" s="342"/>
      <c r="C60" s="542" t="s">
        <v>416</v>
      </c>
      <c r="D60" s="542"/>
      <c r="E60" s="542"/>
      <c r="F60" s="542"/>
      <c r="G60" s="543"/>
      <c r="H60" s="242">
        <v>334500000</v>
      </c>
      <c r="I60" s="182">
        <f>IF(H60="-","-",ROUND(H60/H64*100,2))</f>
        <v>1.24</v>
      </c>
      <c r="J60" s="242">
        <v>334500000</v>
      </c>
      <c r="K60" s="182">
        <f>IF(J60="-","-",ROUND(J60/J64*100,2))</f>
        <v>1.24</v>
      </c>
      <c r="L60" s="242">
        <v>334500000</v>
      </c>
      <c r="M60" s="182">
        <f>IF(L60="-","-",ROUND(L60/L64*100,2))</f>
        <v>1.23</v>
      </c>
      <c r="N60" s="242">
        <v>141132020</v>
      </c>
      <c r="O60" s="182">
        <f>IF(N60="-","-",ROUND(N60/N64*100,2))</f>
        <v>0.49</v>
      </c>
      <c r="P60" s="242">
        <v>0</v>
      </c>
      <c r="Q60" s="181">
        <f>IF(P60="-","-",ROUND(P60/P64*100,2))</f>
        <v>0</v>
      </c>
      <c r="R60" s="242">
        <v>0</v>
      </c>
      <c r="S60" s="182">
        <f>IF(R60="-","-",ROUND(R60/R64*100,2))</f>
        <v>0</v>
      </c>
      <c r="T60" s="263">
        <f t="shared" si="60"/>
        <v>100</v>
      </c>
      <c r="U60" s="263"/>
      <c r="V60" s="263">
        <f t="shared" si="61"/>
        <v>100</v>
      </c>
      <c r="W60" s="263"/>
      <c r="X60" s="263">
        <f t="shared" si="62"/>
        <v>42.2</v>
      </c>
      <c r="Y60" s="263"/>
      <c r="Z60" s="263" t="str">
        <f t="shared" si="63"/>
        <v>皆減</v>
      </c>
      <c r="AA60" s="263"/>
      <c r="AB60" s="379">
        <f t="shared" si="64"/>
        <v>0</v>
      </c>
      <c r="AC60" s="300"/>
    </row>
    <row r="61" spans="1:29" ht="22.7" customHeight="1" x14ac:dyDescent="0.15">
      <c r="A61" s="89"/>
      <c r="B61" s="342"/>
      <c r="C61" s="533" t="s">
        <v>52</v>
      </c>
      <c r="D61" s="533"/>
      <c r="E61" s="533"/>
      <c r="F61" s="533"/>
      <c r="G61" s="534"/>
      <c r="H61" s="242">
        <v>100000000</v>
      </c>
      <c r="I61" s="182">
        <f>IF(H61="-","-",ROUND(H61/H64*100,2))</f>
        <v>0.37</v>
      </c>
      <c r="J61" s="242">
        <v>100000000</v>
      </c>
      <c r="K61" s="182">
        <f>IF(J61="-","-",ROUND(J61/J64*100,2))</f>
        <v>0.37</v>
      </c>
      <c r="L61" s="242">
        <v>100000000</v>
      </c>
      <c r="M61" s="182">
        <f>IF(L61="-","-",ROUND(L61/L64*100,2))</f>
        <v>0.37</v>
      </c>
      <c r="N61" s="242">
        <v>100000000</v>
      </c>
      <c r="O61" s="182">
        <f>IF(N61="-","-",ROUND(N61/N64*100,2))</f>
        <v>0.35</v>
      </c>
      <c r="P61" s="242">
        <v>100000000</v>
      </c>
      <c r="Q61" s="181">
        <f>IF(P61="-","-",ROUND(P61/P64*100,2))</f>
        <v>0.36</v>
      </c>
      <c r="R61" s="242">
        <v>100000000</v>
      </c>
      <c r="S61" s="182">
        <f>IF(R61="-","-",ROUND(R61/R64*100,2))</f>
        <v>0.36</v>
      </c>
      <c r="T61" s="263">
        <f t="shared" si="60"/>
        <v>100</v>
      </c>
      <c r="U61" s="263"/>
      <c r="V61" s="263">
        <f t="shared" si="61"/>
        <v>100</v>
      </c>
      <c r="W61" s="263"/>
      <c r="X61" s="263">
        <f t="shared" si="62"/>
        <v>100</v>
      </c>
      <c r="Y61" s="263"/>
      <c r="Z61" s="263">
        <f t="shared" si="63"/>
        <v>100</v>
      </c>
      <c r="AA61" s="263"/>
      <c r="AB61" s="379">
        <f t="shared" si="64"/>
        <v>100</v>
      </c>
      <c r="AC61" s="300"/>
    </row>
    <row r="62" spans="1:29" ht="22.7" customHeight="1" x14ac:dyDescent="0.15">
      <c r="A62" s="89"/>
      <c r="B62" s="344"/>
      <c r="C62" s="536" t="s">
        <v>458</v>
      </c>
      <c r="D62" s="537"/>
      <c r="E62" s="537"/>
      <c r="F62" s="537"/>
      <c r="G62" s="538"/>
      <c r="H62" s="242">
        <v>525277141</v>
      </c>
      <c r="I62" s="182">
        <f>IF(H62="-","-",ROUND(H62/H64*100,2))</f>
        <v>1.94</v>
      </c>
      <c r="J62" s="242">
        <v>547601875</v>
      </c>
      <c r="K62" s="182">
        <f>IF(J62="-","-",ROUND(J62/J64*100,2))</f>
        <v>2.02</v>
      </c>
      <c r="L62" s="242">
        <v>620063396</v>
      </c>
      <c r="M62" s="182">
        <f>IF(L62="-","-",ROUND(L62/L64*100,2))</f>
        <v>2.2799999999999998</v>
      </c>
      <c r="N62" s="242">
        <v>771158805</v>
      </c>
      <c r="O62" s="182">
        <f>IF(N62="-","-",ROUND(N62/N64*100,2))</f>
        <v>2.67</v>
      </c>
      <c r="P62" s="242">
        <v>733093526</v>
      </c>
      <c r="Q62" s="181">
        <f>IF(P62="-","-",ROUND(P62/P64*100,2))</f>
        <v>2.62</v>
      </c>
      <c r="R62" s="242">
        <v>549006180</v>
      </c>
      <c r="S62" s="182">
        <f>IF(R62="-","-",ROUND(R62/R64*100,2))</f>
        <v>1.99</v>
      </c>
      <c r="T62" s="263">
        <f t="shared" si="60"/>
        <v>104.3</v>
      </c>
      <c r="U62" s="263"/>
      <c r="V62" s="263">
        <f t="shared" si="61"/>
        <v>113.2</v>
      </c>
      <c r="W62" s="263"/>
      <c r="X62" s="263">
        <f t="shared" si="62"/>
        <v>124.4</v>
      </c>
      <c r="Y62" s="263"/>
      <c r="Z62" s="263">
        <f t="shared" si="63"/>
        <v>95.1</v>
      </c>
      <c r="AA62" s="263"/>
      <c r="AB62" s="379">
        <f t="shared" si="64"/>
        <v>74.900000000000006</v>
      </c>
      <c r="AC62" s="300"/>
    </row>
    <row r="63" spans="1:29" ht="22.7" customHeight="1" x14ac:dyDescent="0.15">
      <c r="A63" s="566" t="s">
        <v>417</v>
      </c>
      <c r="B63" s="558"/>
      <c r="C63" s="558"/>
      <c r="D63" s="558"/>
      <c r="E63" s="558"/>
      <c r="F63" s="558"/>
      <c r="G63" s="559"/>
      <c r="H63" s="242">
        <v>17819069514</v>
      </c>
      <c r="I63" s="182">
        <f>I48+I53</f>
        <v>65.930000000000007</v>
      </c>
      <c r="J63" s="242">
        <f t="shared" ref="J63" si="81">J48+J53</f>
        <v>18329024370</v>
      </c>
      <c r="K63" s="182">
        <f t="shared" ref="K63:Q63" si="82">K48+K53</f>
        <v>67.710000000000008</v>
      </c>
      <c r="L63" s="242">
        <f t="shared" ref="L63" si="83">L48+L53</f>
        <v>18857501431</v>
      </c>
      <c r="M63" s="182">
        <f t="shared" si="82"/>
        <v>69.27</v>
      </c>
      <c r="N63" s="242">
        <f t="shared" ref="N63" si="84">N48+N53</f>
        <v>19261286327</v>
      </c>
      <c r="O63" s="182">
        <f t="shared" si="82"/>
        <v>66.599999999999994</v>
      </c>
      <c r="P63" s="242">
        <f t="shared" si="82"/>
        <v>19525230009</v>
      </c>
      <c r="Q63" s="181">
        <f t="shared" si="82"/>
        <v>69.8</v>
      </c>
      <c r="R63" s="242">
        <f>R48+R53</f>
        <v>19804643149</v>
      </c>
      <c r="S63" s="182">
        <f t="shared" ref="S63" si="85">S48+S53</f>
        <v>71.66</v>
      </c>
      <c r="T63" s="263">
        <f t="shared" si="60"/>
        <v>102.9</v>
      </c>
      <c r="U63" s="263"/>
      <c r="V63" s="263">
        <f t="shared" si="61"/>
        <v>102.9</v>
      </c>
      <c r="W63" s="263"/>
      <c r="X63" s="263">
        <f t="shared" si="62"/>
        <v>102.1</v>
      </c>
      <c r="Y63" s="263"/>
      <c r="Z63" s="263">
        <f t="shared" si="63"/>
        <v>101.4</v>
      </c>
      <c r="AA63" s="263"/>
      <c r="AB63" s="379">
        <f t="shared" si="64"/>
        <v>101.4</v>
      </c>
      <c r="AC63" s="300"/>
    </row>
    <row r="64" spans="1:29" s="298" customFormat="1" ht="22.7" customHeight="1" x14ac:dyDescent="0.15">
      <c r="A64" s="535" t="s">
        <v>418</v>
      </c>
      <c r="B64" s="528"/>
      <c r="C64" s="528"/>
      <c r="D64" s="528"/>
      <c r="E64" s="528"/>
      <c r="F64" s="528"/>
      <c r="G64" s="529"/>
      <c r="H64" s="242">
        <v>27025413960</v>
      </c>
      <c r="I64" s="182">
        <v>100</v>
      </c>
      <c r="J64" s="242">
        <f>J47+J63</f>
        <v>27068953368</v>
      </c>
      <c r="K64" s="182">
        <v>100</v>
      </c>
      <c r="L64" s="242">
        <f>L47+L63</f>
        <v>27223041295</v>
      </c>
      <c r="M64" s="182">
        <v>100</v>
      </c>
      <c r="N64" s="242">
        <f>N47+N63</f>
        <v>28922305661</v>
      </c>
      <c r="O64" s="182">
        <v>100</v>
      </c>
      <c r="P64" s="242">
        <f>P47+P63</f>
        <v>27970631195</v>
      </c>
      <c r="Q64" s="182">
        <v>100</v>
      </c>
      <c r="R64" s="242">
        <f>R47+R63</f>
        <v>27640570429</v>
      </c>
      <c r="S64" s="182">
        <v>100</v>
      </c>
      <c r="T64" s="263">
        <f t="shared" si="60"/>
        <v>100.2</v>
      </c>
      <c r="U64" s="263"/>
      <c r="V64" s="263">
        <f t="shared" si="61"/>
        <v>100.6</v>
      </c>
      <c r="W64" s="263"/>
      <c r="X64" s="263">
        <f t="shared" si="62"/>
        <v>106.2</v>
      </c>
      <c r="Y64" s="263"/>
      <c r="Z64" s="263">
        <f t="shared" si="63"/>
        <v>96.7</v>
      </c>
      <c r="AA64" s="263"/>
      <c r="AB64" s="379">
        <f t="shared" si="64"/>
        <v>98.8</v>
      </c>
      <c r="AC64" s="300"/>
    </row>
    <row r="65" spans="1:29" s="299" customFormat="1" ht="23.25" hidden="1" customHeight="1" x14ac:dyDescent="0.15">
      <c r="A65" s="103"/>
      <c r="B65" s="103"/>
      <c r="C65" s="103"/>
      <c r="D65" s="103"/>
      <c r="E65" s="103"/>
      <c r="F65" s="103"/>
      <c r="G65" s="103"/>
      <c r="H65" s="243"/>
      <c r="I65" s="244"/>
      <c r="J65" s="243"/>
      <c r="K65" s="244"/>
      <c r="L65" s="243"/>
      <c r="M65" s="244"/>
      <c r="N65" s="243"/>
      <c r="O65" s="244"/>
      <c r="P65" s="243"/>
      <c r="Q65" s="244"/>
      <c r="R65" s="243"/>
      <c r="S65" s="244"/>
      <c r="T65" s="343" t="s">
        <v>995</v>
      </c>
      <c r="U65" s="343"/>
      <c r="V65" s="343"/>
      <c r="W65" s="343"/>
      <c r="X65" s="343"/>
      <c r="Y65" s="343"/>
      <c r="Z65" s="343"/>
      <c r="AA65" s="343"/>
      <c r="AB65" s="264"/>
      <c r="AC65" s="102"/>
    </row>
    <row r="66" spans="1:29" ht="24.75" customHeight="1" x14ac:dyDescent="0.15">
      <c r="A66" s="139" t="s">
        <v>998</v>
      </c>
      <c r="B66" s="139"/>
      <c r="C66" s="139"/>
      <c r="D66" s="139"/>
      <c r="E66" s="139"/>
      <c r="F66" s="139"/>
      <c r="G66" s="139"/>
      <c r="H66" s="183"/>
      <c r="I66" s="184"/>
      <c r="J66" s="239"/>
      <c r="K66" s="184"/>
      <c r="L66" s="239"/>
      <c r="M66" s="184"/>
      <c r="N66" s="239"/>
      <c r="O66" s="184"/>
      <c r="P66" s="239"/>
      <c r="Q66" s="184"/>
      <c r="R66" s="239"/>
      <c r="S66" s="184"/>
      <c r="T66" s="343"/>
      <c r="U66" s="343"/>
      <c r="V66" s="547" t="s">
        <v>650</v>
      </c>
      <c r="W66" s="547"/>
      <c r="X66" s="547"/>
      <c r="Y66" s="547"/>
      <c r="Z66" s="547"/>
      <c r="AA66" s="343"/>
      <c r="AB66" s="265"/>
      <c r="AC66" s="8"/>
    </row>
    <row r="67" spans="1:29" ht="33" customHeight="1" x14ac:dyDescent="0.15">
      <c r="A67" s="544" t="s">
        <v>647</v>
      </c>
      <c r="B67" s="545"/>
      <c r="C67" s="545"/>
      <c r="D67" s="545"/>
      <c r="E67" s="545"/>
      <c r="F67" s="545"/>
      <c r="G67" s="546"/>
      <c r="H67" s="260" t="str">
        <f>$H$3</f>
        <v>令和元年度</v>
      </c>
      <c r="I67" s="261"/>
      <c r="J67" s="260" t="str">
        <f>$J$3</f>
        <v>令和２年度</v>
      </c>
      <c r="K67" s="261"/>
      <c r="L67" s="260" t="str">
        <f>$L$3</f>
        <v>令和３年度</v>
      </c>
      <c r="M67" s="261"/>
      <c r="N67" s="260" t="str">
        <f>$N$3</f>
        <v>令和４年度</v>
      </c>
      <c r="O67" s="261"/>
      <c r="P67" s="260" t="str">
        <f>$P$3</f>
        <v>令和５年度</v>
      </c>
      <c r="Q67" s="261"/>
      <c r="R67" s="260" t="str">
        <f>$R$3</f>
        <v>令和６年度</v>
      </c>
      <c r="S67" s="261"/>
      <c r="T67" s="142" t="s">
        <v>649</v>
      </c>
      <c r="U67" s="142"/>
      <c r="V67" s="142"/>
      <c r="W67" s="142"/>
      <c r="X67" s="142"/>
      <c r="Y67" s="142"/>
      <c r="Z67" s="142"/>
      <c r="AA67" s="142"/>
      <c r="AB67" s="143"/>
      <c r="AC67" s="142"/>
    </row>
    <row r="68" spans="1:29" ht="34.5" customHeight="1" x14ac:dyDescent="0.15">
      <c r="A68" s="539" t="s">
        <v>648</v>
      </c>
      <c r="B68" s="540"/>
      <c r="C68" s="540"/>
      <c r="D68" s="540"/>
      <c r="E68" s="540"/>
      <c r="F68" s="540"/>
      <c r="G68" s="541"/>
      <c r="H68" s="240" t="s">
        <v>645</v>
      </c>
      <c r="I68" s="241" t="s">
        <v>644</v>
      </c>
      <c r="J68" s="240" t="s">
        <v>645</v>
      </c>
      <c r="K68" s="241" t="s">
        <v>644</v>
      </c>
      <c r="L68" s="240" t="s">
        <v>645</v>
      </c>
      <c r="M68" s="241" t="s">
        <v>644</v>
      </c>
      <c r="N68" s="240" t="s">
        <v>645</v>
      </c>
      <c r="O68" s="241" t="s">
        <v>644</v>
      </c>
      <c r="P68" s="240" t="s">
        <v>645</v>
      </c>
      <c r="Q68" s="241" t="s">
        <v>644</v>
      </c>
      <c r="R68" s="240" t="s">
        <v>645</v>
      </c>
      <c r="S68" s="241" t="s">
        <v>644</v>
      </c>
      <c r="T68" s="134" t="str">
        <f>$T$4</f>
        <v>２年度</v>
      </c>
      <c r="U68" s="134" t="s">
        <v>996</v>
      </c>
      <c r="V68" s="134" t="str">
        <f>$V$4</f>
        <v>３年度</v>
      </c>
      <c r="W68" s="134" t="s">
        <v>996</v>
      </c>
      <c r="X68" s="134" t="str">
        <f>$X$4</f>
        <v>４年度</v>
      </c>
      <c r="Y68" s="134" t="s">
        <v>996</v>
      </c>
      <c r="Z68" s="134" t="str">
        <f>$Z$4</f>
        <v>５年度</v>
      </c>
      <c r="AA68" s="134" t="s">
        <v>996</v>
      </c>
      <c r="AB68" s="134" t="str">
        <f>$AB$4</f>
        <v>６年度</v>
      </c>
      <c r="AC68" s="134" t="s">
        <v>996</v>
      </c>
    </row>
    <row r="69" spans="1:29" ht="24.6" customHeight="1" x14ac:dyDescent="0.15">
      <c r="A69" s="535" t="s">
        <v>651</v>
      </c>
      <c r="B69" s="528"/>
      <c r="C69" s="528"/>
      <c r="D69" s="528"/>
      <c r="E69" s="528"/>
      <c r="F69" s="528"/>
      <c r="G69" s="529"/>
      <c r="H69" s="242">
        <v>2879967108</v>
      </c>
      <c r="I69" s="182">
        <v>100</v>
      </c>
      <c r="J69" s="242">
        <v>2859921846</v>
      </c>
      <c r="K69" s="182">
        <v>100</v>
      </c>
      <c r="L69" s="242">
        <f>L70+L74+L79</f>
        <v>2821511258</v>
      </c>
      <c r="M69" s="182">
        <v>100</v>
      </c>
      <c r="N69" s="242">
        <f>N70+N74+N79</f>
        <v>2795469983</v>
      </c>
      <c r="O69" s="182">
        <v>100</v>
      </c>
      <c r="P69" s="242">
        <f>P70+P74+P79</f>
        <v>2796137520</v>
      </c>
      <c r="Q69" s="181">
        <v>100</v>
      </c>
      <c r="R69" s="242">
        <f>R70+R74+R79</f>
        <v>2777174097</v>
      </c>
      <c r="S69" s="182">
        <v>100</v>
      </c>
      <c r="T69" s="263">
        <f t="shared" ref="T69:T100" si="86">IF(OR(AND(H69="-",J69="-"),AND(H69="-",J69=0),AND(H69=0,J69="-"),AND(H69=0,J69=0)),J69,IF(AND(H69&gt;0,OR(J69=0,J69="-")),"皆減",IF(AND(OR(H69=0,H69="-"),J69&gt;0),"皆増",IF(J69&lt;&gt;0,ROUND(J69/H69*100,1),"error!"))))</f>
        <v>99.3</v>
      </c>
      <c r="U69" s="263"/>
      <c r="V69" s="263">
        <f t="shared" ref="V69:V100" si="87">IF(OR(AND(J69="-",L69="-"),AND(J69="-",L69=0),AND(J69=0,L69="-"),AND(J69=0,L69=0)),L69,IF(AND(J69&gt;0,OR(L69=0,L69="-")),"皆減",IF(AND(OR(J69=0,J69="-"),L69&gt;0),"皆増",IF(L69&lt;&gt;0,ROUND(L69/J69*100,1),"error!"))))</f>
        <v>98.7</v>
      </c>
      <c r="W69" s="263"/>
      <c r="X69" s="263">
        <f t="shared" ref="X69:X100" si="88">IF(OR(AND(L69="-",N69="-"),AND(L69="-",N69=0),AND(L69=0,N69="-"),AND(L69=0,N69=0)),N69,IF(AND(L69&gt;0,OR(N69=0,N69="-")),"皆減",IF(AND(OR(L69=0,L69="-"),N69&gt;0),"皆増",IF(N69&lt;&gt;0,ROUND(N69/L69*100,1),"error!"))))</f>
        <v>99.1</v>
      </c>
      <c r="Y69" s="263"/>
      <c r="Z69" s="263">
        <f t="shared" ref="Z69:Z100" si="89">IF(OR(AND(N69="-",P69="-"),AND(N69="-",P69=0),AND(N69=0,P69="-"),AND(N69=0,P69=0)),P69,IF(AND(N69&gt;0,OR(P69=0,P69="-")),"皆減",IF(AND(OR(N69=0,N69="-"),P69&gt;0),"皆増",IF(P69&lt;&gt;0,ROUND(P69/N69*100,1),"error!"))))</f>
        <v>100</v>
      </c>
      <c r="AA69" s="263"/>
      <c r="AB69" s="379">
        <f t="shared" ref="AB69:AB100" si="90">IF(OR(AND(P69="-",R69="-"),AND(P69="-",R69=0),AND(P69=0,R69="-"),AND(P69=0,R69=0)),R69,IF(AND(P69&gt;0,OR(R69=0,R69="-")),"皆減",IF(AND(OR(P69=0,P69="-"),R69&gt;0),"皆増",IF(R69&lt;&gt;0,ROUND(R69/P69*100,1),"error!"))))</f>
        <v>99.3</v>
      </c>
      <c r="AC69" s="300"/>
    </row>
    <row r="70" spans="1:29" ht="24.6" customHeight="1" x14ac:dyDescent="0.15">
      <c r="A70" s="89"/>
      <c r="B70" s="528" t="s">
        <v>673</v>
      </c>
      <c r="C70" s="528"/>
      <c r="D70" s="528"/>
      <c r="E70" s="528"/>
      <c r="F70" s="528"/>
      <c r="G70" s="529"/>
      <c r="H70" s="242">
        <v>2502853861</v>
      </c>
      <c r="I70" s="182">
        <f t="shared" ref="I70" si="91">SUM(I71:I73)</f>
        <v>86.91</v>
      </c>
      <c r="J70" s="242">
        <v>2198276665</v>
      </c>
      <c r="K70" s="182">
        <f t="shared" ref="K70:L70" si="92">SUM(K71:K73)</f>
        <v>76.86999999999999</v>
      </c>
      <c r="L70" s="242">
        <f t="shared" si="92"/>
        <v>2486689653</v>
      </c>
      <c r="M70" s="182">
        <f t="shared" ref="M70:N70" si="93">SUM(M71:M73)</f>
        <v>88.13</v>
      </c>
      <c r="N70" s="242">
        <f t="shared" si="93"/>
        <v>2031570819</v>
      </c>
      <c r="O70" s="182">
        <f t="shared" ref="O70:Q70" si="94">SUM(O71:O73)</f>
        <v>72.669999999999987</v>
      </c>
      <c r="P70" s="242">
        <f t="shared" si="94"/>
        <v>2440436975</v>
      </c>
      <c r="Q70" s="181">
        <f t="shared" si="94"/>
        <v>87.28</v>
      </c>
      <c r="R70" s="242">
        <f t="shared" ref="R70:S70" si="95">SUM(R71:R73)</f>
        <v>2436329887</v>
      </c>
      <c r="S70" s="182">
        <f t="shared" si="95"/>
        <v>87.72999999999999</v>
      </c>
      <c r="T70" s="263">
        <f t="shared" si="86"/>
        <v>87.8</v>
      </c>
      <c r="U70" s="263"/>
      <c r="V70" s="263">
        <f t="shared" si="87"/>
        <v>113.1</v>
      </c>
      <c r="W70" s="263"/>
      <c r="X70" s="263">
        <f t="shared" si="88"/>
        <v>81.7</v>
      </c>
      <c r="Y70" s="263"/>
      <c r="Z70" s="263">
        <f t="shared" si="89"/>
        <v>120.1</v>
      </c>
      <c r="AA70" s="263"/>
      <c r="AB70" s="379">
        <f t="shared" si="90"/>
        <v>99.8</v>
      </c>
      <c r="AC70" s="300"/>
    </row>
    <row r="71" spans="1:29" ht="24.6" customHeight="1" x14ac:dyDescent="0.15">
      <c r="A71" s="89"/>
      <c r="B71" s="342"/>
      <c r="C71" s="528" t="s">
        <v>1024</v>
      </c>
      <c r="D71" s="528"/>
      <c r="E71" s="528"/>
      <c r="F71" s="528"/>
      <c r="G71" s="529"/>
      <c r="H71" s="242">
        <v>2329460766</v>
      </c>
      <c r="I71" s="182">
        <f>I69-(SUM(I72:I73)+I74+I79)</f>
        <v>80.89</v>
      </c>
      <c r="J71" s="242">
        <v>2039749621</v>
      </c>
      <c r="K71" s="182">
        <f>K69-(SUM(K72:K73)+K74+K79)</f>
        <v>71.33</v>
      </c>
      <c r="L71" s="242">
        <v>2326185654</v>
      </c>
      <c r="M71" s="182">
        <f>M69-(SUM(M72:M73)+M74+M79)</f>
        <v>82.45</v>
      </c>
      <c r="N71" s="242">
        <v>1871547842</v>
      </c>
      <c r="O71" s="182">
        <f>O69-(SUM(O72:O73)+O74+O79)</f>
        <v>66.94</v>
      </c>
      <c r="P71" s="242">
        <v>2266591555</v>
      </c>
      <c r="Q71" s="181">
        <f>Q69-(SUM(Q72:Q73)+Q74+Q79)</f>
        <v>81.06</v>
      </c>
      <c r="R71" s="242">
        <v>2277730585</v>
      </c>
      <c r="S71" s="182">
        <f>S69-(SUM(S72:S73)+S74+S79)</f>
        <v>82.02</v>
      </c>
      <c r="T71" s="263">
        <f t="shared" si="86"/>
        <v>87.6</v>
      </c>
      <c r="U71" s="263"/>
      <c r="V71" s="263">
        <f t="shared" si="87"/>
        <v>114</v>
      </c>
      <c r="W71" s="263"/>
      <c r="X71" s="263">
        <f t="shared" si="88"/>
        <v>80.5</v>
      </c>
      <c r="Y71" s="263"/>
      <c r="Z71" s="263">
        <f t="shared" si="89"/>
        <v>121.1</v>
      </c>
      <c r="AA71" s="263"/>
      <c r="AB71" s="379">
        <f t="shared" si="90"/>
        <v>100.5</v>
      </c>
      <c r="AC71" s="300"/>
    </row>
    <row r="72" spans="1:29" ht="24.6" customHeight="1" x14ac:dyDescent="0.15">
      <c r="A72" s="89"/>
      <c r="B72" s="342"/>
      <c r="C72" s="528" t="s">
        <v>657</v>
      </c>
      <c r="D72" s="528"/>
      <c r="E72" s="528"/>
      <c r="F72" s="528"/>
      <c r="G72" s="529"/>
      <c r="H72" s="242">
        <v>1800214</v>
      </c>
      <c r="I72" s="182">
        <f>IF(H72="-","-",ROUND(H72/H69*100,2))</f>
        <v>0.06</v>
      </c>
      <c r="J72" s="242">
        <v>562250</v>
      </c>
      <c r="K72" s="182">
        <f>IF(J72="-","-",ROUND(J72/J69*100,2))</f>
        <v>0.02</v>
      </c>
      <c r="L72" s="242">
        <v>7177510</v>
      </c>
      <c r="M72" s="182">
        <f>IF(L72="-","-",ROUND(L72/L69*100,2))</f>
        <v>0.25</v>
      </c>
      <c r="N72" s="242">
        <v>6665620</v>
      </c>
      <c r="O72" s="182">
        <f>IF(N72="-","-",ROUND(N72/N69*100,2))</f>
        <v>0.24</v>
      </c>
      <c r="P72" s="242">
        <v>4221980</v>
      </c>
      <c r="Q72" s="181">
        <f>IF(P72="-","-",ROUND(P72/P69*100,2))</f>
        <v>0.15</v>
      </c>
      <c r="R72" s="242">
        <v>6553120</v>
      </c>
      <c r="S72" s="182">
        <f>IF(R72="-","-",ROUND(R72/R69*100,2))</f>
        <v>0.24</v>
      </c>
      <c r="T72" s="263">
        <f t="shared" si="86"/>
        <v>31.2</v>
      </c>
      <c r="U72" s="263"/>
      <c r="V72" s="263">
        <f t="shared" si="87"/>
        <v>1276.5999999999999</v>
      </c>
      <c r="W72" s="263"/>
      <c r="X72" s="263">
        <f t="shared" si="88"/>
        <v>92.9</v>
      </c>
      <c r="Y72" s="263"/>
      <c r="Z72" s="263">
        <f t="shared" si="89"/>
        <v>63.3</v>
      </c>
      <c r="AA72" s="263"/>
      <c r="AB72" s="379">
        <f t="shared" si="90"/>
        <v>155.19999999999999</v>
      </c>
      <c r="AC72" s="300"/>
    </row>
    <row r="73" spans="1:29" ht="24.6" customHeight="1" x14ac:dyDescent="0.15">
      <c r="A73" s="89"/>
      <c r="B73" s="342"/>
      <c r="C73" s="542" t="s">
        <v>658</v>
      </c>
      <c r="D73" s="542"/>
      <c r="E73" s="542"/>
      <c r="F73" s="542"/>
      <c r="G73" s="543"/>
      <c r="H73" s="242">
        <v>171592881</v>
      </c>
      <c r="I73" s="182">
        <f>IF(H73="-","-",ROUND(H73/H69*100,2))</f>
        <v>5.96</v>
      </c>
      <c r="J73" s="242">
        <v>157964794</v>
      </c>
      <c r="K73" s="182">
        <f>IF(J73="-","-",ROUND(J73/J69*100,2))</f>
        <v>5.52</v>
      </c>
      <c r="L73" s="242">
        <v>153326489</v>
      </c>
      <c r="M73" s="182">
        <f>IF(L73="-","-",ROUND(L73/L69*100,2))</f>
        <v>5.43</v>
      </c>
      <c r="N73" s="242">
        <v>153357357</v>
      </c>
      <c r="O73" s="182">
        <f>IF(N73="-","-",ROUND(N73/N69*100,2))</f>
        <v>5.49</v>
      </c>
      <c r="P73" s="242">
        <v>169623440</v>
      </c>
      <c r="Q73" s="181">
        <f>IF(P73="-","-",ROUND(P73/P69*100,2))</f>
        <v>6.07</v>
      </c>
      <c r="R73" s="242">
        <v>152046182</v>
      </c>
      <c r="S73" s="182">
        <f>IF(R73="-","-",ROUND(R73/R69*100,2))</f>
        <v>5.47</v>
      </c>
      <c r="T73" s="263">
        <f t="shared" si="86"/>
        <v>92.1</v>
      </c>
      <c r="U73" s="263"/>
      <c r="V73" s="263">
        <f t="shared" si="87"/>
        <v>97.1</v>
      </c>
      <c r="W73" s="263"/>
      <c r="X73" s="263">
        <f t="shared" si="88"/>
        <v>100</v>
      </c>
      <c r="Y73" s="263"/>
      <c r="Z73" s="263">
        <f t="shared" si="89"/>
        <v>110.6</v>
      </c>
      <c r="AA73" s="263"/>
      <c r="AB73" s="379">
        <f t="shared" si="90"/>
        <v>89.6</v>
      </c>
      <c r="AC73" s="300"/>
    </row>
    <row r="74" spans="1:29" ht="24.6" customHeight="1" x14ac:dyDescent="0.15">
      <c r="A74" s="89"/>
      <c r="B74" s="528" t="s">
        <v>659</v>
      </c>
      <c r="C74" s="528"/>
      <c r="D74" s="528"/>
      <c r="E74" s="528"/>
      <c r="F74" s="528"/>
      <c r="G74" s="529"/>
      <c r="H74" s="242">
        <v>356719296</v>
      </c>
      <c r="I74" s="182">
        <f t="shared" ref="I74" si="96">SUM(I75:I78)</f>
        <v>12.38</v>
      </c>
      <c r="J74" s="242">
        <v>661493560</v>
      </c>
      <c r="K74" s="182">
        <f t="shared" ref="K74:L74" si="97">SUM(K75:K78)</f>
        <v>23.130000000000003</v>
      </c>
      <c r="L74" s="242">
        <f t="shared" si="97"/>
        <v>332100754</v>
      </c>
      <c r="M74" s="182">
        <f t="shared" ref="M74:N74" si="98">SUM(M75:M78)</f>
        <v>11.77</v>
      </c>
      <c r="N74" s="242">
        <f t="shared" si="98"/>
        <v>761861798</v>
      </c>
      <c r="O74" s="182">
        <f t="shared" ref="O74:Q74" si="99">SUM(O75:O78)</f>
        <v>27.259999999999998</v>
      </c>
      <c r="P74" s="242">
        <f t="shared" si="99"/>
        <v>331335497</v>
      </c>
      <c r="Q74" s="181">
        <f t="shared" si="99"/>
        <v>11.85</v>
      </c>
      <c r="R74" s="242">
        <f t="shared" ref="R74:S74" si="100">SUM(R75:R78)</f>
        <v>340682555</v>
      </c>
      <c r="S74" s="182">
        <f t="shared" si="100"/>
        <v>12.260000000000002</v>
      </c>
      <c r="T74" s="263">
        <f t="shared" si="86"/>
        <v>185.4</v>
      </c>
      <c r="U74" s="263"/>
      <c r="V74" s="263">
        <f t="shared" si="87"/>
        <v>50.2</v>
      </c>
      <c r="W74" s="263"/>
      <c r="X74" s="263">
        <f t="shared" si="88"/>
        <v>229.4</v>
      </c>
      <c r="Y74" s="263"/>
      <c r="Z74" s="263">
        <f t="shared" si="89"/>
        <v>43.5</v>
      </c>
      <c r="AA74" s="263"/>
      <c r="AB74" s="379">
        <f t="shared" si="90"/>
        <v>102.8</v>
      </c>
      <c r="AC74" s="300"/>
    </row>
    <row r="75" spans="1:29" ht="24.6" customHeight="1" x14ac:dyDescent="0.15">
      <c r="A75" s="89"/>
      <c r="B75" s="342"/>
      <c r="C75" s="551" t="s">
        <v>695</v>
      </c>
      <c r="D75" s="551"/>
      <c r="E75" s="551"/>
      <c r="F75" s="551"/>
      <c r="G75" s="552"/>
      <c r="H75" s="242">
        <v>5006906</v>
      </c>
      <c r="I75" s="266">
        <f>IF(H75="-","-",ROUND(H75/H69*100,2))</f>
        <v>0.17</v>
      </c>
      <c r="J75" s="242">
        <v>4795800</v>
      </c>
      <c r="K75" s="266">
        <f>IF(J75="-","-",ROUND(J75/J69*100,2))</f>
        <v>0.17</v>
      </c>
      <c r="L75" s="242">
        <v>3999845</v>
      </c>
      <c r="M75" s="266">
        <f>IF(L75="-","-",ROUND(L75/L69*100,2))</f>
        <v>0.14000000000000001</v>
      </c>
      <c r="N75" s="242">
        <v>4617618</v>
      </c>
      <c r="O75" s="266">
        <f>IF(N75="-","-",ROUND(N75/N69*100,2))</f>
        <v>0.17</v>
      </c>
      <c r="P75" s="242">
        <v>4593657</v>
      </c>
      <c r="Q75" s="267">
        <f>IF(P75="-","-",ROUND(P75/P69*100,2))</f>
        <v>0.16</v>
      </c>
      <c r="R75" s="242">
        <v>8055963</v>
      </c>
      <c r="S75" s="266">
        <f>IF(R75="-","-",ROUND(R75/R69*100,2))</f>
        <v>0.28999999999999998</v>
      </c>
      <c r="T75" s="263">
        <f t="shared" si="86"/>
        <v>95.8</v>
      </c>
      <c r="U75" s="263"/>
      <c r="V75" s="263">
        <f t="shared" si="87"/>
        <v>83.4</v>
      </c>
      <c r="W75" s="263"/>
      <c r="X75" s="263">
        <f t="shared" si="88"/>
        <v>115.4</v>
      </c>
      <c r="Y75" s="263"/>
      <c r="Z75" s="263">
        <f t="shared" si="89"/>
        <v>99.5</v>
      </c>
      <c r="AA75" s="263"/>
      <c r="AB75" s="379">
        <f t="shared" si="90"/>
        <v>175.4</v>
      </c>
      <c r="AC75" s="300"/>
    </row>
    <row r="76" spans="1:29" ht="24.6" customHeight="1" x14ac:dyDescent="0.15">
      <c r="A76" s="89"/>
      <c r="B76" s="342"/>
      <c r="C76" s="556" t="s">
        <v>292</v>
      </c>
      <c r="D76" s="528"/>
      <c r="E76" s="528"/>
      <c r="F76" s="528"/>
      <c r="G76" s="529"/>
      <c r="H76" s="246">
        <v>1568000</v>
      </c>
      <c r="I76" s="182">
        <f>IF(H76="-","-",ROUND(H76/H69*100,2))</f>
        <v>0.05</v>
      </c>
      <c r="J76" s="242">
        <v>317536100</v>
      </c>
      <c r="K76" s="182">
        <f>IF(J76="-","-",ROUND(J76/J69*100,2))</f>
        <v>11.1</v>
      </c>
      <c r="L76" s="242">
        <v>1028000</v>
      </c>
      <c r="M76" s="182">
        <f>IF(L76="-","-",ROUND(L76/L69*100,2))</f>
        <v>0.04</v>
      </c>
      <c r="N76" s="242">
        <v>430959550</v>
      </c>
      <c r="O76" s="182">
        <f>IF(N76="-","-",ROUND(N76/N69*100,2))</f>
        <v>15.42</v>
      </c>
      <c r="P76" s="242">
        <v>730000</v>
      </c>
      <c r="Q76" s="181">
        <f>IF(P76="-","-",ROUND(P76/P69*100,2))</f>
        <v>0.03</v>
      </c>
      <c r="R76" s="246">
        <v>3074455</v>
      </c>
      <c r="S76" s="182">
        <f>IF(R76="-","-",ROUND(R76/R69*100,2))</f>
        <v>0.11</v>
      </c>
      <c r="T76" s="263">
        <f t="shared" si="86"/>
        <v>20251</v>
      </c>
      <c r="U76" s="263"/>
      <c r="V76" s="263">
        <f t="shared" si="87"/>
        <v>0.3</v>
      </c>
      <c r="W76" s="263"/>
      <c r="X76" s="263">
        <f t="shared" si="88"/>
        <v>41922.1</v>
      </c>
      <c r="Y76" s="263"/>
      <c r="Z76" s="263">
        <f t="shared" si="89"/>
        <v>0.2</v>
      </c>
      <c r="AA76" s="263"/>
      <c r="AB76" s="379">
        <f t="shared" si="90"/>
        <v>421.2</v>
      </c>
      <c r="AC76" s="300"/>
    </row>
    <row r="77" spans="1:29" ht="24.6" customHeight="1" x14ac:dyDescent="0.15">
      <c r="A77" s="89"/>
      <c r="B77" s="342"/>
      <c r="C77" s="556" t="s">
        <v>779</v>
      </c>
      <c r="D77" s="556"/>
      <c r="E77" s="556"/>
      <c r="F77" s="556"/>
      <c r="G77" s="557"/>
      <c r="H77" s="242">
        <v>337582466</v>
      </c>
      <c r="I77" s="268">
        <f>IF(H77="-","-",ROUND(H77/H69*100,2))</f>
        <v>11.72</v>
      </c>
      <c r="J77" s="242">
        <v>326015540</v>
      </c>
      <c r="K77" s="268">
        <f>IF(J77="-","-",ROUND(J77/J69*100,2))</f>
        <v>11.4</v>
      </c>
      <c r="L77" s="242">
        <v>316057467</v>
      </c>
      <c r="M77" s="268">
        <f>IF(L77="-","-",ROUND(L77/L69*100,2))</f>
        <v>11.2</v>
      </c>
      <c r="N77" s="242">
        <v>313140981</v>
      </c>
      <c r="O77" s="268">
        <f>IF(N77="-","-",ROUND(N77/N69*100,2))</f>
        <v>11.2</v>
      </c>
      <c r="P77" s="242">
        <v>310190706</v>
      </c>
      <c r="Q77" s="269">
        <f>IF(P77="-","-",ROUND(P77/P69*100,2))</f>
        <v>11.09</v>
      </c>
      <c r="R77" s="242">
        <v>316443125</v>
      </c>
      <c r="S77" s="268">
        <f>IF(R77="-","-",ROUND(R77/R69*100,2))</f>
        <v>11.39</v>
      </c>
      <c r="T77" s="263">
        <f t="shared" si="86"/>
        <v>96.6</v>
      </c>
      <c r="U77" s="263"/>
      <c r="V77" s="263">
        <f t="shared" si="87"/>
        <v>96.9</v>
      </c>
      <c r="W77" s="263"/>
      <c r="X77" s="263">
        <f t="shared" si="88"/>
        <v>99.1</v>
      </c>
      <c r="Y77" s="263"/>
      <c r="Z77" s="263">
        <f t="shared" si="89"/>
        <v>99.1</v>
      </c>
      <c r="AA77" s="263"/>
      <c r="AB77" s="379">
        <f t="shared" si="90"/>
        <v>102</v>
      </c>
      <c r="AC77" s="301"/>
    </row>
    <row r="78" spans="1:29" ht="24.6" customHeight="1" x14ac:dyDescent="0.15">
      <c r="A78" s="89"/>
      <c r="B78" s="342"/>
      <c r="C78" s="528" t="s">
        <v>674</v>
      </c>
      <c r="D78" s="528"/>
      <c r="E78" s="528"/>
      <c r="F78" s="528"/>
      <c r="G78" s="529"/>
      <c r="H78" s="242">
        <v>12561924</v>
      </c>
      <c r="I78" s="182">
        <f>IF(H78="-","-",ROUND(H78/H69*100,2))</f>
        <v>0.44</v>
      </c>
      <c r="J78" s="242">
        <v>13146120</v>
      </c>
      <c r="K78" s="182">
        <f>IF(J78="-","-",ROUND(J78/J69*100,2))</f>
        <v>0.46</v>
      </c>
      <c r="L78" s="242">
        <v>11015442</v>
      </c>
      <c r="M78" s="182">
        <f>IF(L78="-","-",ROUND(L78/L69*100,2))</f>
        <v>0.39</v>
      </c>
      <c r="N78" s="242">
        <v>13143649</v>
      </c>
      <c r="O78" s="182">
        <f>IF(N78="-","-",ROUND(N78/N69*100,2))</f>
        <v>0.47</v>
      </c>
      <c r="P78" s="242">
        <v>15821134</v>
      </c>
      <c r="Q78" s="181">
        <f>IF(P78="-","-",ROUND(P78/P69*100,2))</f>
        <v>0.56999999999999995</v>
      </c>
      <c r="R78" s="242">
        <v>13109012</v>
      </c>
      <c r="S78" s="182">
        <f>IF(R78="-","-",ROUND(R78/R69*100,2))</f>
        <v>0.47</v>
      </c>
      <c r="T78" s="263">
        <f t="shared" si="86"/>
        <v>104.7</v>
      </c>
      <c r="U78" s="263"/>
      <c r="V78" s="263">
        <f t="shared" si="87"/>
        <v>83.8</v>
      </c>
      <c r="W78" s="263"/>
      <c r="X78" s="263">
        <f t="shared" si="88"/>
        <v>119.3</v>
      </c>
      <c r="Y78" s="263"/>
      <c r="Z78" s="263">
        <f t="shared" si="89"/>
        <v>120.4</v>
      </c>
      <c r="AA78" s="263"/>
      <c r="AB78" s="379">
        <f t="shared" si="90"/>
        <v>82.9</v>
      </c>
      <c r="AC78" s="300"/>
    </row>
    <row r="79" spans="1:29" ht="24.6" customHeight="1" x14ac:dyDescent="0.15">
      <c r="A79" s="89"/>
      <c r="B79" s="528" t="s">
        <v>1025</v>
      </c>
      <c r="C79" s="528"/>
      <c r="D79" s="528"/>
      <c r="E79" s="528"/>
      <c r="F79" s="528"/>
      <c r="G79" s="529"/>
      <c r="H79" s="242">
        <v>20393951</v>
      </c>
      <c r="I79" s="182">
        <f t="shared" ref="I79" si="101">SUM(I80:I82)</f>
        <v>0.71</v>
      </c>
      <c r="J79" s="242">
        <v>151621</v>
      </c>
      <c r="K79" s="182">
        <f t="shared" ref="K79:L79" si="102">SUM(K80:K82)</f>
        <v>0</v>
      </c>
      <c r="L79" s="242">
        <f t="shared" si="102"/>
        <v>2720851</v>
      </c>
      <c r="M79" s="182">
        <f t="shared" ref="M79:N79" si="103">SUM(M80:M82)</f>
        <v>0.1</v>
      </c>
      <c r="N79" s="242">
        <f t="shared" si="103"/>
        <v>2037366</v>
      </c>
      <c r="O79" s="182">
        <f t="shared" ref="O79:Q79" si="104">SUM(O80:O82)</f>
        <v>6.9999999999999993E-2</v>
      </c>
      <c r="P79" s="242">
        <f t="shared" si="104"/>
        <v>24365048</v>
      </c>
      <c r="Q79" s="181">
        <f t="shared" si="104"/>
        <v>0.87</v>
      </c>
      <c r="R79" s="242">
        <f t="shared" ref="R79:S79" si="105">SUM(R80:R82)</f>
        <v>161655</v>
      </c>
      <c r="S79" s="182">
        <f t="shared" si="105"/>
        <v>0.01</v>
      </c>
      <c r="T79" s="263">
        <f t="shared" si="86"/>
        <v>0.7</v>
      </c>
      <c r="U79" s="263"/>
      <c r="V79" s="263">
        <f t="shared" si="87"/>
        <v>1794.5</v>
      </c>
      <c r="W79" s="263"/>
      <c r="X79" s="263">
        <f t="shared" si="88"/>
        <v>74.900000000000006</v>
      </c>
      <c r="Y79" s="263"/>
      <c r="Z79" s="263">
        <f t="shared" si="89"/>
        <v>1195.9000000000001</v>
      </c>
      <c r="AA79" s="263"/>
      <c r="AB79" s="379">
        <f t="shared" si="90"/>
        <v>0.7</v>
      </c>
      <c r="AC79" s="300"/>
    </row>
    <row r="80" spans="1:29" ht="24.6" customHeight="1" x14ac:dyDescent="0.15">
      <c r="A80" s="89"/>
      <c r="B80" s="342"/>
      <c r="C80" s="564" t="s">
        <v>660</v>
      </c>
      <c r="D80" s="564"/>
      <c r="E80" s="564"/>
      <c r="F80" s="564"/>
      <c r="G80" s="565"/>
      <c r="H80" s="242">
        <v>247750</v>
      </c>
      <c r="I80" s="266">
        <f>IF(H80="-","-",ROUND(H80/H69*100,2))</f>
        <v>0.01</v>
      </c>
      <c r="J80" s="242">
        <v>106510</v>
      </c>
      <c r="K80" s="266">
        <f>IF(J80="-","-",ROUND(J80/J69*100,2))</f>
        <v>0</v>
      </c>
      <c r="L80" s="242">
        <v>0</v>
      </c>
      <c r="M80" s="266">
        <f>IF(L80="-","-",ROUND(L80/L69*100,2))</f>
        <v>0</v>
      </c>
      <c r="N80" s="242">
        <v>0</v>
      </c>
      <c r="O80" s="266">
        <f>IF(N80="-","-",ROUND(N80/N69*100,2))</f>
        <v>0</v>
      </c>
      <c r="P80" s="242">
        <v>60000</v>
      </c>
      <c r="Q80" s="267">
        <f>IF(P80="-","-",ROUND(P80/P69*100,2))</f>
        <v>0</v>
      </c>
      <c r="R80" s="242">
        <v>0</v>
      </c>
      <c r="S80" s="266">
        <f>IF(R80="-","-",ROUND(R80/R69*100,2))</f>
        <v>0</v>
      </c>
      <c r="T80" s="263">
        <f t="shared" si="86"/>
        <v>43</v>
      </c>
      <c r="U80" s="263"/>
      <c r="V80" s="263" t="str">
        <f t="shared" si="87"/>
        <v>皆減</v>
      </c>
      <c r="W80" s="263"/>
      <c r="X80" s="263">
        <f t="shared" si="88"/>
        <v>0</v>
      </c>
      <c r="Y80" s="263"/>
      <c r="Z80" s="263" t="str">
        <f t="shared" si="89"/>
        <v>皆増</v>
      </c>
      <c r="AA80" s="263"/>
      <c r="AB80" s="379" t="str">
        <f t="shared" si="90"/>
        <v>皆減</v>
      </c>
      <c r="AC80" s="301"/>
    </row>
    <row r="81" spans="1:29" ht="24.6" customHeight="1" x14ac:dyDescent="0.15">
      <c r="A81" s="89"/>
      <c r="B81" s="342"/>
      <c r="C81" s="549" t="s">
        <v>150</v>
      </c>
      <c r="D81" s="549"/>
      <c r="E81" s="549"/>
      <c r="F81" s="549"/>
      <c r="G81" s="550"/>
      <c r="H81" s="246">
        <v>98545</v>
      </c>
      <c r="I81" s="182">
        <f>IF(H81="-","-",ROUND(H81/H69*100,2))</f>
        <v>0</v>
      </c>
      <c r="J81" s="242">
        <v>45111</v>
      </c>
      <c r="K81" s="182">
        <f>IF(J81="-","-",ROUND(J81/J69*100,2))</f>
        <v>0</v>
      </c>
      <c r="L81" s="242">
        <v>37888</v>
      </c>
      <c r="M81" s="182">
        <f>IF(L81="-","-",ROUND(L81/L69*100,2))</f>
        <v>0</v>
      </c>
      <c r="N81" s="242">
        <v>1645631</v>
      </c>
      <c r="O81" s="182">
        <f>IF(N81="-","-",ROUND(N81/N69*100,2))</f>
        <v>0.06</v>
      </c>
      <c r="P81" s="242">
        <v>43453</v>
      </c>
      <c r="Q81" s="181">
        <f>IF(P81="-","-",ROUND(P81/P69*100,2))</f>
        <v>0</v>
      </c>
      <c r="R81" s="246">
        <v>161655</v>
      </c>
      <c r="S81" s="182">
        <f>IF(R81="-","-",ROUND(R81/R69*100,2))</f>
        <v>0.01</v>
      </c>
      <c r="T81" s="263">
        <f t="shared" si="86"/>
        <v>45.8</v>
      </c>
      <c r="U81" s="263"/>
      <c r="V81" s="263">
        <f t="shared" si="87"/>
        <v>84</v>
      </c>
      <c r="W81" s="263"/>
      <c r="X81" s="263">
        <f t="shared" si="88"/>
        <v>4343.3999999999996</v>
      </c>
      <c r="Y81" s="263"/>
      <c r="Z81" s="263">
        <f t="shared" si="89"/>
        <v>2.6</v>
      </c>
      <c r="AA81" s="263"/>
      <c r="AB81" s="379">
        <f t="shared" si="90"/>
        <v>372</v>
      </c>
      <c r="AC81" s="300"/>
    </row>
    <row r="82" spans="1:29" ht="24.6" customHeight="1" x14ac:dyDescent="0.15">
      <c r="A82" s="114"/>
      <c r="B82" s="115"/>
      <c r="C82" s="542" t="s">
        <v>780</v>
      </c>
      <c r="D82" s="542"/>
      <c r="E82" s="542"/>
      <c r="F82" s="542"/>
      <c r="G82" s="543"/>
      <c r="H82" s="242">
        <v>20047656</v>
      </c>
      <c r="I82" s="268">
        <f>IF(H82="-","-",ROUND(H82/H69*100,2))</f>
        <v>0.7</v>
      </c>
      <c r="J82" s="242">
        <v>0</v>
      </c>
      <c r="K82" s="268">
        <f>IF(J82="-","-",ROUND(J82/J69*100,2))</f>
        <v>0</v>
      </c>
      <c r="L82" s="242">
        <v>2682963</v>
      </c>
      <c r="M82" s="268">
        <f>IF(L82="-","-",ROUND(L82/L69*100,2))</f>
        <v>0.1</v>
      </c>
      <c r="N82" s="242">
        <v>391735</v>
      </c>
      <c r="O82" s="268">
        <f>IF(N82="-","-",ROUND(N82/N69*100,2))</f>
        <v>0.01</v>
      </c>
      <c r="P82" s="242">
        <v>24261595</v>
      </c>
      <c r="Q82" s="269">
        <f>IF(P82="-","-",ROUND(P82/P69*100,2))</f>
        <v>0.87</v>
      </c>
      <c r="R82" s="242">
        <v>0</v>
      </c>
      <c r="S82" s="268">
        <f>IF(R82="-","-",ROUND(R82/R69*100,2))</f>
        <v>0</v>
      </c>
      <c r="T82" s="263" t="str">
        <f t="shared" si="86"/>
        <v>皆減</v>
      </c>
      <c r="U82" s="263"/>
      <c r="V82" s="263" t="str">
        <f t="shared" si="87"/>
        <v>皆増</v>
      </c>
      <c r="W82" s="263"/>
      <c r="X82" s="263">
        <f t="shared" si="88"/>
        <v>14.6</v>
      </c>
      <c r="Y82" s="263"/>
      <c r="Z82" s="263">
        <f t="shared" si="89"/>
        <v>6193.4</v>
      </c>
      <c r="AA82" s="263"/>
      <c r="AB82" s="379" t="str">
        <f t="shared" si="90"/>
        <v>皆減</v>
      </c>
      <c r="AC82" s="301"/>
    </row>
    <row r="83" spans="1:29" ht="24.6" customHeight="1" x14ac:dyDescent="0.15">
      <c r="A83" s="532" t="s">
        <v>661</v>
      </c>
      <c r="B83" s="533"/>
      <c r="C83" s="533"/>
      <c r="D83" s="533"/>
      <c r="E83" s="533"/>
      <c r="F83" s="533"/>
      <c r="G83" s="534"/>
      <c r="H83" s="242">
        <v>2540966766</v>
      </c>
      <c r="I83" s="182">
        <v>100</v>
      </c>
      <c r="J83" s="242">
        <v>2479966990</v>
      </c>
      <c r="K83" s="182">
        <v>100</v>
      </c>
      <c r="L83" s="242">
        <f>L84+L91+L95</f>
        <v>2423034197</v>
      </c>
      <c r="M83" s="182">
        <v>100</v>
      </c>
      <c r="N83" s="242">
        <f>N84+N91+N95</f>
        <v>2521685087</v>
      </c>
      <c r="O83" s="182">
        <v>100</v>
      </c>
      <c r="P83" s="242">
        <f>P84+P91+P95</f>
        <v>2662193838</v>
      </c>
      <c r="Q83" s="181">
        <v>100</v>
      </c>
      <c r="R83" s="242">
        <f>R84+R91+R95</f>
        <v>2627760957</v>
      </c>
      <c r="S83" s="182">
        <v>100</v>
      </c>
      <c r="T83" s="263">
        <f t="shared" si="86"/>
        <v>97.6</v>
      </c>
      <c r="U83" s="263"/>
      <c r="V83" s="263">
        <f t="shared" si="87"/>
        <v>97.7</v>
      </c>
      <c r="W83" s="263"/>
      <c r="X83" s="263">
        <f t="shared" si="88"/>
        <v>104.1</v>
      </c>
      <c r="Y83" s="263"/>
      <c r="Z83" s="263">
        <f t="shared" si="89"/>
        <v>105.6</v>
      </c>
      <c r="AA83" s="263"/>
      <c r="AB83" s="379">
        <f t="shared" si="90"/>
        <v>98.7</v>
      </c>
      <c r="AC83" s="300"/>
    </row>
    <row r="84" spans="1:29" ht="24.6" customHeight="1" x14ac:dyDescent="0.15">
      <c r="A84" s="89"/>
      <c r="B84" s="528" t="s">
        <v>668</v>
      </c>
      <c r="C84" s="528"/>
      <c r="D84" s="528"/>
      <c r="E84" s="528"/>
      <c r="F84" s="528"/>
      <c r="G84" s="529"/>
      <c r="H84" s="242">
        <v>2424513701</v>
      </c>
      <c r="I84" s="182">
        <f t="shared" ref="I84" si="106">SUM(I85:I90)</f>
        <v>95.42</v>
      </c>
      <c r="J84" s="242">
        <v>2442498765</v>
      </c>
      <c r="K84" s="182">
        <f t="shared" ref="K84:L84" si="107">SUM(K85:K90)</f>
        <v>98.490000000000009</v>
      </c>
      <c r="L84" s="242">
        <f t="shared" si="107"/>
        <v>2391189850</v>
      </c>
      <c r="M84" s="182">
        <f t="shared" ref="M84:N84" si="108">SUM(M85:M90)</f>
        <v>98.69</v>
      </c>
      <c r="N84" s="242">
        <f t="shared" si="108"/>
        <v>2471403648</v>
      </c>
      <c r="O84" s="182">
        <f t="shared" ref="O84:Q84" si="109">SUM(O85:O90)</f>
        <v>98.000000000000014</v>
      </c>
      <c r="P84" s="242">
        <f t="shared" si="109"/>
        <v>2476108387</v>
      </c>
      <c r="Q84" s="181">
        <f t="shared" si="109"/>
        <v>93.009999999999991</v>
      </c>
      <c r="R84" s="242">
        <f t="shared" ref="R84:S84" si="110">SUM(R85:R90)</f>
        <v>2611957763</v>
      </c>
      <c r="S84" s="182">
        <f t="shared" si="110"/>
        <v>99.39</v>
      </c>
      <c r="T84" s="263">
        <f t="shared" si="86"/>
        <v>100.7</v>
      </c>
      <c r="U84" s="263"/>
      <c r="V84" s="263">
        <f t="shared" si="87"/>
        <v>97.9</v>
      </c>
      <c r="W84" s="263"/>
      <c r="X84" s="263">
        <f t="shared" si="88"/>
        <v>103.4</v>
      </c>
      <c r="Y84" s="263"/>
      <c r="Z84" s="263">
        <f t="shared" si="89"/>
        <v>100.2</v>
      </c>
      <c r="AA84" s="263"/>
      <c r="AB84" s="379">
        <f t="shared" si="90"/>
        <v>105.5</v>
      </c>
      <c r="AC84" s="300"/>
    </row>
    <row r="85" spans="1:29" ht="24.6" customHeight="1" x14ac:dyDescent="0.15">
      <c r="A85" s="89"/>
      <c r="B85" s="342"/>
      <c r="C85" s="528" t="s">
        <v>1026</v>
      </c>
      <c r="D85" s="528"/>
      <c r="E85" s="528"/>
      <c r="F85" s="528"/>
      <c r="G85" s="529"/>
      <c r="H85" s="242">
        <v>1235617771</v>
      </c>
      <c r="I85" s="182">
        <f>I83-(SUM(I86:I90)+I91+I95)</f>
        <v>48.629999999999995</v>
      </c>
      <c r="J85" s="242">
        <v>1253179851</v>
      </c>
      <c r="K85" s="182">
        <f>K83-(SUM(K86:K90)+K91+K95)</f>
        <v>50.53</v>
      </c>
      <c r="L85" s="242">
        <v>1167291251</v>
      </c>
      <c r="M85" s="182">
        <f>M83-(SUM(M86:M90)+M91+M95)</f>
        <v>48.190000000000005</v>
      </c>
      <c r="N85" s="242">
        <v>1253835153</v>
      </c>
      <c r="O85" s="182">
        <f>O83-(SUM(O86:O90)+O91+O95)</f>
        <v>49.71</v>
      </c>
      <c r="P85" s="242">
        <v>1183433542</v>
      </c>
      <c r="Q85" s="181">
        <f>Q83-(SUM(Q86:Q90)+Q91+Q95)</f>
        <v>44.449999999999996</v>
      </c>
      <c r="R85" s="242">
        <v>1253546739</v>
      </c>
      <c r="S85" s="182">
        <f>S83-(SUM(S86:S90)+S91+S95)</f>
        <v>47.69</v>
      </c>
      <c r="T85" s="263">
        <f t="shared" si="86"/>
        <v>101.4</v>
      </c>
      <c r="U85" s="263"/>
      <c r="V85" s="263">
        <f t="shared" si="87"/>
        <v>93.1</v>
      </c>
      <c r="W85" s="263"/>
      <c r="X85" s="263">
        <f t="shared" si="88"/>
        <v>107.4</v>
      </c>
      <c r="Y85" s="263"/>
      <c r="Z85" s="263">
        <f t="shared" si="89"/>
        <v>94.4</v>
      </c>
      <c r="AA85" s="263"/>
      <c r="AB85" s="379">
        <f t="shared" si="90"/>
        <v>105.9</v>
      </c>
      <c r="AC85" s="300"/>
    </row>
    <row r="86" spans="1:29" ht="24.6" customHeight="1" x14ac:dyDescent="0.15">
      <c r="A86" s="89"/>
      <c r="B86" s="342"/>
      <c r="C86" s="528" t="s">
        <v>662</v>
      </c>
      <c r="D86" s="528"/>
      <c r="E86" s="528"/>
      <c r="F86" s="528"/>
      <c r="G86" s="529"/>
      <c r="H86" s="242">
        <v>128679675</v>
      </c>
      <c r="I86" s="182">
        <f>IF(H86="-","-",ROUND(H86/H83*100,2))</f>
        <v>5.0599999999999996</v>
      </c>
      <c r="J86" s="242">
        <v>128425180</v>
      </c>
      <c r="K86" s="182">
        <f>IF(J86="-","-",ROUND(J86/J83*100,2))</f>
        <v>5.18</v>
      </c>
      <c r="L86" s="242">
        <v>150728647</v>
      </c>
      <c r="M86" s="182">
        <f>IF(L86="-","-",ROUND(L86/L83*100,2))</f>
        <v>6.22</v>
      </c>
      <c r="N86" s="242">
        <v>129297301</v>
      </c>
      <c r="O86" s="182">
        <f>IF(N86="-","-",ROUND(N86/N83*100,2))</f>
        <v>5.13</v>
      </c>
      <c r="P86" s="242">
        <v>144168968</v>
      </c>
      <c r="Q86" s="181">
        <f>IF(P86="-","-",ROUND(P86/P83*100,2))</f>
        <v>5.42</v>
      </c>
      <c r="R86" s="242">
        <v>147622834</v>
      </c>
      <c r="S86" s="182">
        <f>IF(R86="-","-",ROUND(R86/R83*100,2))</f>
        <v>5.62</v>
      </c>
      <c r="T86" s="263">
        <f t="shared" si="86"/>
        <v>99.8</v>
      </c>
      <c r="U86" s="263"/>
      <c r="V86" s="263">
        <f t="shared" si="87"/>
        <v>117.4</v>
      </c>
      <c r="W86" s="263"/>
      <c r="X86" s="263">
        <f t="shared" si="88"/>
        <v>85.8</v>
      </c>
      <c r="Y86" s="263"/>
      <c r="Z86" s="263">
        <f t="shared" si="89"/>
        <v>111.5</v>
      </c>
      <c r="AA86" s="263"/>
      <c r="AB86" s="379">
        <f t="shared" si="90"/>
        <v>102.4</v>
      </c>
      <c r="AC86" s="300"/>
    </row>
    <row r="87" spans="1:29" ht="24.6" customHeight="1" x14ac:dyDescent="0.15">
      <c r="A87" s="89"/>
      <c r="B87" s="342"/>
      <c r="C87" s="528" t="s">
        <v>669</v>
      </c>
      <c r="D87" s="528"/>
      <c r="E87" s="528"/>
      <c r="F87" s="528"/>
      <c r="G87" s="529"/>
      <c r="H87" s="242">
        <v>101302205</v>
      </c>
      <c r="I87" s="182">
        <f>IF(H87="-","-",ROUND(H87/H83*100,2))</f>
        <v>3.99</v>
      </c>
      <c r="J87" s="242">
        <v>113976486</v>
      </c>
      <c r="K87" s="182">
        <f>IF(J87="-","-",ROUND(J87/J83*100,2))</f>
        <v>4.5999999999999996</v>
      </c>
      <c r="L87" s="242">
        <v>127445186</v>
      </c>
      <c r="M87" s="182">
        <f>IF(L87="-","-",ROUND(L87/L83*100,2))</f>
        <v>5.26</v>
      </c>
      <c r="N87" s="242">
        <v>124537681</v>
      </c>
      <c r="O87" s="182">
        <f>IF(N87="-","-",ROUND(N87/N83*100,2))</f>
        <v>4.9400000000000004</v>
      </c>
      <c r="P87" s="242">
        <v>124058912</v>
      </c>
      <c r="Q87" s="181">
        <f>IF(P87="-","-",ROUND(P87/P83*100,2))</f>
        <v>4.66</v>
      </c>
      <c r="R87" s="242">
        <v>128573249</v>
      </c>
      <c r="S87" s="182">
        <f>IF(R87="-","-",ROUND(R87/R83*100,2))</f>
        <v>4.8899999999999997</v>
      </c>
      <c r="T87" s="263">
        <f t="shared" si="86"/>
        <v>112.5</v>
      </c>
      <c r="U87" s="263"/>
      <c r="V87" s="263">
        <f t="shared" si="87"/>
        <v>111.8</v>
      </c>
      <c r="W87" s="263"/>
      <c r="X87" s="263">
        <f t="shared" si="88"/>
        <v>97.7</v>
      </c>
      <c r="Y87" s="263"/>
      <c r="Z87" s="263">
        <f t="shared" si="89"/>
        <v>99.6</v>
      </c>
      <c r="AA87" s="263"/>
      <c r="AB87" s="379">
        <f t="shared" si="90"/>
        <v>103.6</v>
      </c>
      <c r="AC87" s="300"/>
    </row>
    <row r="88" spans="1:29" ht="24.6" customHeight="1" x14ac:dyDescent="0.15">
      <c r="A88" s="89"/>
      <c r="B88" s="342"/>
      <c r="C88" s="528" t="s">
        <v>670</v>
      </c>
      <c r="D88" s="528"/>
      <c r="E88" s="528"/>
      <c r="F88" s="528"/>
      <c r="G88" s="529"/>
      <c r="H88" s="242">
        <v>93641388</v>
      </c>
      <c r="I88" s="182">
        <f>IF(H88="-","-",ROUND(H88/H83*100,2))</f>
        <v>3.69</v>
      </c>
      <c r="J88" s="242">
        <v>85325288</v>
      </c>
      <c r="K88" s="182">
        <f>IF(J88="-","-",ROUND(J88/J83*100,2))</f>
        <v>3.44</v>
      </c>
      <c r="L88" s="242">
        <v>83183679</v>
      </c>
      <c r="M88" s="182">
        <f>IF(L88="-","-",ROUND(L88/L83*100,2))</f>
        <v>3.43</v>
      </c>
      <c r="N88" s="242">
        <v>85472102</v>
      </c>
      <c r="O88" s="182">
        <f>IF(N88="-","-",ROUND(N88/N83*100,2))</f>
        <v>3.39</v>
      </c>
      <c r="P88" s="242">
        <v>84387572</v>
      </c>
      <c r="Q88" s="181">
        <f>IF(P88="-","-",ROUND(P88/P83*100,2))</f>
        <v>3.17</v>
      </c>
      <c r="R88" s="242">
        <v>90438088</v>
      </c>
      <c r="S88" s="182">
        <f>IF(R88="-","-",ROUND(R88/R83*100,2))</f>
        <v>3.44</v>
      </c>
      <c r="T88" s="263">
        <f t="shared" si="86"/>
        <v>91.1</v>
      </c>
      <c r="U88" s="263"/>
      <c r="V88" s="263">
        <f t="shared" si="87"/>
        <v>97.5</v>
      </c>
      <c r="W88" s="263"/>
      <c r="X88" s="263">
        <f t="shared" si="88"/>
        <v>102.8</v>
      </c>
      <c r="Y88" s="263"/>
      <c r="Z88" s="263">
        <f t="shared" si="89"/>
        <v>98.7</v>
      </c>
      <c r="AA88" s="263"/>
      <c r="AB88" s="379">
        <f t="shared" si="90"/>
        <v>107.2</v>
      </c>
      <c r="AC88" s="300"/>
    </row>
    <row r="89" spans="1:29" ht="24.6" customHeight="1" x14ac:dyDescent="0.15">
      <c r="A89" s="89"/>
      <c r="B89" s="342"/>
      <c r="C89" s="528" t="s">
        <v>663</v>
      </c>
      <c r="D89" s="528"/>
      <c r="E89" s="528"/>
      <c r="F89" s="528"/>
      <c r="G89" s="529"/>
      <c r="H89" s="242">
        <v>839322725</v>
      </c>
      <c r="I89" s="182">
        <f>IF(H89="-","-",ROUND(H89/H83*100,2))</f>
        <v>33.03</v>
      </c>
      <c r="J89" s="242">
        <v>840805464</v>
      </c>
      <c r="K89" s="182">
        <f>IF(J89="-","-",ROUND(J89/J83*100,2))</f>
        <v>33.9</v>
      </c>
      <c r="L89" s="242">
        <v>842094335</v>
      </c>
      <c r="M89" s="182">
        <f>IF(L89="-","-",ROUND(L89/L83*100,2))</f>
        <v>34.75</v>
      </c>
      <c r="N89" s="242">
        <v>853508404</v>
      </c>
      <c r="O89" s="182">
        <f>IF(N89="-","-",ROUND(N89/N83*100,2))</f>
        <v>33.85</v>
      </c>
      <c r="P89" s="242">
        <v>905004726</v>
      </c>
      <c r="Q89" s="181">
        <f>IF(P89="-","-",ROUND(P89/P83*100,2))</f>
        <v>33.99</v>
      </c>
      <c r="R89" s="242">
        <v>944582684</v>
      </c>
      <c r="S89" s="182">
        <f>IF(R89="-","-",ROUND(R89/R83*100,2))</f>
        <v>35.950000000000003</v>
      </c>
      <c r="T89" s="263">
        <f t="shared" si="86"/>
        <v>100.2</v>
      </c>
      <c r="U89" s="263"/>
      <c r="V89" s="263">
        <f t="shared" si="87"/>
        <v>100.2</v>
      </c>
      <c r="W89" s="263"/>
      <c r="X89" s="263">
        <f t="shared" si="88"/>
        <v>101.4</v>
      </c>
      <c r="Y89" s="263"/>
      <c r="Z89" s="263">
        <f t="shared" si="89"/>
        <v>106</v>
      </c>
      <c r="AA89" s="263"/>
      <c r="AB89" s="379">
        <f t="shared" si="90"/>
        <v>104.4</v>
      </c>
      <c r="AC89" s="300"/>
    </row>
    <row r="90" spans="1:29" ht="24" customHeight="1" x14ac:dyDescent="0.15">
      <c r="A90" s="89"/>
      <c r="B90" s="342"/>
      <c r="C90" s="528" t="s">
        <v>609</v>
      </c>
      <c r="D90" s="528"/>
      <c r="E90" s="528"/>
      <c r="F90" s="528"/>
      <c r="G90" s="529"/>
      <c r="H90" s="242">
        <v>25949937</v>
      </c>
      <c r="I90" s="182">
        <f>IF(H90="-","-",ROUND(H90/H83*100,2))</f>
        <v>1.02</v>
      </c>
      <c r="J90" s="242">
        <v>20786496</v>
      </c>
      <c r="K90" s="182">
        <f>IF(J90="-","-",ROUND(J90/J83*100,2))</f>
        <v>0.84</v>
      </c>
      <c r="L90" s="242">
        <v>20446752</v>
      </c>
      <c r="M90" s="182">
        <f>IF(L90="-","-",ROUND(L90/L83*100,2))</f>
        <v>0.84</v>
      </c>
      <c r="N90" s="242">
        <v>24753007</v>
      </c>
      <c r="O90" s="182">
        <f>IF(N90="-","-",ROUND(N90/N83*100,2))</f>
        <v>0.98</v>
      </c>
      <c r="P90" s="242">
        <v>35054667</v>
      </c>
      <c r="Q90" s="181">
        <f>IF(P90="-","-",ROUND(P90/P83*100,2))</f>
        <v>1.32</v>
      </c>
      <c r="R90" s="242">
        <v>47194169</v>
      </c>
      <c r="S90" s="182">
        <f>IF(R90="-","-",ROUND(R90/R83*100,2))</f>
        <v>1.8</v>
      </c>
      <c r="T90" s="263">
        <f t="shared" si="86"/>
        <v>80.099999999999994</v>
      </c>
      <c r="U90" s="263"/>
      <c r="V90" s="263">
        <f t="shared" si="87"/>
        <v>98.4</v>
      </c>
      <c r="W90" s="263"/>
      <c r="X90" s="263">
        <f t="shared" si="88"/>
        <v>121.1</v>
      </c>
      <c r="Y90" s="263"/>
      <c r="Z90" s="263">
        <f t="shared" si="89"/>
        <v>141.6</v>
      </c>
      <c r="AA90" s="263"/>
      <c r="AB90" s="379">
        <f t="shared" si="90"/>
        <v>134.6</v>
      </c>
      <c r="AC90" s="300"/>
    </row>
    <row r="91" spans="1:29" ht="24.6" customHeight="1" x14ac:dyDescent="0.15">
      <c r="A91" s="89"/>
      <c r="B91" s="528" t="s">
        <v>664</v>
      </c>
      <c r="C91" s="528"/>
      <c r="D91" s="528"/>
      <c r="E91" s="528"/>
      <c r="F91" s="528"/>
      <c r="G91" s="529"/>
      <c r="H91" s="242">
        <v>44295048</v>
      </c>
      <c r="I91" s="182">
        <f>I92+I94+I93</f>
        <v>1.74</v>
      </c>
      <c r="J91" s="242">
        <v>36641513</v>
      </c>
      <c r="K91" s="182">
        <f>K92+K94+K93</f>
        <v>1.48</v>
      </c>
      <c r="L91" s="242">
        <f>SUM(L92:L94)</f>
        <v>29820942</v>
      </c>
      <c r="M91" s="182">
        <f>M92+M94+M93</f>
        <v>1.23</v>
      </c>
      <c r="N91" s="242">
        <f>SUM(N92:N94)</f>
        <v>24535574</v>
      </c>
      <c r="O91" s="182">
        <f>O92+O94+O93</f>
        <v>0.98</v>
      </c>
      <c r="P91" s="242">
        <f>SUM(P92:P94)</f>
        <v>20399507</v>
      </c>
      <c r="Q91" s="181">
        <f>Q92+Q94+Q93</f>
        <v>0.77</v>
      </c>
      <c r="R91" s="242">
        <f>SUM(R92:R94)</f>
        <v>15102054</v>
      </c>
      <c r="S91" s="182">
        <f>S92+S94+S93</f>
        <v>0.58000000000000007</v>
      </c>
      <c r="T91" s="263">
        <f t="shared" si="86"/>
        <v>82.7</v>
      </c>
      <c r="U91" s="263"/>
      <c r="V91" s="263">
        <f t="shared" si="87"/>
        <v>81.400000000000006</v>
      </c>
      <c r="W91" s="263"/>
      <c r="X91" s="263">
        <f t="shared" si="88"/>
        <v>82.3</v>
      </c>
      <c r="Y91" s="263"/>
      <c r="Z91" s="263">
        <f t="shared" si="89"/>
        <v>83.1</v>
      </c>
      <c r="AA91" s="263"/>
      <c r="AB91" s="379">
        <f t="shared" si="90"/>
        <v>74</v>
      </c>
      <c r="AC91" s="300"/>
    </row>
    <row r="92" spans="1:29" ht="24.6" customHeight="1" x14ac:dyDescent="0.15">
      <c r="A92" s="89"/>
      <c r="B92" s="342"/>
      <c r="C92" s="528" t="s">
        <v>665</v>
      </c>
      <c r="D92" s="528"/>
      <c r="E92" s="528"/>
      <c r="F92" s="528"/>
      <c r="G92" s="529"/>
      <c r="H92" s="242">
        <v>44255541</v>
      </c>
      <c r="I92" s="182">
        <f>IF(H92="-","-",ROUND(H92/H83*100,2))</f>
        <v>1.74</v>
      </c>
      <c r="J92" s="242">
        <v>36608313</v>
      </c>
      <c r="K92" s="182">
        <f>IF(J92="-","-",ROUND(J92/J83*100,2))</f>
        <v>1.48</v>
      </c>
      <c r="L92" s="242">
        <v>29785030</v>
      </c>
      <c r="M92" s="182">
        <f>IF(L92="-","-",ROUND(L92/L83*100,2))</f>
        <v>1.23</v>
      </c>
      <c r="N92" s="242">
        <v>23848236</v>
      </c>
      <c r="O92" s="182">
        <f>IF(N92="-","-",ROUND(N92/N83*100,2))</f>
        <v>0.95</v>
      </c>
      <c r="P92" s="242">
        <v>18809064</v>
      </c>
      <c r="Q92" s="181">
        <f>IF(P92="-","-",ROUND(P92/P83*100,2))</f>
        <v>0.71</v>
      </c>
      <c r="R92" s="242">
        <v>14632425</v>
      </c>
      <c r="S92" s="182">
        <f>IF(R92="-","-",ROUND(R92/R83*100,2))</f>
        <v>0.56000000000000005</v>
      </c>
      <c r="T92" s="263">
        <f t="shared" si="86"/>
        <v>82.7</v>
      </c>
      <c r="U92" s="263"/>
      <c r="V92" s="263">
        <f t="shared" si="87"/>
        <v>81.400000000000006</v>
      </c>
      <c r="W92" s="263"/>
      <c r="X92" s="263">
        <f t="shared" si="88"/>
        <v>80.099999999999994</v>
      </c>
      <c r="Y92" s="263"/>
      <c r="Z92" s="263">
        <f t="shared" si="89"/>
        <v>78.900000000000006</v>
      </c>
      <c r="AA92" s="263"/>
      <c r="AB92" s="379">
        <f t="shared" si="90"/>
        <v>77.8</v>
      </c>
      <c r="AC92" s="300"/>
    </row>
    <row r="93" spans="1:29" ht="24.6" hidden="1" customHeight="1" x14ac:dyDescent="0.15">
      <c r="A93" s="89"/>
      <c r="B93" s="342"/>
      <c r="C93" s="528" t="s">
        <v>1027</v>
      </c>
      <c r="D93" s="528"/>
      <c r="E93" s="528"/>
      <c r="F93" s="528"/>
      <c r="G93" s="529"/>
      <c r="H93" s="242">
        <v>0</v>
      </c>
      <c r="I93" s="182">
        <f>IF(H93="-","-",ROUND(H93/H83*100,2))</f>
        <v>0</v>
      </c>
      <c r="J93" s="242">
        <v>0</v>
      </c>
      <c r="K93" s="182">
        <f>IF(J93="-","-",ROUND(J93/J83*100,2))</f>
        <v>0</v>
      </c>
      <c r="L93" s="242">
        <v>0</v>
      </c>
      <c r="M93" s="182">
        <f>IF(L93="-","-",ROUND(L93/L83*100,2))</f>
        <v>0</v>
      </c>
      <c r="N93" s="242">
        <v>0</v>
      </c>
      <c r="O93" s="182">
        <f>IF(N93="-","-",ROUND(N93/N83*100,2))</f>
        <v>0</v>
      </c>
      <c r="P93" s="242">
        <v>0</v>
      </c>
      <c r="Q93" s="181">
        <f>IF(P93="-","-",ROUND(P93/P83*100,2))</f>
        <v>0</v>
      </c>
      <c r="R93" s="242">
        <v>0</v>
      </c>
      <c r="S93" s="182">
        <f>IF(R93="-","-",ROUND(R93/R83*100,2))</f>
        <v>0</v>
      </c>
      <c r="T93" s="263">
        <f t="shared" si="86"/>
        <v>0</v>
      </c>
      <c r="U93" s="263"/>
      <c r="V93" s="263">
        <f t="shared" si="87"/>
        <v>0</v>
      </c>
      <c r="W93" s="263"/>
      <c r="X93" s="263">
        <f t="shared" si="88"/>
        <v>0</v>
      </c>
      <c r="Y93" s="263"/>
      <c r="Z93" s="263">
        <f t="shared" si="89"/>
        <v>0</v>
      </c>
      <c r="AA93" s="263"/>
      <c r="AB93" s="379">
        <f t="shared" si="90"/>
        <v>0</v>
      </c>
      <c r="AC93" s="300"/>
    </row>
    <row r="94" spans="1:29" ht="24.6" customHeight="1" x14ac:dyDescent="0.15">
      <c r="A94" s="89"/>
      <c r="B94" s="342"/>
      <c r="C94" s="528" t="s">
        <v>671</v>
      </c>
      <c r="D94" s="528"/>
      <c r="E94" s="528"/>
      <c r="F94" s="528"/>
      <c r="G94" s="529"/>
      <c r="H94" s="242">
        <v>39507</v>
      </c>
      <c r="I94" s="266">
        <f>IF(H94="-","-",ROUND(H94/H83*100,2))</f>
        <v>0</v>
      </c>
      <c r="J94" s="242">
        <v>33200</v>
      </c>
      <c r="K94" s="266">
        <f>IF(J94="-","-",ROUND(J94/J83*100,2))</f>
        <v>0</v>
      </c>
      <c r="L94" s="242">
        <v>35912</v>
      </c>
      <c r="M94" s="266">
        <f>IF(L94="-","-",ROUND(L94/L83*100,2))</f>
        <v>0</v>
      </c>
      <c r="N94" s="242">
        <v>687338</v>
      </c>
      <c r="O94" s="266">
        <f>IF(N94="-","-",ROUND(N94/N83*100,2))</f>
        <v>0.03</v>
      </c>
      <c r="P94" s="242">
        <v>1590443</v>
      </c>
      <c r="Q94" s="267">
        <f>IF(P94="-","-",ROUND(P94/P83*100,2))</f>
        <v>0.06</v>
      </c>
      <c r="R94" s="242">
        <v>469629</v>
      </c>
      <c r="S94" s="266">
        <f>IF(R94="-","-",ROUND(R94/R83*100,2))</f>
        <v>0.02</v>
      </c>
      <c r="T94" s="263">
        <f t="shared" si="86"/>
        <v>84</v>
      </c>
      <c r="U94" s="263"/>
      <c r="V94" s="263">
        <f t="shared" si="87"/>
        <v>108.2</v>
      </c>
      <c r="W94" s="263"/>
      <c r="X94" s="263">
        <f t="shared" si="88"/>
        <v>1914</v>
      </c>
      <c r="Y94" s="263"/>
      <c r="Z94" s="263">
        <f t="shared" si="89"/>
        <v>231.4</v>
      </c>
      <c r="AA94" s="263"/>
      <c r="AB94" s="379">
        <f t="shared" si="90"/>
        <v>29.5</v>
      </c>
      <c r="AC94" s="300"/>
    </row>
    <row r="95" spans="1:29" ht="24.6" customHeight="1" x14ac:dyDescent="0.15">
      <c r="A95" s="89"/>
      <c r="B95" s="528" t="s">
        <v>672</v>
      </c>
      <c r="C95" s="528"/>
      <c r="D95" s="528"/>
      <c r="E95" s="528"/>
      <c r="F95" s="528"/>
      <c r="G95" s="529"/>
      <c r="H95" s="246">
        <v>72158017</v>
      </c>
      <c r="I95" s="182">
        <f t="shared" ref="I95" si="111">SUM(I96:I98)</f>
        <v>2.84</v>
      </c>
      <c r="J95" s="242">
        <v>826712</v>
      </c>
      <c r="K95" s="182">
        <f t="shared" ref="K95:L95" si="112">SUM(K96:K98)</f>
        <v>0.03</v>
      </c>
      <c r="L95" s="242">
        <f t="shared" si="112"/>
        <v>2023405</v>
      </c>
      <c r="M95" s="182">
        <f t="shared" ref="M95:N95" si="113">SUM(M96:M98)</f>
        <v>0.08</v>
      </c>
      <c r="N95" s="242">
        <f t="shared" si="113"/>
        <v>25745865</v>
      </c>
      <c r="O95" s="182">
        <f t="shared" ref="O95:Q95" si="114">SUM(O96:O98)</f>
        <v>1.02</v>
      </c>
      <c r="P95" s="242">
        <f t="shared" si="114"/>
        <v>165685944</v>
      </c>
      <c r="Q95" s="181">
        <f t="shared" si="114"/>
        <v>6.2200000000000006</v>
      </c>
      <c r="R95" s="242">
        <f t="shared" ref="R95:S95" si="115">SUM(R96:R98)</f>
        <v>701140</v>
      </c>
      <c r="S95" s="182">
        <f t="shared" si="115"/>
        <v>0.03</v>
      </c>
      <c r="T95" s="263">
        <f t="shared" si="86"/>
        <v>1.1000000000000001</v>
      </c>
      <c r="U95" s="263"/>
      <c r="V95" s="263">
        <f t="shared" si="87"/>
        <v>244.8</v>
      </c>
      <c r="W95" s="263"/>
      <c r="X95" s="263">
        <f t="shared" si="88"/>
        <v>1272.4000000000001</v>
      </c>
      <c r="Y95" s="263"/>
      <c r="Z95" s="263">
        <f t="shared" si="89"/>
        <v>643.5</v>
      </c>
      <c r="AA95" s="263"/>
      <c r="AB95" s="379">
        <f t="shared" si="90"/>
        <v>0.4</v>
      </c>
      <c r="AC95" s="300"/>
    </row>
    <row r="96" spans="1:29" ht="24" customHeight="1" x14ac:dyDescent="0.15">
      <c r="A96" s="90"/>
      <c r="B96" s="91"/>
      <c r="C96" s="558" t="s">
        <v>666</v>
      </c>
      <c r="D96" s="558"/>
      <c r="E96" s="558"/>
      <c r="F96" s="558"/>
      <c r="G96" s="559"/>
      <c r="H96" s="242" t="s">
        <v>821</v>
      </c>
      <c r="I96" s="268" t="str">
        <f>IF(H96="-","-",ROUND(H96/H83*100,2))</f>
        <v>-</v>
      </c>
      <c r="J96" s="242">
        <v>98950</v>
      </c>
      <c r="K96" s="268">
        <f>IF(J96="-","-",ROUND(J96/J83*100,2))</f>
        <v>0</v>
      </c>
      <c r="L96" s="242">
        <v>0</v>
      </c>
      <c r="M96" s="268">
        <f>IF(L96="-","-",ROUND(L96/L83*100,2))</f>
        <v>0</v>
      </c>
      <c r="N96" s="242">
        <v>0</v>
      </c>
      <c r="O96" s="268">
        <f>IF(N96="-","-",ROUND(N96/N83*100,2))</f>
        <v>0</v>
      </c>
      <c r="P96" s="242">
        <v>0</v>
      </c>
      <c r="Q96" s="269">
        <f>IF(P96="-","-",ROUND(P96/P83*100,2))</f>
        <v>0</v>
      </c>
      <c r="R96" s="242">
        <v>0</v>
      </c>
      <c r="S96" s="268">
        <f>IF(R96="-","-",ROUND(R96/R83*100,2))</f>
        <v>0</v>
      </c>
      <c r="T96" s="263" t="str">
        <f t="shared" si="86"/>
        <v>皆増</v>
      </c>
      <c r="U96" s="263"/>
      <c r="V96" s="263" t="str">
        <f t="shared" si="87"/>
        <v>皆減</v>
      </c>
      <c r="W96" s="263"/>
      <c r="X96" s="263">
        <f t="shared" si="88"/>
        <v>0</v>
      </c>
      <c r="Y96" s="263"/>
      <c r="Z96" s="263">
        <f t="shared" si="89"/>
        <v>0</v>
      </c>
      <c r="AA96" s="263"/>
      <c r="AB96" s="379">
        <f t="shared" si="90"/>
        <v>0</v>
      </c>
      <c r="AC96" s="302"/>
    </row>
    <row r="97" spans="1:29" ht="24.6" customHeight="1" x14ac:dyDescent="0.15">
      <c r="A97" s="89"/>
      <c r="B97" s="342"/>
      <c r="C97" s="549" t="s">
        <v>667</v>
      </c>
      <c r="D97" s="549"/>
      <c r="E97" s="549"/>
      <c r="F97" s="549"/>
      <c r="G97" s="550"/>
      <c r="H97" s="242">
        <v>1190790</v>
      </c>
      <c r="I97" s="182">
        <f>IF(H97="-","-",ROUND(H97/H83*100,2))</f>
        <v>0.05</v>
      </c>
      <c r="J97" s="242">
        <v>727762</v>
      </c>
      <c r="K97" s="182">
        <f>IF(J97="-","-",ROUND(J97/J83*100,2))</f>
        <v>0.03</v>
      </c>
      <c r="L97" s="242">
        <v>2023405</v>
      </c>
      <c r="M97" s="182">
        <f>IF(L97="-","-",ROUND(L97/L83*100,2))</f>
        <v>0.08</v>
      </c>
      <c r="N97" s="242">
        <v>1245865</v>
      </c>
      <c r="O97" s="182">
        <f>IF(N97="-","-",ROUND(N97/N83*100,2))</f>
        <v>0.05</v>
      </c>
      <c r="P97" s="242">
        <v>896860</v>
      </c>
      <c r="Q97" s="181">
        <f>IF(P97="-","-",ROUND(P97/P83*100,2))</f>
        <v>0.03</v>
      </c>
      <c r="R97" s="242">
        <v>701140</v>
      </c>
      <c r="S97" s="182">
        <f>IF(R97="-","-",ROUND(R97/R83*100,2))</f>
        <v>0.03</v>
      </c>
      <c r="T97" s="263">
        <f t="shared" si="86"/>
        <v>61.1</v>
      </c>
      <c r="U97" s="263"/>
      <c r="V97" s="263">
        <f t="shared" si="87"/>
        <v>278</v>
      </c>
      <c r="W97" s="263"/>
      <c r="X97" s="263">
        <f t="shared" si="88"/>
        <v>61.6</v>
      </c>
      <c r="Y97" s="263"/>
      <c r="Z97" s="263">
        <f t="shared" si="89"/>
        <v>72</v>
      </c>
      <c r="AA97" s="263"/>
      <c r="AB97" s="379">
        <f t="shared" si="90"/>
        <v>78.2</v>
      </c>
      <c r="AC97" s="300"/>
    </row>
    <row r="98" spans="1:29" ht="24.6" customHeight="1" x14ac:dyDescent="0.15">
      <c r="A98" s="89"/>
      <c r="B98" s="342"/>
      <c r="C98" s="542" t="s">
        <v>781</v>
      </c>
      <c r="D98" s="542"/>
      <c r="E98" s="542"/>
      <c r="F98" s="542"/>
      <c r="G98" s="543"/>
      <c r="H98" s="242">
        <v>70967227</v>
      </c>
      <c r="I98" s="182">
        <f>IF(H98="-","-",ROUND(H98/H83*100,2))</f>
        <v>2.79</v>
      </c>
      <c r="J98" s="242">
        <v>0</v>
      </c>
      <c r="K98" s="182">
        <f>IF(J98="-","-",ROUND(J98/J83*100,2))</f>
        <v>0</v>
      </c>
      <c r="L98" s="242">
        <v>0</v>
      </c>
      <c r="M98" s="182">
        <f>IF(L98="-","-",ROUND(L98/L83*100,2))</f>
        <v>0</v>
      </c>
      <c r="N98" s="242">
        <v>24500000</v>
      </c>
      <c r="O98" s="182">
        <f>IF(N98="-","-",ROUND(N98/N83*100,2))</f>
        <v>0.97</v>
      </c>
      <c r="P98" s="242">
        <v>164789084</v>
      </c>
      <c r="Q98" s="181">
        <f>IF(P98="-","-",ROUND(P98/P83*100,2))</f>
        <v>6.19</v>
      </c>
      <c r="R98" s="242">
        <v>0</v>
      </c>
      <c r="S98" s="182">
        <f>IF(R98="-","-",ROUND(R98/R83*100,2))</f>
        <v>0</v>
      </c>
      <c r="T98" s="263" t="str">
        <f t="shared" si="86"/>
        <v>皆減</v>
      </c>
      <c r="U98" s="263"/>
      <c r="V98" s="263">
        <f t="shared" si="87"/>
        <v>0</v>
      </c>
      <c r="W98" s="263"/>
      <c r="X98" s="263" t="str">
        <f t="shared" si="88"/>
        <v>皆増</v>
      </c>
      <c r="Y98" s="263"/>
      <c r="Z98" s="263">
        <f t="shared" si="89"/>
        <v>672.6</v>
      </c>
      <c r="AA98" s="263"/>
      <c r="AB98" s="379" t="str">
        <f t="shared" si="90"/>
        <v>皆減</v>
      </c>
      <c r="AC98" s="301"/>
    </row>
    <row r="99" spans="1:29" ht="24.6" customHeight="1" x14ac:dyDescent="0.15">
      <c r="A99" s="560" t="s">
        <v>578</v>
      </c>
      <c r="B99" s="560"/>
      <c r="C99" s="560"/>
      <c r="D99" s="560"/>
      <c r="E99" s="560"/>
      <c r="F99" s="560"/>
      <c r="G99" s="560"/>
      <c r="H99" s="242">
        <v>390764408</v>
      </c>
      <c r="I99" s="182" t="s">
        <v>1028</v>
      </c>
      <c r="J99" s="242">
        <v>380629947</v>
      </c>
      <c r="K99" s="182" t="s">
        <v>1028</v>
      </c>
      <c r="L99" s="242">
        <f>L70+L74-L84-L91</f>
        <v>397779615</v>
      </c>
      <c r="M99" s="182" t="s">
        <v>1028</v>
      </c>
      <c r="N99" s="242">
        <f>N70+N74-N84-N91</f>
        <v>297493395</v>
      </c>
      <c r="O99" s="182" t="s">
        <v>1028</v>
      </c>
      <c r="P99" s="242">
        <f>P70+P74-P84-P91</f>
        <v>275264578</v>
      </c>
      <c r="Q99" s="181" t="s">
        <v>1028</v>
      </c>
      <c r="R99" s="242">
        <f>R70+R74-R84-R91</f>
        <v>149952625</v>
      </c>
      <c r="S99" s="182" t="s">
        <v>1028</v>
      </c>
      <c r="T99" s="263">
        <f t="shared" si="86"/>
        <v>97.4</v>
      </c>
      <c r="U99" s="263"/>
      <c r="V99" s="263">
        <f t="shared" si="87"/>
        <v>104.5</v>
      </c>
      <c r="W99" s="263"/>
      <c r="X99" s="263">
        <f t="shared" si="88"/>
        <v>74.8</v>
      </c>
      <c r="Y99" s="263"/>
      <c r="Z99" s="263">
        <f t="shared" si="89"/>
        <v>92.5</v>
      </c>
      <c r="AA99" s="263"/>
      <c r="AB99" s="379">
        <f t="shared" si="90"/>
        <v>54.5</v>
      </c>
      <c r="AC99" s="303"/>
    </row>
    <row r="100" spans="1:29" s="298" customFormat="1" ht="24.6" customHeight="1" x14ac:dyDescent="0.15">
      <c r="A100" s="548" t="s">
        <v>579</v>
      </c>
      <c r="B100" s="548"/>
      <c r="C100" s="548"/>
      <c r="D100" s="548"/>
      <c r="E100" s="548"/>
      <c r="F100" s="548"/>
      <c r="G100" s="548"/>
      <c r="H100" s="242">
        <v>339000342</v>
      </c>
      <c r="I100" s="182" t="s">
        <v>1028</v>
      </c>
      <c r="J100" s="242">
        <v>379954856</v>
      </c>
      <c r="K100" s="182" t="s">
        <v>1028</v>
      </c>
      <c r="L100" s="242">
        <f>L69-L83</f>
        <v>398477061</v>
      </c>
      <c r="M100" s="182" t="s">
        <v>1028</v>
      </c>
      <c r="N100" s="242">
        <f>N69-N83</f>
        <v>273784896</v>
      </c>
      <c r="O100" s="182" t="s">
        <v>1028</v>
      </c>
      <c r="P100" s="242">
        <f>P69-P83</f>
        <v>133943682</v>
      </c>
      <c r="Q100" s="181" t="s">
        <v>1028</v>
      </c>
      <c r="R100" s="242">
        <f>R69-R83</f>
        <v>149413140</v>
      </c>
      <c r="S100" s="182" t="s">
        <v>1028</v>
      </c>
      <c r="T100" s="263">
        <f t="shared" si="86"/>
        <v>112.1</v>
      </c>
      <c r="U100" s="263"/>
      <c r="V100" s="263">
        <f t="shared" si="87"/>
        <v>104.9</v>
      </c>
      <c r="W100" s="263"/>
      <c r="X100" s="263">
        <f t="shared" si="88"/>
        <v>68.7</v>
      </c>
      <c r="Y100" s="263"/>
      <c r="Z100" s="263">
        <f t="shared" si="89"/>
        <v>48.9</v>
      </c>
      <c r="AA100" s="263"/>
      <c r="AB100" s="379">
        <f t="shared" si="90"/>
        <v>111.5</v>
      </c>
      <c r="AC100" s="303"/>
    </row>
    <row r="101" spans="1:29" s="299" customFormat="1" ht="18" customHeight="1" x14ac:dyDescent="0.15">
      <c r="A101" s="103"/>
      <c r="B101" s="103"/>
      <c r="C101" s="103"/>
      <c r="D101" s="103"/>
      <c r="E101" s="103"/>
      <c r="F101" s="103"/>
      <c r="G101" s="103"/>
      <c r="H101" s="243"/>
      <c r="I101" s="244"/>
      <c r="J101" s="243"/>
      <c r="K101" s="244"/>
      <c r="L101" s="243"/>
      <c r="M101" s="244"/>
      <c r="N101" s="243"/>
      <c r="O101" s="244"/>
      <c r="P101" s="243"/>
      <c r="Q101" s="244"/>
      <c r="R101" s="243"/>
      <c r="S101" s="244"/>
      <c r="T101" s="343"/>
      <c r="U101" s="343"/>
      <c r="V101" s="343"/>
      <c r="W101" s="343"/>
      <c r="X101" s="343"/>
      <c r="Y101" s="343"/>
      <c r="Z101" s="343"/>
      <c r="AA101" s="343"/>
      <c r="AB101" s="264"/>
      <c r="AC101" s="102"/>
    </row>
    <row r="102" spans="1:29" ht="30.75" customHeight="1" x14ac:dyDescent="0.15">
      <c r="A102" s="138" t="s">
        <v>999</v>
      </c>
      <c r="B102" s="138"/>
      <c r="C102" s="138"/>
      <c r="D102" s="138"/>
      <c r="E102" s="138"/>
      <c r="F102" s="138"/>
      <c r="G102" s="138"/>
      <c r="H102" s="183"/>
      <c r="I102" s="184"/>
      <c r="J102" s="239"/>
      <c r="K102" s="184"/>
      <c r="L102" s="239"/>
      <c r="M102" s="184"/>
      <c r="N102" s="239"/>
      <c r="O102" s="184"/>
      <c r="P102" s="239"/>
      <c r="Q102" s="184"/>
      <c r="R102" s="239"/>
      <c r="S102" s="184"/>
      <c r="T102" s="185"/>
      <c r="U102" s="185"/>
      <c r="V102" s="547" t="s">
        <v>650</v>
      </c>
      <c r="W102" s="547"/>
      <c r="X102" s="547"/>
      <c r="Y102" s="547"/>
      <c r="Z102" s="547"/>
      <c r="AA102" s="185"/>
      <c r="AB102" s="265"/>
      <c r="AC102" s="43"/>
    </row>
    <row r="103" spans="1:29" ht="35.25" customHeight="1" x14ac:dyDescent="0.15">
      <c r="A103" s="544" t="s">
        <v>647</v>
      </c>
      <c r="B103" s="545"/>
      <c r="C103" s="545"/>
      <c r="D103" s="545"/>
      <c r="E103" s="545"/>
      <c r="F103" s="545"/>
      <c r="G103" s="546"/>
      <c r="H103" s="260" t="str">
        <f>$H$3</f>
        <v>令和元年度</v>
      </c>
      <c r="I103" s="261"/>
      <c r="J103" s="260" t="str">
        <f>$J$3</f>
        <v>令和２年度</v>
      </c>
      <c r="K103" s="261"/>
      <c r="L103" s="260" t="str">
        <f>$L$3</f>
        <v>令和３年度</v>
      </c>
      <c r="M103" s="261"/>
      <c r="N103" s="260" t="str">
        <f>$N$3</f>
        <v>令和４年度</v>
      </c>
      <c r="O103" s="261"/>
      <c r="P103" s="260" t="str">
        <f>$P$3</f>
        <v>令和５年度</v>
      </c>
      <c r="Q103" s="261"/>
      <c r="R103" s="260" t="str">
        <f>$R$3</f>
        <v>令和６年度</v>
      </c>
      <c r="S103" s="261"/>
      <c r="T103" s="142" t="s">
        <v>649</v>
      </c>
      <c r="U103" s="142"/>
      <c r="V103" s="142"/>
      <c r="W103" s="142"/>
      <c r="X103" s="142"/>
      <c r="Y103" s="142"/>
      <c r="Z103" s="142"/>
      <c r="AA103" s="142"/>
      <c r="AB103" s="143"/>
      <c r="AC103" s="142"/>
    </row>
    <row r="104" spans="1:29" ht="35.25" customHeight="1" x14ac:dyDescent="0.15">
      <c r="A104" s="539" t="s">
        <v>675</v>
      </c>
      <c r="B104" s="540"/>
      <c r="C104" s="540"/>
      <c r="D104" s="540"/>
      <c r="E104" s="540"/>
      <c r="F104" s="540"/>
      <c r="G104" s="541"/>
      <c r="H104" s="240" t="s">
        <v>645</v>
      </c>
      <c r="I104" s="241" t="s">
        <v>644</v>
      </c>
      <c r="J104" s="240" t="s">
        <v>645</v>
      </c>
      <c r="K104" s="241" t="s">
        <v>644</v>
      </c>
      <c r="L104" s="240" t="s">
        <v>645</v>
      </c>
      <c r="M104" s="241" t="s">
        <v>644</v>
      </c>
      <c r="N104" s="240" t="s">
        <v>645</v>
      </c>
      <c r="O104" s="241" t="s">
        <v>644</v>
      </c>
      <c r="P104" s="240" t="s">
        <v>645</v>
      </c>
      <c r="Q104" s="241" t="s">
        <v>644</v>
      </c>
      <c r="R104" s="240" t="s">
        <v>645</v>
      </c>
      <c r="S104" s="241" t="s">
        <v>644</v>
      </c>
      <c r="T104" s="134" t="str">
        <f>$T$4</f>
        <v>２年度</v>
      </c>
      <c r="U104" s="134" t="s">
        <v>996</v>
      </c>
      <c r="V104" s="134" t="str">
        <f>$V$4</f>
        <v>３年度</v>
      </c>
      <c r="W104" s="134" t="s">
        <v>996</v>
      </c>
      <c r="X104" s="134" t="str">
        <f>$X$4</f>
        <v>４年度</v>
      </c>
      <c r="Y104" s="134" t="s">
        <v>996</v>
      </c>
      <c r="Z104" s="134" t="str">
        <f>$Z$4</f>
        <v>５年度</v>
      </c>
      <c r="AA104" s="134" t="s">
        <v>996</v>
      </c>
      <c r="AB104" s="134" t="str">
        <f>$AB$4</f>
        <v>６年度</v>
      </c>
      <c r="AC104" s="134" t="s">
        <v>996</v>
      </c>
    </row>
    <row r="105" spans="1:29" ht="44.1" customHeight="1" x14ac:dyDescent="0.15">
      <c r="A105" s="532" t="s">
        <v>676</v>
      </c>
      <c r="B105" s="533"/>
      <c r="C105" s="533"/>
      <c r="D105" s="533"/>
      <c r="E105" s="533"/>
      <c r="F105" s="533"/>
      <c r="G105" s="534"/>
      <c r="H105" s="242">
        <v>199953272</v>
      </c>
      <c r="I105" s="182">
        <f>IF(H105="-","-",ROUND(H105/H119*100,2))</f>
        <v>8.1</v>
      </c>
      <c r="J105" s="242">
        <v>187615215</v>
      </c>
      <c r="K105" s="182">
        <f>IF(J105="-","-",ROUND(J105/J119*100,2))</f>
        <v>7.57</v>
      </c>
      <c r="L105" s="242">
        <v>170253967</v>
      </c>
      <c r="M105" s="182">
        <f>IF(L105="-","-",ROUND(L105/L119*100,2))</f>
        <v>7.03</v>
      </c>
      <c r="N105" s="242">
        <v>154469850</v>
      </c>
      <c r="O105" s="182">
        <f>IF(N105="-","-",ROUND(N105/N119*100,2))</f>
        <v>6.19</v>
      </c>
      <c r="P105" s="242">
        <f>148290779-430000</f>
        <v>147860779</v>
      </c>
      <c r="Q105" s="181">
        <f>IF(P105="-","-",ROUND(P105/P119*100,2))</f>
        <v>5.92</v>
      </c>
      <c r="R105" s="242">
        <f>154586037</f>
        <v>154586037</v>
      </c>
      <c r="S105" s="182">
        <f>IF(R105="-","-",ROUND(R105/R119*100,2))</f>
        <v>5.88</v>
      </c>
      <c r="T105" s="263">
        <f t="shared" ref="T105:T119" si="116">IF(OR(AND(H105="-",J105="-"),AND(H105="-",J105=0),AND(H105=0,J105="-"),AND(H105=0,J105=0)),J105,IF(AND(H105&gt;0,OR(J105=0,J105="-")),"皆減",IF(AND(OR(H105=0,H105="-"),J105&gt;0),"皆増",IF(J105&lt;&gt;0,ROUND(J105/H105*100,1),"error!"))))</f>
        <v>93.8</v>
      </c>
      <c r="U105" s="263"/>
      <c r="V105" s="263">
        <f t="shared" ref="V105:V119" si="117">IF(OR(AND(J105="-",L105="-"),AND(J105="-",L105=0),AND(J105=0,L105="-"),AND(J105=0,L105=0)),L105,IF(AND(J105&gt;0,OR(L105=0,L105="-")),"皆減",IF(AND(OR(J105=0,J105="-"),L105&gt;0),"皆増",IF(L105&lt;&gt;0,ROUND(L105/J105*100,1),"error!"))))</f>
        <v>90.7</v>
      </c>
      <c r="W105" s="263"/>
      <c r="X105" s="263">
        <f t="shared" ref="X105:X119" si="118">IF(OR(AND(L105="-",N105="-"),AND(L105="-",N105=0),AND(L105=0,N105="-"),AND(L105=0,N105=0)),N105,IF(AND(L105&gt;0,OR(N105=0,N105="-")),"皆減",IF(AND(OR(L105=0,L105="-"),N105&gt;0),"皆増",IF(N105&lt;&gt;0,ROUND(N105/L105*100,1),"error!"))))</f>
        <v>90.7</v>
      </c>
      <c r="Y105" s="263"/>
      <c r="Z105" s="263">
        <f t="shared" ref="Z105:Z119" si="119">IF(OR(AND(N105="-",P105="-"),AND(N105="-",P105=0),AND(N105=0,P105="-"),AND(N105=0,P105=0)),P105,IF(AND(N105&gt;0,OR(P105=0,P105="-")),"皆減",IF(AND(OR(N105=0,N105="-"),P105&gt;0),"皆増",IF(P105&lt;&gt;0,ROUND(P105/N105*100,1),"error!"))))</f>
        <v>95.7</v>
      </c>
      <c r="AA105" s="263"/>
      <c r="AB105" s="379">
        <f t="shared" ref="AB105:AB119" si="120">IF(OR(AND(P105="-",R105="-"),AND(P105="-",R105=0),AND(P105=0,R105="-"),AND(P105=0,R105=0)),R105,IF(AND(P105&gt;0,OR(R105=0,R105="-")),"皆減",IF(AND(OR(P105=0,P105="-"),R105&gt;0),"皆増",IF(R105&lt;&gt;0,ROUND(R105/P105*100,1),"error!"))))</f>
        <v>104.5</v>
      </c>
      <c r="AC105" s="300"/>
    </row>
    <row r="106" spans="1:29" ht="44.1" customHeight="1" x14ac:dyDescent="0.15">
      <c r="A106" s="532" t="s">
        <v>680</v>
      </c>
      <c r="B106" s="533"/>
      <c r="C106" s="533"/>
      <c r="D106" s="533"/>
      <c r="E106" s="533"/>
      <c r="F106" s="533"/>
      <c r="G106" s="534"/>
      <c r="H106" s="242">
        <v>44255541</v>
      </c>
      <c r="I106" s="182">
        <f>IF(H106="-","-",ROUND(H106/H119*100,2))</f>
        <v>1.79</v>
      </c>
      <c r="J106" s="242">
        <v>36608313</v>
      </c>
      <c r="K106" s="182">
        <f>IF(J106="-","-",ROUND(J106/J119*100,2))</f>
        <v>1.48</v>
      </c>
      <c r="L106" s="242">
        <v>29785030</v>
      </c>
      <c r="M106" s="182">
        <f>IF(L106="-","-",ROUND(L106/L119*100,2))</f>
        <v>1.23</v>
      </c>
      <c r="N106" s="242">
        <v>23848236</v>
      </c>
      <c r="O106" s="182">
        <f>IF(N106="-","-",ROUND(N106/N119*100,2))</f>
        <v>0.96</v>
      </c>
      <c r="P106" s="242">
        <v>18809064</v>
      </c>
      <c r="Q106" s="181">
        <f>IF(P106="-","-",ROUND(P106/P119*100,2))</f>
        <v>0.75</v>
      </c>
      <c r="R106" s="242">
        <v>14632425</v>
      </c>
      <c r="S106" s="182">
        <f>IF(R106="-","-",ROUND(R106/R119*100,2))</f>
        <v>0.56000000000000005</v>
      </c>
      <c r="T106" s="263">
        <f t="shared" si="116"/>
        <v>82.7</v>
      </c>
      <c r="U106" s="263"/>
      <c r="V106" s="263">
        <f t="shared" si="117"/>
        <v>81.400000000000006</v>
      </c>
      <c r="W106" s="263"/>
      <c r="X106" s="263">
        <f t="shared" si="118"/>
        <v>80.099999999999994</v>
      </c>
      <c r="Y106" s="263"/>
      <c r="Z106" s="263">
        <f t="shared" si="119"/>
        <v>78.900000000000006</v>
      </c>
      <c r="AA106" s="263"/>
      <c r="AB106" s="379">
        <f t="shared" si="120"/>
        <v>77.8</v>
      </c>
      <c r="AC106" s="300"/>
    </row>
    <row r="107" spans="1:29" ht="44.1" customHeight="1" x14ac:dyDescent="0.15">
      <c r="A107" s="532" t="s">
        <v>663</v>
      </c>
      <c r="B107" s="533"/>
      <c r="C107" s="533"/>
      <c r="D107" s="533"/>
      <c r="E107" s="533"/>
      <c r="F107" s="533"/>
      <c r="G107" s="534"/>
      <c r="H107" s="242">
        <v>839322725</v>
      </c>
      <c r="I107" s="182">
        <f>IF(H107="-","-",ROUND(H107/H119*100,2))</f>
        <v>34</v>
      </c>
      <c r="J107" s="242">
        <v>840805464</v>
      </c>
      <c r="K107" s="182">
        <f>IF(J107="-","-",ROUND(J107/J119*100,2))</f>
        <v>33.92</v>
      </c>
      <c r="L107" s="242">
        <v>842094335</v>
      </c>
      <c r="M107" s="182">
        <f>IF(L107="-","-",ROUND(L107/L119*100,2))</f>
        <v>34.78</v>
      </c>
      <c r="N107" s="242">
        <v>853508404</v>
      </c>
      <c r="O107" s="182">
        <f>IF(N107="-","-",ROUND(N107/N119*100,2))</f>
        <v>34.200000000000003</v>
      </c>
      <c r="P107" s="242">
        <v>905004726</v>
      </c>
      <c r="Q107" s="181">
        <f>IF(P107="-","-",ROUND(P107/P119*100,2))</f>
        <v>36.25</v>
      </c>
      <c r="R107" s="242">
        <v>944582684</v>
      </c>
      <c r="S107" s="182">
        <f>IF(R107="-","-",ROUND(R107/R119*100,2))</f>
        <v>35.96</v>
      </c>
      <c r="T107" s="263">
        <f t="shared" si="116"/>
        <v>100.2</v>
      </c>
      <c r="U107" s="263"/>
      <c r="V107" s="263">
        <f t="shared" si="117"/>
        <v>100.2</v>
      </c>
      <c r="W107" s="263"/>
      <c r="X107" s="263">
        <f t="shared" si="118"/>
        <v>101.4</v>
      </c>
      <c r="Y107" s="263"/>
      <c r="Z107" s="263">
        <f t="shared" si="119"/>
        <v>106</v>
      </c>
      <c r="AA107" s="263"/>
      <c r="AB107" s="379">
        <f t="shared" si="120"/>
        <v>104.4</v>
      </c>
      <c r="AC107" s="300"/>
    </row>
    <row r="108" spans="1:29" ht="44.1" customHeight="1" x14ac:dyDescent="0.15">
      <c r="A108" s="532" t="s">
        <v>681</v>
      </c>
      <c r="B108" s="533"/>
      <c r="C108" s="533"/>
      <c r="D108" s="533"/>
      <c r="E108" s="533"/>
      <c r="F108" s="533"/>
      <c r="G108" s="534"/>
      <c r="H108" s="242">
        <v>97846400</v>
      </c>
      <c r="I108" s="182">
        <f>IF(H108="-","-",ROUND(H108/H119*100,2))</f>
        <v>3.96</v>
      </c>
      <c r="J108" s="242">
        <v>87915333</v>
      </c>
      <c r="K108" s="182">
        <f>IF(J108="-","-",ROUND(J108/J119*100,2))</f>
        <v>3.55</v>
      </c>
      <c r="L108" s="242">
        <v>96741378</v>
      </c>
      <c r="M108" s="182">
        <f>IF(L108="-","-",ROUND(L108/L119*100,2))</f>
        <v>4</v>
      </c>
      <c r="N108" s="242">
        <v>137879803</v>
      </c>
      <c r="O108" s="182">
        <f>IF(N108="-","-",ROUND(N108/N119*100,2))</f>
        <v>5.52</v>
      </c>
      <c r="P108" s="242">
        <v>105194095</v>
      </c>
      <c r="Q108" s="181">
        <f>IF(P108="-","-",ROUND(P108/P119*100,2))</f>
        <v>4.21</v>
      </c>
      <c r="R108" s="242">
        <v>115168337</v>
      </c>
      <c r="S108" s="182">
        <f>IF(R108="-","-",ROUND(R108/R119*100,2))</f>
        <v>4.38</v>
      </c>
      <c r="T108" s="263">
        <f t="shared" si="116"/>
        <v>89.9</v>
      </c>
      <c r="U108" s="263"/>
      <c r="V108" s="263">
        <f t="shared" si="117"/>
        <v>110</v>
      </c>
      <c r="W108" s="263"/>
      <c r="X108" s="263">
        <f t="shared" si="118"/>
        <v>142.5</v>
      </c>
      <c r="Y108" s="263"/>
      <c r="Z108" s="263">
        <f t="shared" si="119"/>
        <v>76.3</v>
      </c>
      <c r="AA108" s="263"/>
      <c r="AB108" s="379">
        <f t="shared" si="120"/>
        <v>109.5</v>
      </c>
      <c r="AC108" s="300"/>
    </row>
    <row r="109" spans="1:29" ht="44.1" customHeight="1" x14ac:dyDescent="0.15">
      <c r="A109" s="532" t="s">
        <v>682</v>
      </c>
      <c r="B109" s="533"/>
      <c r="C109" s="533"/>
      <c r="D109" s="533"/>
      <c r="E109" s="533"/>
      <c r="F109" s="533"/>
      <c r="G109" s="534"/>
      <c r="H109" s="242">
        <v>544533</v>
      </c>
      <c r="I109" s="182">
        <f>IF(H109="-","-",ROUND(H109/H119*100,2))</f>
        <v>0.02</v>
      </c>
      <c r="J109" s="242">
        <v>725931</v>
      </c>
      <c r="K109" s="182">
        <f>IF(J109="-","-",ROUND(J109/J119*100,2))</f>
        <v>0.03</v>
      </c>
      <c r="L109" s="242">
        <v>737834</v>
      </c>
      <c r="M109" s="182">
        <f>IF(L109="-","-",ROUND(L109/L119*100,2))</f>
        <v>0.03</v>
      </c>
      <c r="N109" s="242">
        <v>903808</v>
      </c>
      <c r="O109" s="182">
        <f>IF(N109="-","-",ROUND(N109/N119*100,2))</f>
        <v>0.04</v>
      </c>
      <c r="P109" s="242">
        <v>692305</v>
      </c>
      <c r="Q109" s="181">
        <f>IF(P109="-","-",ROUND(P109/P119*100,2))</f>
        <v>0.03</v>
      </c>
      <c r="R109" s="242">
        <v>808302</v>
      </c>
      <c r="S109" s="182">
        <f>IF(R109="-","-",ROUND(R109/R119*100,2))</f>
        <v>0.03</v>
      </c>
      <c r="T109" s="263">
        <f t="shared" si="116"/>
        <v>133.30000000000001</v>
      </c>
      <c r="U109" s="263"/>
      <c r="V109" s="263">
        <f t="shared" si="117"/>
        <v>101.6</v>
      </c>
      <c r="W109" s="263"/>
      <c r="X109" s="263">
        <f t="shared" si="118"/>
        <v>122.5</v>
      </c>
      <c r="Y109" s="263"/>
      <c r="Z109" s="263">
        <f t="shared" si="119"/>
        <v>76.599999999999994</v>
      </c>
      <c r="AA109" s="263"/>
      <c r="AB109" s="379">
        <f t="shared" si="120"/>
        <v>116.8</v>
      </c>
      <c r="AC109" s="300"/>
    </row>
    <row r="110" spans="1:29" ht="44.1" customHeight="1" x14ac:dyDescent="0.15">
      <c r="A110" s="532" t="s">
        <v>677</v>
      </c>
      <c r="B110" s="533"/>
      <c r="C110" s="533"/>
      <c r="D110" s="533"/>
      <c r="E110" s="533"/>
      <c r="F110" s="533"/>
      <c r="G110" s="534"/>
      <c r="H110" s="242">
        <v>11222179</v>
      </c>
      <c r="I110" s="182">
        <f>IF(H110="-","-",ROUND(H110/H119*100,2))</f>
        <v>0.45</v>
      </c>
      <c r="J110" s="242">
        <v>6737786</v>
      </c>
      <c r="K110" s="182">
        <f>IF(J110="-","-",ROUND(J110/J119*100,2))</f>
        <v>0.27</v>
      </c>
      <c r="L110" s="242">
        <v>2349606</v>
      </c>
      <c r="M110" s="182">
        <f>IF(L110="-","-",ROUND(L110/L119*100,2))</f>
        <v>0.1</v>
      </c>
      <c r="N110" s="242">
        <v>2198348</v>
      </c>
      <c r="O110" s="182">
        <f>IF(N110="-","-",ROUND(N110/N119*100,2))</f>
        <v>0.09</v>
      </c>
      <c r="P110" s="242">
        <v>2425352</v>
      </c>
      <c r="Q110" s="181">
        <f>IF(P110="-","-",ROUND(P110/P119*100,2))</f>
        <v>0.1</v>
      </c>
      <c r="R110" s="242">
        <v>2440183</v>
      </c>
      <c r="S110" s="182">
        <f>IF(R110="-","-",ROUND(R110/R119*100,2))</f>
        <v>0.09</v>
      </c>
      <c r="T110" s="263">
        <f t="shared" si="116"/>
        <v>60</v>
      </c>
      <c r="U110" s="263"/>
      <c r="V110" s="263">
        <f t="shared" si="117"/>
        <v>34.9</v>
      </c>
      <c r="W110" s="263"/>
      <c r="X110" s="263">
        <f t="shared" si="118"/>
        <v>93.6</v>
      </c>
      <c r="Y110" s="263"/>
      <c r="Z110" s="263">
        <f t="shared" si="119"/>
        <v>110.3</v>
      </c>
      <c r="AA110" s="263"/>
      <c r="AB110" s="379">
        <f t="shared" si="120"/>
        <v>100.6</v>
      </c>
      <c r="AC110" s="300"/>
    </row>
    <row r="111" spans="1:29" ht="44.1" customHeight="1" x14ac:dyDescent="0.15">
      <c r="A111" s="532" t="s">
        <v>683</v>
      </c>
      <c r="B111" s="533"/>
      <c r="C111" s="533"/>
      <c r="D111" s="533"/>
      <c r="E111" s="533"/>
      <c r="F111" s="533"/>
      <c r="G111" s="534"/>
      <c r="H111" s="242">
        <v>120518395</v>
      </c>
      <c r="I111" s="182">
        <f>IF(H111="-","-",ROUND(H111/H119*100,2))</f>
        <v>4.88</v>
      </c>
      <c r="J111" s="242">
        <v>127963710</v>
      </c>
      <c r="K111" s="182">
        <f>IF(J111="-","-",ROUND(J111/J119*100,2))</f>
        <v>5.16</v>
      </c>
      <c r="L111" s="242">
        <v>102362390</v>
      </c>
      <c r="M111" s="182">
        <f>IF(L111="-","-",ROUND(L111/L119*100,2))</f>
        <v>4.2300000000000004</v>
      </c>
      <c r="N111" s="242">
        <v>115006789</v>
      </c>
      <c r="O111" s="182">
        <f>IF(N111="-","-",ROUND(N111/N119*100,2))</f>
        <v>4.6100000000000003</v>
      </c>
      <c r="P111" s="242">
        <v>105590102</v>
      </c>
      <c r="Q111" s="181">
        <f>IF(P111="-","-",ROUND(P111/P119*100,2))</f>
        <v>4.2300000000000004</v>
      </c>
      <c r="R111" s="242">
        <v>149478950</v>
      </c>
      <c r="S111" s="182">
        <f>IF(R111="-","-",ROUND(R111/R119*100,2))</f>
        <v>5.69</v>
      </c>
      <c r="T111" s="263">
        <f t="shared" si="116"/>
        <v>106.2</v>
      </c>
      <c r="U111" s="263"/>
      <c r="V111" s="263">
        <f t="shared" si="117"/>
        <v>80</v>
      </c>
      <c r="W111" s="263"/>
      <c r="X111" s="263">
        <f t="shared" si="118"/>
        <v>112.4</v>
      </c>
      <c r="Y111" s="263"/>
      <c r="Z111" s="263">
        <f t="shared" si="119"/>
        <v>91.8</v>
      </c>
      <c r="AA111" s="263"/>
      <c r="AB111" s="379">
        <f t="shared" si="120"/>
        <v>141.6</v>
      </c>
      <c r="AC111" s="300"/>
    </row>
    <row r="112" spans="1:29" ht="44.1" customHeight="1" x14ac:dyDescent="0.15">
      <c r="A112" s="532" t="s">
        <v>684</v>
      </c>
      <c r="B112" s="533"/>
      <c r="C112" s="533"/>
      <c r="D112" s="533"/>
      <c r="E112" s="533"/>
      <c r="F112" s="533"/>
      <c r="G112" s="534"/>
      <c r="H112" s="242">
        <v>1856424</v>
      </c>
      <c r="I112" s="182">
        <f>IF(H112="-","-",ROUND(H112/H119*100,2))</f>
        <v>0.08</v>
      </c>
      <c r="J112" s="242">
        <v>1248676</v>
      </c>
      <c r="K112" s="182">
        <f>IF(J112="-","-",ROUND(J112/J119*100,2))</f>
        <v>0.05</v>
      </c>
      <c r="L112" s="242">
        <v>1246479</v>
      </c>
      <c r="M112" s="182">
        <f>IF(L112="-","-",ROUND(L112/L119*100,2))</f>
        <v>0.05</v>
      </c>
      <c r="N112" s="242">
        <v>1170157</v>
      </c>
      <c r="O112" s="182">
        <f>IF(N112="-","-",ROUND(N112/N119*100,2))</f>
        <v>0.05</v>
      </c>
      <c r="P112" s="242">
        <v>2146690</v>
      </c>
      <c r="Q112" s="181">
        <f>IF(P112="-","-",ROUND(P112/P119*100,2))</f>
        <v>0.09</v>
      </c>
      <c r="R112" s="242">
        <v>853953</v>
      </c>
      <c r="S112" s="182">
        <f>IF(R112="-","-",ROUND(R112/R119*100,2))</f>
        <v>0.03</v>
      </c>
      <c r="T112" s="263">
        <f t="shared" si="116"/>
        <v>67.3</v>
      </c>
      <c r="U112" s="263"/>
      <c r="V112" s="263">
        <f t="shared" si="117"/>
        <v>99.8</v>
      </c>
      <c r="W112" s="263"/>
      <c r="X112" s="263">
        <f t="shared" si="118"/>
        <v>93.9</v>
      </c>
      <c r="Y112" s="263"/>
      <c r="Z112" s="263">
        <f t="shared" si="119"/>
        <v>183.5</v>
      </c>
      <c r="AA112" s="263"/>
      <c r="AB112" s="379">
        <f t="shared" si="120"/>
        <v>39.799999999999997</v>
      </c>
      <c r="AC112" s="300"/>
    </row>
    <row r="113" spans="1:29" ht="44.1" customHeight="1" x14ac:dyDescent="0.15">
      <c r="A113" s="532" t="s">
        <v>685</v>
      </c>
      <c r="B113" s="533"/>
      <c r="C113" s="533"/>
      <c r="D113" s="533"/>
      <c r="E113" s="533"/>
      <c r="F113" s="533"/>
      <c r="G113" s="534"/>
      <c r="H113" s="242">
        <v>3039360</v>
      </c>
      <c r="I113" s="182">
        <f>IF(H113="-","-",ROUND(H113/H119*100,2))</f>
        <v>0.12</v>
      </c>
      <c r="J113" s="242">
        <v>3005400</v>
      </c>
      <c r="K113" s="182">
        <f>IF(J113="-","-",ROUND(J113/J119*100,2))</f>
        <v>0.12</v>
      </c>
      <c r="L113" s="242">
        <v>2956680</v>
      </c>
      <c r="M113" s="182">
        <f>IF(L113="-","-",ROUND(L113/L119*100,2))</f>
        <v>0.12</v>
      </c>
      <c r="N113" s="242">
        <v>3301248</v>
      </c>
      <c r="O113" s="182">
        <f>IF(N113="-","-",ROUND(N113/N119*100,2))</f>
        <v>0.13</v>
      </c>
      <c r="P113" s="242">
        <v>3733744</v>
      </c>
      <c r="Q113" s="181">
        <f>IF(P113="-","-",ROUND(P113/P119*100,2))</f>
        <v>0.15</v>
      </c>
      <c r="R113" s="242">
        <v>3729304</v>
      </c>
      <c r="S113" s="182">
        <f>IF(R113="-","-",ROUND(R113/R119*100,2))</f>
        <v>0.14000000000000001</v>
      </c>
      <c r="T113" s="263">
        <f t="shared" si="116"/>
        <v>98.9</v>
      </c>
      <c r="U113" s="263"/>
      <c r="V113" s="263">
        <f t="shared" si="117"/>
        <v>98.4</v>
      </c>
      <c r="W113" s="263"/>
      <c r="X113" s="263">
        <f t="shared" si="118"/>
        <v>111.7</v>
      </c>
      <c r="Y113" s="263"/>
      <c r="Z113" s="263">
        <f t="shared" si="119"/>
        <v>113.1</v>
      </c>
      <c r="AA113" s="263"/>
      <c r="AB113" s="379">
        <f t="shared" si="120"/>
        <v>99.9</v>
      </c>
      <c r="AC113" s="300"/>
    </row>
    <row r="114" spans="1:29" ht="44.1" customHeight="1" x14ac:dyDescent="0.15">
      <c r="A114" s="532" t="s">
        <v>678</v>
      </c>
      <c r="B114" s="533"/>
      <c r="C114" s="533"/>
      <c r="D114" s="533"/>
      <c r="E114" s="533"/>
      <c r="F114" s="533"/>
      <c r="G114" s="534"/>
      <c r="H114" s="242">
        <v>1861000</v>
      </c>
      <c r="I114" s="182">
        <f>IF(H114="-","-",ROUND(H114/H119*100,2))</f>
        <v>0.08</v>
      </c>
      <c r="J114" s="242">
        <v>2537000</v>
      </c>
      <c r="K114" s="182">
        <f>IF(J114="-","-",ROUND(J114/J119*100,2))</f>
        <v>0.1</v>
      </c>
      <c r="L114" s="242">
        <v>5316000</v>
      </c>
      <c r="M114" s="182">
        <f>IF(L114="-","-",ROUND(L114/L119*100,2))</f>
        <v>0.22</v>
      </c>
      <c r="N114" s="242">
        <v>3809000</v>
      </c>
      <c r="O114" s="182">
        <f>IF(N114="-","-",ROUND(N114/N119*100,2))</f>
        <v>0.15</v>
      </c>
      <c r="P114" s="242">
        <v>5336000</v>
      </c>
      <c r="Q114" s="181">
        <f>IF(P114="-","-",ROUND(P114/P119*100,2))</f>
        <v>0.21</v>
      </c>
      <c r="R114" s="242">
        <v>5658300</v>
      </c>
      <c r="S114" s="182">
        <f>IF(R114="-","-",ROUND(R114/R119*100,2))</f>
        <v>0.22</v>
      </c>
      <c r="T114" s="263">
        <f t="shared" si="116"/>
        <v>136.30000000000001</v>
      </c>
      <c r="U114" s="263"/>
      <c r="V114" s="263">
        <f t="shared" si="117"/>
        <v>209.5</v>
      </c>
      <c r="W114" s="263"/>
      <c r="X114" s="263">
        <f t="shared" si="118"/>
        <v>71.7</v>
      </c>
      <c r="Y114" s="263"/>
      <c r="Z114" s="263">
        <f t="shared" si="119"/>
        <v>140.1</v>
      </c>
      <c r="AA114" s="263"/>
      <c r="AB114" s="379">
        <f t="shared" si="120"/>
        <v>106</v>
      </c>
      <c r="AC114" s="300"/>
    </row>
    <row r="115" spans="1:29" ht="44.1" customHeight="1" x14ac:dyDescent="0.15">
      <c r="A115" s="532" t="s">
        <v>686</v>
      </c>
      <c r="B115" s="533"/>
      <c r="C115" s="533"/>
      <c r="D115" s="533"/>
      <c r="E115" s="533"/>
      <c r="F115" s="533"/>
      <c r="G115" s="534"/>
      <c r="H115" s="242">
        <v>132240785</v>
      </c>
      <c r="I115" s="182">
        <f>IF(H115="-","-",ROUND(H115/H119*100,2))</f>
        <v>5.36</v>
      </c>
      <c r="J115" s="242">
        <v>161658157</v>
      </c>
      <c r="K115" s="182">
        <f>IF(J115="-","-",ROUND(J115/J119*100,2))</f>
        <v>6.52</v>
      </c>
      <c r="L115" s="242">
        <v>195180951</v>
      </c>
      <c r="M115" s="182">
        <f>IF(L115="-","-",ROUND(L115/L119*100,2))</f>
        <v>8.06</v>
      </c>
      <c r="N115" s="242">
        <v>224802512</v>
      </c>
      <c r="O115" s="182">
        <f>IF(N115="-","-",ROUND(N115/N119*100,2))</f>
        <v>9.01</v>
      </c>
      <c r="P115" s="242">
        <v>215807715</v>
      </c>
      <c r="Q115" s="181">
        <f>IF(P115="-","-",ROUND(P115/P119*100,2))</f>
        <v>8.64</v>
      </c>
      <c r="R115" s="242">
        <v>215887736</v>
      </c>
      <c r="S115" s="182">
        <f>IF(R115="-","-",ROUND(R115/R119*100,2))</f>
        <v>8.2200000000000006</v>
      </c>
      <c r="T115" s="263">
        <f t="shared" si="116"/>
        <v>122.2</v>
      </c>
      <c r="U115" s="263"/>
      <c r="V115" s="263">
        <f t="shared" si="117"/>
        <v>120.7</v>
      </c>
      <c r="W115" s="263"/>
      <c r="X115" s="263">
        <f t="shared" si="118"/>
        <v>115.2</v>
      </c>
      <c r="Y115" s="263"/>
      <c r="Z115" s="263">
        <f t="shared" si="119"/>
        <v>96</v>
      </c>
      <c r="AA115" s="263"/>
      <c r="AB115" s="379">
        <f t="shared" si="120"/>
        <v>100</v>
      </c>
      <c r="AC115" s="300"/>
    </row>
    <row r="116" spans="1:29" ht="44.1" customHeight="1" x14ac:dyDescent="0.15">
      <c r="A116" s="532" t="s">
        <v>764</v>
      </c>
      <c r="B116" s="533"/>
      <c r="C116" s="533"/>
      <c r="D116" s="533"/>
      <c r="E116" s="533"/>
      <c r="F116" s="533"/>
      <c r="G116" s="534"/>
      <c r="H116" s="242">
        <v>6767611</v>
      </c>
      <c r="I116" s="182">
        <f>IF(H116="-","-",ROUND(H116/H119*100,2))</f>
        <v>0.27</v>
      </c>
      <c r="J116" s="242">
        <v>6740204</v>
      </c>
      <c r="K116" s="182">
        <f>IF(J116="-","-",ROUND(J116/J119*100,2))</f>
        <v>0.27</v>
      </c>
      <c r="L116" s="242">
        <v>7287820</v>
      </c>
      <c r="M116" s="182">
        <f>IF(L116="-","-",ROUND(L116/L119*100,2))</f>
        <v>0.3</v>
      </c>
      <c r="N116" s="242">
        <v>7300670</v>
      </c>
      <c r="O116" s="182">
        <f>IF(N116="-","-",ROUND(N116/N119*100,2))</f>
        <v>0.28999999999999998</v>
      </c>
      <c r="P116" s="242">
        <v>7340753</v>
      </c>
      <c r="Q116" s="181">
        <f>IF(P116="-","-",ROUND(P116/P119*100,2))</f>
        <v>0.28999999999999998</v>
      </c>
      <c r="R116" s="242">
        <v>7605245</v>
      </c>
      <c r="S116" s="182">
        <f>IF(R116="-","-",ROUND(R116/R119*100,2))</f>
        <v>0.28999999999999998</v>
      </c>
      <c r="T116" s="263">
        <f t="shared" si="116"/>
        <v>99.6</v>
      </c>
      <c r="U116" s="263"/>
      <c r="V116" s="263">
        <f t="shared" si="117"/>
        <v>108.1</v>
      </c>
      <c r="W116" s="263"/>
      <c r="X116" s="263">
        <f t="shared" si="118"/>
        <v>100.2</v>
      </c>
      <c r="Y116" s="263"/>
      <c r="Z116" s="263">
        <f t="shared" si="119"/>
        <v>100.5</v>
      </c>
      <c r="AA116" s="263"/>
      <c r="AB116" s="379">
        <f t="shared" si="120"/>
        <v>103.6</v>
      </c>
      <c r="AC116" s="300"/>
    </row>
    <row r="117" spans="1:29" ht="44.1" customHeight="1" x14ac:dyDescent="0.15">
      <c r="A117" s="532" t="s">
        <v>1029</v>
      </c>
      <c r="B117" s="533"/>
      <c r="C117" s="533"/>
      <c r="D117" s="533"/>
      <c r="E117" s="533"/>
      <c r="F117" s="533"/>
      <c r="G117" s="534"/>
      <c r="H117" s="242">
        <v>956414688</v>
      </c>
      <c r="I117" s="182">
        <f>I119-(SUM(I104:I116)+I118)</f>
        <v>38.739999999999995</v>
      </c>
      <c r="J117" s="242">
        <v>969521126</v>
      </c>
      <c r="K117" s="182">
        <f>K119-(SUM(K104:K116)+K118)</f>
        <v>39.1</v>
      </c>
      <c r="L117" s="242">
        <v>925258329</v>
      </c>
      <c r="M117" s="182">
        <f>M119-(SUM(M104:M116)+M118)</f>
        <v>38.22</v>
      </c>
      <c r="N117" s="242">
        <v>924711857</v>
      </c>
      <c r="O117" s="182">
        <f>O119-(SUM(O104:O116)+O118)</f>
        <v>37.04</v>
      </c>
      <c r="P117" s="242">
        <v>921123243</v>
      </c>
      <c r="Q117" s="181">
        <f>Q119-(SUM(Q104:Q116)+Q118)</f>
        <v>36.909999999999989</v>
      </c>
      <c r="R117" s="242">
        <v>940825447</v>
      </c>
      <c r="S117" s="182">
        <f>S119-(SUM(S104:S116)+S118)</f>
        <v>35.81</v>
      </c>
      <c r="T117" s="263">
        <f t="shared" si="116"/>
        <v>101.4</v>
      </c>
      <c r="U117" s="263"/>
      <c r="V117" s="263">
        <f t="shared" si="117"/>
        <v>95.4</v>
      </c>
      <c r="W117" s="263"/>
      <c r="X117" s="263">
        <f t="shared" si="118"/>
        <v>99.9</v>
      </c>
      <c r="Y117" s="263"/>
      <c r="Z117" s="263">
        <f t="shared" si="119"/>
        <v>99.6</v>
      </c>
      <c r="AA117" s="263"/>
      <c r="AB117" s="379">
        <f t="shared" si="120"/>
        <v>102.1</v>
      </c>
      <c r="AC117" s="300"/>
    </row>
    <row r="118" spans="1:29" ht="44.1" customHeight="1" x14ac:dyDescent="0.15">
      <c r="A118" s="532" t="s">
        <v>687</v>
      </c>
      <c r="B118" s="533"/>
      <c r="C118" s="533"/>
      <c r="D118" s="533"/>
      <c r="E118" s="533"/>
      <c r="F118" s="533"/>
      <c r="G118" s="534"/>
      <c r="H118" s="242">
        <v>52965836</v>
      </c>
      <c r="I118" s="182">
        <f>IF(H118="-","-",ROUND(H118/H119*100,2))</f>
        <v>2.15</v>
      </c>
      <c r="J118" s="242">
        <v>46057963</v>
      </c>
      <c r="K118" s="182">
        <f>IF(J118="-","-",ROUND(J118/J119*100,2))</f>
        <v>1.86</v>
      </c>
      <c r="L118" s="242">
        <v>39439993</v>
      </c>
      <c r="M118" s="182">
        <f>IF(L118="-","-",ROUND(L118/L119*100,2))</f>
        <v>1.63</v>
      </c>
      <c r="N118" s="242">
        <v>43028540</v>
      </c>
      <c r="O118" s="182">
        <f>IF(N118="-","-",ROUND(N118/N119*100,2))</f>
        <v>1.72</v>
      </c>
      <c r="P118" s="242">
        <v>55443326</v>
      </c>
      <c r="Q118" s="181">
        <f>IF(P118="-","-",ROUND(P118/P119*100,2))</f>
        <v>2.2200000000000002</v>
      </c>
      <c r="R118" s="242">
        <v>70802914</v>
      </c>
      <c r="S118" s="182">
        <f>IF(R118="-","-",ROUND(R118/R119*100,2))</f>
        <v>2.7</v>
      </c>
      <c r="T118" s="263">
        <f t="shared" si="116"/>
        <v>87</v>
      </c>
      <c r="U118" s="263"/>
      <c r="V118" s="263">
        <f t="shared" si="117"/>
        <v>85.6</v>
      </c>
      <c r="W118" s="263"/>
      <c r="X118" s="263">
        <f t="shared" si="118"/>
        <v>109.1</v>
      </c>
      <c r="Y118" s="263"/>
      <c r="Z118" s="263">
        <f t="shared" si="119"/>
        <v>128.9</v>
      </c>
      <c r="AA118" s="263"/>
      <c r="AB118" s="379">
        <f t="shared" si="120"/>
        <v>127.7</v>
      </c>
      <c r="AC118" s="300"/>
    </row>
    <row r="119" spans="1:29" ht="44.1" customHeight="1" x14ac:dyDescent="0.15">
      <c r="A119" s="535" t="s">
        <v>688</v>
      </c>
      <c r="B119" s="528"/>
      <c r="C119" s="528"/>
      <c r="D119" s="528"/>
      <c r="E119" s="528"/>
      <c r="F119" s="528"/>
      <c r="G119" s="529"/>
      <c r="H119" s="242">
        <v>2468808749</v>
      </c>
      <c r="I119" s="182">
        <v>100</v>
      </c>
      <c r="J119" s="242">
        <v>2479140278</v>
      </c>
      <c r="K119" s="182">
        <v>100</v>
      </c>
      <c r="L119" s="242">
        <f>SUM(L105:L118)</f>
        <v>2421010792</v>
      </c>
      <c r="M119" s="182">
        <v>100</v>
      </c>
      <c r="N119" s="242">
        <f>SUM(N105:N118)</f>
        <v>2495939222</v>
      </c>
      <c r="O119" s="182">
        <v>100</v>
      </c>
      <c r="P119" s="242">
        <f>SUM(P105:P118)</f>
        <v>2496507894</v>
      </c>
      <c r="Q119" s="181">
        <v>100</v>
      </c>
      <c r="R119" s="242">
        <f>SUM(R105:R118)</f>
        <v>2627059817</v>
      </c>
      <c r="S119" s="182">
        <v>100</v>
      </c>
      <c r="T119" s="263">
        <f t="shared" si="116"/>
        <v>100.4</v>
      </c>
      <c r="U119" s="263"/>
      <c r="V119" s="263">
        <f t="shared" si="117"/>
        <v>97.7</v>
      </c>
      <c r="W119" s="263"/>
      <c r="X119" s="263">
        <f t="shared" si="118"/>
        <v>103.1</v>
      </c>
      <c r="Y119" s="263"/>
      <c r="Z119" s="263">
        <f t="shared" si="119"/>
        <v>100</v>
      </c>
      <c r="AA119" s="263"/>
      <c r="AB119" s="379">
        <f t="shared" si="120"/>
        <v>105.2</v>
      </c>
      <c r="AC119" s="300"/>
    </row>
    <row r="120" spans="1:29" ht="24.75" customHeight="1" x14ac:dyDescent="0.15">
      <c r="A120" s="553"/>
      <c r="B120" s="553"/>
      <c r="C120" s="553"/>
      <c r="D120" s="553"/>
      <c r="E120" s="553"/>
      <c r="F120" s="553"/>
      <c r="G120" s="553"/>
      <c r="H120" s="239"/>
      <c r="I120" s="245"/>
      <c r="J120" s="239"/>
      <c r="K120" s="245"/>
      <c r="L120" s="239"/>
      <c r="M120" s="245"/>
      <c r="N120" s="239"/>
      <c r="O120" s="245"/>
      <c r="P120" s="239"/>
      <c r="Q120" s="245"/>
      <c r="R120" s="239"/>
      <c r="S120" s="245"/>
      <c r="T120" s="185"/>
      <c r="U120" s="185"/>
      <c r="V120" s="185"/>
      <c r="W120" s="185"/>
      <c r="X120" s="185"/>
      <c r="Y120" s="185"/>
      <c r="Z120" s="185"/>
      <c r="AA120" s="185"/>
      <c r="AB120" s="265"/>
      <c r="AC120" s="43"/>
    </row>
    <row r="121" spans="1:29" ht="20.25" customHeight="1" x14ac:dyDescent="0.15">
      <c r="A121" s="8"/>
      <c r="B121" s="8"/>
      <c r="C121" s="8"/>
      <c r="D121" s="8"/>
      <c r="E121" s="8"/>
      <c r="F121" s="8"/>
      <c r="G121" s="8"/>
      <c r="H121" s="239"/>
      <c r="I121" s="245"/>
      <c r="J121" s="239"/>
      <c r="K121" s="245"/>
      <c r="L121" s="239"/>
      <c r="M121" s="245"/>
      <c r="N121" s="239"/>
      <c r="O121" s="245"/>
      <c r="P121" s="239"/>
      <c r="Q121" s="245"/>
      <c r="R121" s="239"/>
      <c r="S121" s="245"/>
      <c r="T121" s="185"/>
      <c r="U121" s="185"/>
      <c r="V121" s="185"/>
      <c r="W121" s="185"/>
      <c r="X121" s="185"/>
      <c r="Y121" s="185"/>
      <c r="Z121" s="185"/>
      <c r="AA121" s="185"/>
      <c r="AB121" s="265"/>
      <c r="AC121" s="43"/>
    </row>
    <row r="122" spans="1:29" ht="33" customHeight="1" x14ac:dyDescent="0.15">
      <c r="A122" s="139" t="s">
        <v>1000</v>
      </c>
      <c r="B122" s="139"/>
      <c r="C122" s="139"/>
      <c r="D122" s="139"/>
      <c r="E122" s="139"/>
      <c r="F122" s="139"/>
      <c r="G122" s="139"/>
      <c r="H122" s="183"/>
      <c r="I122" s="184"/>
      <c r="J122" s="239"/>
      <c r="K122" s="184"/>
      <c r="L122" s="239"/>
      <c r="M122" s="184"/>
      <c r="N122" s="239"/>
      <c r="O122" s="184"/>
      <c r="P122" s="239"/>
      <c r="Q122" s="184"/>
      <c r="R122" s="239"/>
      <c r="S122" s="184"/>
      <c r="T122" s="185"/>
      <c r="U122" s="185"/>
      <c r="V122" s="547" t="s">
        <v>650</v>
      </c>
      <c r="W122" s="547"/>
      <c r="X122" s="547"/>
      <c r="Y122" s="547"/>
      <c r="Z122" s="547"/>
      <c r="AA122" s="185"/>
      <c r="AB122" s="265"/>
      <c r="AC122" s="43"/>
    </row>
    <row r="123" spans="1:29" ht="35.25" customHeight="1" x14ac:dyDescent="0.15">
      <c r="A123" s="544" t="s">
        <v>647</v>
      </c>
      <c r="B123" s="545"/>
      <c r="C123" s="545"/>
      <c r="D123" s="545"/>
      <c r="E123" s="545"/>
      <c r="F123" s="545"/>
      <c r="G123" s="546"/>
      <c r="H123" s="260" t="str">
        <f>$H$3</f>
        <v>令和元年度</v>
      </c>
      <c r="I123" s="261"/>
      <c r="J123" s="260" t="str">
        <f>$J$3</f>
        <v>令和２年度</v>
      </c>
      <c r="K123" s="261"/>
      <c r="L123" s="260" t="str">
        <f>$L$3</f>
        <v>令和３年度</v>
      </c>
      <c r="M123" s="261"/>
      <c r="N123" s="260" t="str">
        <f>$N$3</f>
        <v>令和４年度</v>
      </c>
      <c r="O123" s="261"/>
      <c r="P123" s="260" t="str">
        <f>$P$3</f>
        <v>令和５年度</v>
      </c>
      <c r="Q123" s="261"/>
      <c r="R123" s="260" t="str">
        <f>$R$3</f>
        <v>令和６年度</v>
      </c>
      <c r="S123" s="261"/>
      <c r="T123" s="142" t="s">
        <v>649</v>
      </c>
      <c r="U123" s="142"/>
      <c r="V123" s="142"/>
      <c r="W123" s="142"/>
      <c r="X123" s="142"/>
      <c r="Y123" s="142"/>
      <c r="Z123" s="142"/>
      <c r="AA123" s="142"/>
      <c r="AB123" s="143"/>
      <c r="AC123" s="142"/>
    </row>
    <row r="124" spans="1:29" ht="35.25" customHeight="1" x14ac:dyDescent="0.15">
      <c r="A124" s="539" t="s">
        <v>648</v>
      </c>
      <c r="B124" s="540"/>
      <c r="C124" s="540"/>
      <c r="D124" s="540"/>
      <c r="E124" s="540"/>
      <c r="F124" s="540"/>
      <c r="G124" s="541"/>
      <c r="H124" s="240" t="s">
        <v>645</v>
      </c>
      <c r="I124" s="241" t="s">
        <v>644</v>
      </c>
      <c r="J124" s="240" t="s">
        <v>645</v>
      </c>
      <c r="K124" s="241" t="s">
        <v>644</v>
      </c>
      <c r="L124" s="240" t="s">
        <v>645</v>
      </c>
      <c r="M124" s="241" t="s">
        <v>644</v>
      </c>
      <c r="N124" s="240" t="s">
        <v>645</v>
      </c>
      <c r="O124" s="241" t="s">
        <v>644</v>
      </c>
      <c r="P124" s="240" t="s">
        <v>645</v>
      </c>
      <c r="Q124" s="241" t="s">
        <v>644</v>
      </c>
      <c r="R124" s="240" t="s">
        <v>645</v>
      </c>
      <c r="S124" s="241" t="s">
        <v>644</v>
      </c>
      <c r="T124" s="134" t="str">
        <f>$T$4</f>
        <v>２年度</v>
      </c>
      <c r="U124" s="134" t="s">
        <v>996</v>
      </c>
      <c r="V124" s="134" t="str">
        <f>$V$4</f>
        <v>３年度</v>
      </c>
      <c r="W124" s="134" t="s">
        <v>996</v>
      </c>
      <c r="X124" s="134" t="str">
        <f>$X$4</f>
        <v>４年度</v>
      </c>
      <c r="Y124" s="134" t="s">
        <v>996</v>
      </c>
      <c r="Z124" s="134" t="str">
        <f>$Z$4</f>
        <v>５年度</v>
      </c>
      <c r="AA124" s="134" t="s">
        <v>996</v>
      </c>
      <c r="AB124" s="134" t="str">
        <f>$AB$4</f>
        <v>６年度</v>
      </c>
      <c r="AC124" s="134" t="s">
        <v>996</v>
      </c>
    </row>
    <row r="125" spans="1:29" ht="30.95" customHeight="1" x14ac:dyDescent="0.15">
      <c r="A125" s="535" t="s">
        <v>689</v>
      </c>
      <c r="B125" s="528"/>
      <c r="C125" s="528"/>
      <c r="D125" s="528"/>
      <c r="E125" s="528"/>
      <c r="F125" s="528"/>
      <c r="G125" s="529"/>
      <c r="H125" s="242">
        <v>389742580</v>
      </c>
      <c r="I125" s="182">
        <v>100</v>
      </c>
      <c r="J125" s="242">
        <v>260386069</v>
      </c>
      <c r="K125" s="182">
        <v>100</v>
      </c>
      <c r="L125" s="242">
        <f>SUM(L126:L132)</f>
        <v>275727175</v>
      </c>
      <c r="M125" s="182">
        <v>100</v>
      </c>
      <c r="N125" s="242">
        <f>SUM(N126:N132)</f>
        <v>428498640</v>
      </c>
      <c r="O125" s="182">
        <v>100</v>
      </c>
      <c r="P125" s="242">
        <f>SUM(P126:P132)</f>
        <v>574516125</v>
      </c>
      <c r="Q125" s="181">
        <v>100</v>
      </c>
      <c r="R125" s="242">
        <f>SUM(R126:R132)</f>
        <v>343016200</v>
      </c>
      <c r="S125" s="182">
        <v>100</v>
      </c>
      <c r="T125" s="263">
        <f t="shared" ref="T125:T144" si="121">IF(OR(AND(H125="-",J125="-"),AND(H125="-",J125=0),AND(H125=0,J125="-"),AND(H125=0,J125=0)),J125,IF(AND(H125&gt;0,OR(J125=0,J125="-")),"皆減",IF(AND(OR(H125=0,H125="-"),J125&gt;0),"皆増",IF(J125&lt;&gt;0,ROUND(J125/H125*100,1),"error!"))))</f>
        <v>66.8</v>
      </c>
      <c r="U125" s="263"/>
      <c r="V125" s="263">
        <f t="shared" ref="V125:V144" si="122">IF(OR(AND(J125="-",L125="-"),AND(J125="-",L125=0),AND(J125=0,L125="-"),AND(J125=0,L125=0)),L125,IF(AND(J125&gt;0,OR(L125=0,L125="-")),"皆減",IF(AND(OR(J125=0,J125="-"),L125&gt;0),"皆増",IF(L125&lt;&gt;0,ROUND(L125/J125*100,1),"error!"))))</f>
        <v>105.9</v>
      </c>
      <c r="W125" s="263"/>
      <c r="X125" s="263">
        <f t="shared" ref="X125:X144" si="123">IF(OR(AND(L125="-",N125="-"),AND(L125="-",N125=0),AND(L125=0,N125="-"),AND(L125=0,N125=0)),N125,IF(AND(L125&gt;0,OR(N125=0,N125="-")),"皆減",IF(AND(OR(L125=0,L125="-"),N125&gt;0),"皆増",IF(N125&lt;&gt;0,ROUND(N125/L125*100,1),"error!"))))</f>
        <v>155.4</v>
      </c>
      <c r="Y125" s="263"/>
      <c r="Z125" s="263">
        <f t="shared" ref="Z125:Z144" si="124">IF(OR(AND(N125="-",P125="-"),AND(N125="-",P125=0),AND(N125=0,P125="-"),AND(N125=0,P125=0)),P125,IF(AND(N125&gt;0,OR(P125=0,P125="-")),"皆減",IF(AND(OR(N125=0,N125="-"),P125&gt;0),"皆増",IF(P125&lt;&gt;0,ROUND(P125/N125*100,1),"error!"))))</f>
        <v>134.1</v>
      </c>
      <c r="AA125" s="263"/>
      <c r="AB125" s="379">
        <f t="shared" ref="AB125:AB144" si="125">IF(OR(AND(P125="-",R125="-"),AND(P125="-",R125=0),AND(P125=0,R125="-"),AND(P125=0,R125=0)),R125,IF(AND(P125&gt;0,OR(R125=0,R125="-")),"皆減",IF(AND(OR(P125=0,P125="-"),R125&gt;0),"皆増",IF(R125&lt;&gt;0,ROUND(R125/P125*100,1),"error!"))))</f>
        <v>59.7</v>
      </c>
      <c r="AC125" s="300"/>
    </row>
    <row r="126" spans="1:29" ht="30.95" customHeight="1" x14ac:dyDescent="0.15">
      <c r="A126" s="341"/>
      <c r="B126" s="528" t="s">
        <v>706</v>
      </c>
      <c r="C126" s="528"/>
      <c r="D126" s="528"/>
      <c r="E126" s="528"/>
      <c r="F126" s="528"/>
      <c r="G126" s="529"/>
      <c r="H126" s="242" t="s">
        <v>821</v>
      </c>
      <c r="I126" s="182" t="str">
        <f>IF(H126="-","-",ROUND(H126/H125*100,2))</f>
        <v>-</v>
      </c>
      <c r="J126" s="242" t="s">
        <v>821</v>
      </c>
      <c r="K126" s="182" t="str">
        <f>IF(J126="-","-",ROUND(J126/J125*100,2))</f>
        <v>-</v>
      </c>
      <c r="L126" s="242" t="s">
        <v>821</v>
      </c>
      <c r="M126" s="182" t="str">
        <f>IF(L126="-","-",ROUND(L126/L125*100,2))</f>
        <v>-</v>
      </c>
      <c r="N126" s="242" t="s">
        <v>821</v>
      </c>
      <c r="O126" s="182" t="str">
        <f>IF(N126="-","-",ROUND(N126/N125*100,2))</f>
        <v>-</v>
      </c>
      <c r="P126" s="242" t="s">
        <v>821</v>
      </c>
      <c r="Q126" s="181" t="str">
        <f>IF(P126="-","-",ROUND(P126/P125*100,2))</f>
        <v>-</v>
      </c>
      <c r="R126" s="242" t="s">
        <v>821</v>
      </c>
      <c r="S126" s="182" t="str">
        <f>IF(R126="-","-",ROUND(R126/R125*100,2))</f>
        <v>-</v>
      </c>
      <c r="T126" s="263" t="str">
        <f t="shared" si="121"/>
        <v>-</v>
      </c>
      <c r="U126" s="263"/>
      <c r="V126" s="263" t="str">
        <f t="shared" si="122"/>
        <v>-</v>
      </c>
      <c r="W126" s="263"/>
      <c r="X126" s="263" t="str">
        <f t="shared" si="123"/>
        <v>-</v>
      </c>
      <c r="Y126" s="263"/>
      <c r="Z126" s="263" t="str">
        <f t="shared" si="124"/>
        <v>-</v>
      </c>
      <c r="AA126" s="263"/>
      <c r="AB126" s="379" t="str">
        <f t="shared" si="125"/>
        <v>-</v>
      </c>
      <c r="AC126" s="302"/>
    </row>
    <row r="127" spans="1:29" ht="30.95" customHeight="1" x14ac:dyDescent="0.15">
      <c r="A127" s="341"/>
      <c r="B127" s="528" t="s">
        <v>707</v>
      </c>
      <c r="C127" s="528"/>
      <c r="D127" s="528"/>
      <c r="E127" s="528"/>
      <c r="F127" s="528"/>
      <c r="G127" s="529"/>
      <c r="H127" s="242">
        <v>239909630</v>
      </c>
      <c r="I127" s="182">
        <f>I125-(IF(I126="-",0,I126)+SUM(I128:I132))</f>
        <v>61.56</v>
      </c>
      <c r="J127" s="242">
        <v>110345740</v>
      </c>
      <c r="K127" s="182">
        <f>K125-(IF(K126="-",0,K126)+SUM(K128:K132))</f>
        <v>42.37</v>
      </c>
      <c r="L127" s="242">
        <v>121459605</v>
      </c>
      <c r="M127" s="182">
        <f>M125-(IF(M126="-",0,M126)+SUM(M128:M132))</f>
        <v>44.05</v>
      </c>
      <c r="N127" s="242">
        <v>291664060</v>
      </c>
      <c r="O127" s="182">
        <f>O125-(IF(O126="-",0,O126)+SUM(O128:O132))</f>
        <v>68.06</v>
      </c>
      <c r="P127" s="242">
        <v>224347135</v>
      </c>
      <c r="Q127" s="181">
        <f>Q125-(IF(Q126="-",0,Q126)+SUM(Q128:Q132))</f>
        <v>39.049999999999997</v>
      </c>
      <c r="R127" s="242">
        <v>189500510</v>
      </c>
      <c r="S127" s="182">
        <f>S125-(IF(S126="-",0,S126)+SUM(S128:S132))</f>
        <v>55.24</v>
      </c>
      <c r="T127" s="263">
        <f t="shared" si="121"/>
        <v>46</v>
      </c>
      <c r="U127" s="263"/>
      <c r="V127" s="263">
        <f t="shared" si="122"/>
        <v>110.1</v>
      </c>
      <c r="W127" s="263"/>
      <c r="X127" s="263">
        <f t="shared" si="123"/>
        <v>240.1</v>
      </c>
      <c r="Y127" s="263"/>
      <c r="Z127" s="263">
        <f t="shared" si="124"/>
        <v>76.900000000000006</v>
      </c>
      <c r="AA127" s="263"/>
      <c r="AB127" s="379">
        <f t="shared" si="125"/>
        <v>84.5</v>
      </c>
      <c r="AC127" s="300"/>
    </row>
    <row r="128" spans="1:29" ht="30.95" customHeight="1" x14ac:dyDescent="0.15">
      <c r="A128" s="341"/>
      <c r="B128" s="528" t="s">
        <v>691</v>
      </c>
      <c r="C128" s="528"/>
      <c r="D128" s="528"/>
      <c r="E128" s="528"/>
      <c r="F128" s="528"/>
      <c r="G128" s="529"/>
      <c r="H128" s="242">
        <v>130000000</v>
      </c>
      <c r="I128" s="182">
        <f>IF(H128="-","-",ROUND(H128/H125*100,2))</f>
        <v>33.36</v>
      </c>
      <c r="J128" s="242">
        <v>130000000</v>
      </c>
      <c r="K128" s="182">
        <f>IF(J128="-","-",ROUND(J128/J125*100,2))</f>
        <v>49.93</v>
      </c>
      <c r="L128" s="242">
        <v>130000000</v>
      </c>
      <c r="M128" s="182">
        <f>IF(L128="-","-",ROUND(L128/L125*100,2))</f>
        <v>47.15</v>
      </c>
      <c r="N128" s="242">
        <v>130000000</v>
      </c>
      <c r="O128" s="182">
        <f>IF(N128="-","-",ROUND(N128/N125*100,2))</f>
        <v>30.34</v>
      </c>
      <c r="P128" s="242">
        <v>130000000</v>
      </c>
      <c r="Q128" s="181">
        <f>IF(P128="-","-",ROUND(P128/P125*100,2))</f>
        <v>22.63</v>
      </c>
      <c r="R128" s="242">
        <v>130000000</v>
      </c>
      <c r="S128" s="182">
        <f>IF(R128="-","-",ROUND(R128/R125*100,2))</f>
        <v>37.9</v>
      </c>
      <c r="T128" s="263">
        <f t="shared" si="121"/>
        <v>100</v>
      </c>
      <c r="U128" s="263"/>
      <c r="V128" s="263">
        <f t="shared" si="122"/>
        <v>100</v>
      </c>
      <c r="W128" s="263"/>
      <c r="X128" s="263">
        <f t="shared" si="123"/>
        <v>100</v>
      </c>
      <c r="Y128" s="263"/>
      <c r="Z128" s="263">
        <f t="shared" si="124"/>
        <v>100</v>
      </c>
      <c r="AA128" s="263"/>
      <c r="AB128" s="379">
        <f t="shared" si="125"/>
        <v>100</v>
      </c>
      <c r="AC128" s="300"/>
    </row>
    <row r="129" spans="1:29" ht="30.95" customHeight="1" x14ac:dyDescent="0.15">
      <c r="A129" s="341"/>
      <c r="B129" s="528" t="s">
        <v>690</v>
      </c>
      <c r="C129" s="528"/>
      <c r="D129" s="528"/>
      <c r="E129" s="528"/>
      <c r="F129" s="528"/>
      <c r="G129" s="529"/>
      <c r="H129" s="242">
        <v>19776520</v>
      </c>
      <c r="I129" s="182">
        <f>IF(H129="-","-",ROUND(H129/H125*100,2))</f>
        <v>5.07</v>
      </c>
      <c r="J129" s="242">
        <v>19781620</v>
      </c>
      <c r="K129" s="182">
        <f>IF(J129="-","-",ROUND(J129/J125*100,2))</f>
        <v>7.6</v>
      </c>
      <c r="L129" s="242">
        <v>24267570</v>
      </c>
      <c r="M129" s="182">
        <f>IF(L129="-","-",ROUND(L129/L125*100,2))</f>
        <v>8.8000000000000007</v>
      </c>
      <c r="N129" s="242">
        <v>6834580</v>
      </c>
      <c r="O129" s="182">
        <f>IF(N129="-","-",ROUND(N129/N125*100,2))</f>
        <v>1.6</v>
      </c>
      <c r="P129" s="242">
        <v>20124990</v>
      </c>
      <c r="Q129" s="181">
        <f>IF(P129="-","-",ROUND(P129/P125*100,2))</f>
        <v>3.5</v>
      </c>
      <c r="R129" s="242">
        <v>23515690</v>
      </c>
      <c r="S129" s="182">
        <f>IF(R129="-","-",ROUND(R129/R125*100,2))</f>
        <v>6.86</v>
      </c>
      <c r="T129" s="263">
        <f t="shared" si="121"/>
        <v>100</v>
      </c>
      <c r="U129" s="263"/>
      <c r="V129" s="263">
        <f t="shared" si="122"/>
        <v>122.7</v>
      </c>
      <c r="W129" s="263"/>
      <c r="X129" s="263">
        <f t="shared" si="123"/>
        <v>28.2</v>
      </c>
      <c r="Y129" s="263"/>
      <c r="Z129" s="263">
        <f t="shared" si="124"/>
        <v>294.5</v>
      </c>
      <c r="AA129" s="263"/>
      <c r="AB129" s="379">
        <f t="shared" si="125"/>
        <v>116.8</v>
      </c>
      <c r="AC129" s="300"/>
    </row>
    <row r="130" spans="1:29" ht="30.95" customHeight="1" x14ac:dyDescent="0.15">
      <c r="A130" s="341"/>
      <c r="B130" s="528" t="s">
        <v>692</v>
      </c>
      <c r="C130" s="528"/>
      <c r="D130" s="528"/>
      <c r="E130" s="528"/>
      <c r="F130" s="528"/>
      <c r="G130" s="529"/>
      <c r="H130" s="242">
        <v>56430</v>
      </c>
      <c r="I130" s="182">
        <f>IF(H130="-","-",ROUND(H130/H125*100,2))</f>
        <v>0.01</v>
      </c>
      <c r="J130" s="242">
        <v>258709</v>
      </c>
      <c r="K130" s="182">
        <f>IF(J130="-","-",ROUND(J130/J125*100,2))</f>
        <v>0.1</v>
      </c>
      <c r="L130" s="242">
        <v>0</v>
      </c>
      <c r="M130" s="182">
        <f>IF(L130="-","-",ROUND(L130/L125*100,2))</f>
        <v>0</v>
      </c>
      <c r="N130" s="242">
        <v>0</v>
      </c>
      <c r="O130" s="182">
        <f>IF(N130="-","-",ROUND(N130/N125*100,2))</f>
        <v>0</v>
      </c>
      <c r="P130" s="242">
        <v>44000</v>
      </c>
      <c r="Q130" s="181">
        <f>IF(P130="-","-",ROUND(P130/P125*100,2))</f>
        <v>0.01</v>
      </c>
      <c r="R130" s="242">
        <v>0</v>
      </c>
      <c r="S130" s="182">
        <f>IF(R130="-","-",ROUND(R130/R125*100,2))</f>
        <v>0</v>
      </c>
      <c r="T130" s="263">
        <f t="shared" si="121"/>
        <v>458.5</v>
      </c>
      <c r="U130" s="263"/>
      <c r="V130" s="263" t="str">
        <f t="shared" si="122"/>
        <v>皆減</v>
      </c>
      <c r="W130" s="263"/>
      <c r="X130" s="263">
        <f t="shared" si="123"/>
        <v>0</v>
      </c>
      <c r="Y130" s="263"/>
      <c r="Z130" s="263" t="str">
        <f t="shared" si="124"/>
        <v>皆増</v>
      </c>
      <c r="AA130" s="263"/>
      <c r="AB130" s="379" t="str">
        <f t="shared" si="125"/>
        <v>皆減</v>
      </c>
      <c r="AC130" s="301"/>
    </row>
    <row r="131" spans="1:29" ht="30.95" customHeight="1" x14ac:dyDescent="0.15">
      <c r="A131" s="341"/>
      <c r="B131" s="528" t="s">
        <v>565</v>
      </c>
      <c r="C131" s="554"/>
      <c r="D131" s="554"/>
      <c r="E131" s="554"/>
      <c r="F131" s="554"/>
      <c r="G131" s="555"/>
      <c r="H131" s="242" t="s">
        <v>821</v>
      </c>
      <c r="I131" s="182" t="str">
        <f>IF(H131="-","-",ROUND(H131/H125*100,2))</f>
        <v>-</v>
      </c>
      <c r="J131" s="242" t="s">
        <v>821</v>
      </c>
      <c r="K131" s="182" t="str">
        <f>IF(J131="-","-",ROUND(J131/J125*100,2))</f>
        <v>-</v>
      </c>
      <c r="L131" s="242" t="s">
        <v>821</v>
      </c>
      <c r="M131" s="182" t="str">
        <f>IF(L131="-","-",ROUND(L131/L125*100,2))</f>
        <v>-</v>
      </c>
      <c r="N131" s="242" t="s">
        <v>821</v>
      </c>
      <c r="O131" s="182" t="str">
        <f>IF(N131="-","-",ROUND(N131/N125*100,2))</f>
        <v>-</v>
      </c>
      <c r="P131" s="242" t="s">
        <v>821</v>
      </c>
      <c r="Q131" s="181" t="str">
        <f>IF(P131="-","-",ROUND(P131/P125*100,2))</f>
        <v>-</v>
      </c>
      <c r="R131" s="242" t="s">
        <v>821</v>
      </c>
      <c r="S131" s="182" t="str">
        <f>IF(R131="-","-",ROUND(R131/R125*100,2))</f>
        <v>-</v>
      </c>
      <c r="T131" s="263" t="str">
        <f t="shared" si="121"/>
        <v>-</v>
      </c>
      <c r="U131" s="263"/>
      <c r="V131" s="263" t="str">
        <f t="shared" si="122"/>
        <v>-</v>
      </c>
      <c r="W131" s="263"/>
      <c r="X131" s="263" t="str">
        <f t="shared" si="123"/>
        <v>-</v>
      </c>
      <c r="Y131" s="263"/>
      <c r="Z131" s="263" t="str">
        <f t="shared" si="124"/>
        <v>-</v>
      </c>
      <c r="AA131" s="263"/>
      <c r="AB131" s="379" t="str">
        <f t="shared" si="125"/>
        <v>-</v>
      </c>
      <c r="AC131" s="302"/>
    </row>
    <row r="132" spans="1:29" ht="30.95" customHeight="1" x14ac:dyDescent="0.15">
      <c r="A132" s="341"/>
      <c r="B132" s="528" t="s">
        <v>742</v>
      </c>
      <c r="C132" s="554"/>
      <c r="D132" s="554"/>
      <c r="E132" s="554"/>
      <c r="F132" s="554"/>
      <c r="G132" s="555"/>
      <c r="H132" s="242" t="s">
        <v>821</v>
      </c>
      <c r="I132" s="182" t="str">
        <f>IF(H132="-","-",ROUND(H132/H125*100,2))</f>
        <v>-</v>
      </c>
      <c r="J132" s="242" t="s">
        <v>821</v>
      </c>
      <c r="K132" s="182" t="str">
        <f>IF(J132="-","-",ROUND(J132/J125*100,2))</f>
        <v>-</v>
      </c>
      <c r="L132" s="242" t="s">
        <v>821</v>
      </c>
      <c r="M132" s="182" t="str">
        <f>IF(L132="-","-",ROUND(L132/L125*100,2))</f>
        <v>-</v>
      </c>
      <c r="N132" s="242" t="s">
        <v>821</v>
      </c>
      <c r="O132" s="182" t="str">
        <f>IF(N132="-","-",ROUND(N132/N125*100,2))</f>
        <v>-</v>
      </c>
      <c r="P132" s="242">
        <v>200000000</v>
      </c>
      <c r="Q132" s="181">
        <f>IF(P132="-","-",ROUND(P132/P125*100,2))</f>
        <v>34.81</v>
      </c>
      <c r="R132" s="242">
        <v>0</v>
      </c>
      <c r="S132" s="182">
        <f>IF(R132="-","-",ROUND(R132/R125*100,2))</f>
        <v>0</v>
      </c>
      <c r="T132" s="263" t="str">
        <f t="shared" si="121"/>
        <v>-</v>
      </c>
      <c r="U132" s="263"/>
      <c r="V132" s="263" t="str">
        <f t="shared" si="122"/>
        <v>-</v>
      </c>
      <c r="W132" s="263"/>
      <c r="X132" s="263" t="str">
        <f t="shared" si="123"/>
        <v>-</v>
      </c>
      <c r="Y132" s="263"/>
      <c r="Z132" s="263" t="str">
        <f t="shared" si="124"/>
        <v>皆増</v>
      </c>
      <c r="AA132" s="263"/>
      <c r="AB132" s="379" t="str">
        <f t="shared" si="125"/>
        <v>皆減</v>
      </c>
      <c r="AC132" s="301"/>
    </row>
    <row r="133" spans="1:29" ht="30.95" customHeight="1" x14ac:dyDescent="0.15">
      <c r="A133" s="535" t="s">
        <v>693</v>
      </c>
      <c r="B133" s="528"/>
      <c r="C133" s="528"/>
      <c r="D133" s="528"/>
      <c r="E133" s="528"/>
      <c r="F133" s="528"/>
      <c r="G133" s="529"/>
      <c r="H133" s="242">
        <v>1376611876</v>
      </c>
      <c r="I133" s="182">
        <v>100</v>
      </c>
      <c r="J133" s="242">
        <v>1198516179</v>
      </c>
      <c r="K133" s="182">
        <v>100</v>
      </c>
      <c r="L133" s="242">
        <f>SUM(L134:L139)</f>
        <v>1377429304</v>
      </c>
      <c r="M133" s="182">
        <v>100</v>
      </c>
      <c r="N133" s="242">
        <f>SUM(N134:N139)</f>
        <v>2950542789</v>
      </c>
      <c r="O133" s="182">
        <v>100</v>
      </c>
      <c r="P133" s="242">
        <f>SUM(P134:P139)</f>
        <v>2084845134</v>
      </c>
      <c r="Q133" s="181">
        <v>100</v>
      </c>
      <c r="R133" s="242">
        <f>SUM(R134:R139)</f>
        <v>2044144145</v>
      </c>
      <c r="S133" s="182">
        <v>100</v>
      </c>
      <c r="T133" s="263">
        <f t="shared" si="121"/>
        <v>87.1</v>
      </c>
      <c r="U133" s="263"/>
      <c r="V133" s="263">
        <f t="shared" si="122"/>
        <v>114.9</v>
      </c>
      <c r="W133" s="263"/>
      <c r="X133" s="263">
        <f t="shared" si="123"/>
        <v>214.2</v>
      </c>
      <c r="Y133" s="263"/>
      <c r="Z133" s="263">
        <f t="shared" si="124"/>
        <v>70.7</v>
      </c>
      <c r="AA133" s="263"/>
      <c r="AB133" s="379">
        <f t="shared" si="125"/>
        <v>98</v>
      </c>
      <c r="AC133" s="300"/>
    </row>
    <row r="134" spans="1:29" ht="30.95" customHeight="1" x14ac:dyDescent="0.15">
      <c r="A134" s="341"/>
      <c r="B134" s="528" t="s">
        <v>710</v>
      </c>
      <c r="C134" s="528"/>
      <c r="D134" s="528"/>
      <c r="E134" s="528"/>
      <c r="F134" s="528"/>
      <c r="G134" s="529"/>
      <c r="H134" s="242">
        <v>368076881</v>
      </c>
      <c r="I134" s="182">
        <f>IF(H134="-","-",ROUND(H134/H133*100,2))</f>
        <v>26.74</v>
      </c>
      <c r="J134" s="242">
        <v>250644648</v>
      </c>
      <c r="K134" s="182">
        <f>IF(J134="-","-",ROUND(J134/J133*100,2))</f>
        <v>20.91</v>
      </c>
      <c r="L134" s="242">
        <f>165180302+208084633</f>
        <v>373264935</v>
      </c>
      <c r="M134" s="182">
        <f>IF(L134="-","-",ROUND(L134/L133*100,2))</f>
        <v>27.1</v>
      </c>
      <c r="N134" s="242">
        <v>758774270</v>
      </c>
      <c r="O134" s="182">
        <f>IF(N134="-","-",ROUND(N134/N133*100,2))</f>
        <v>25.72</v>
      </c>
      <c r="P134" s="242">
        <v>986766377</v>
      </c>
      <c r="Q134" s="181">
        <f>IF(P134="-","-",ROUND(P134/P133*100,2))</f>
        <v>47.33</v>
      </c>
      <c r="R134" s="242">
        <v>640897892</v>
      </c>
      <c r="S134" s="182">
        <f>IF(R134="-","-",ROUND(R134/R133*100,2))</f>
        <v>31.35</v>
      </c>
      <c r="T134" s="263">
        <f t="shared" si="121"/>
        <v>68.099999999999994</v>
      </c>
      <c r="U134" s="263"/>
      <c r="V134" s="263">
        <f t="shared" si="122"/>
        <v>148.9</v>
      </c>
      <c r="W134" s="263"/>
      <c r="X134" s="263">
        <f t="shared" si="123"/>
        <v>203.3</v>
      </c>
      <c r="Y134" s="263"/>
      <c r="Z134" s="263">
        <f t="shared" si="124"/>
        <v>130</v>
      </c>
      <c r="AA134" s="263"/>
      <c r="AB134" s="379">
        <f t="shared" si="125"/>
        <v>64.900000000000006</v>
      </c>
      <c r="AC134" s="300"/>
    </row>
    <row r="135" spans="1:29" ht="30.95" customHeight="1" x14ac:dyDescent="0.15">
      <c r="A135" s="341"/>
      <c r="B135" s="528" t="s">
        <v>1030</v>
      </c>
      <c r="C135" s="528"/>
      <c r="D135" s="528"/>
      <c r="E135" s="528"/>
      <c r="F135" s="528"/>
      <c r="G135" s="529"/>
      <c r="H135" s="242">
        <v>772667358</v>
      </c>
      <c r="I135" s="182">
        <f>I133-(I134+SUM(I136:I139))</f>
        <v>56.120000000000005</v>
      </c>
      <c r="J135" s="242">
        <v>720367362</v>
      </c>
      <c r="K135" s="182">
        <f>K133-(K134+SUM(K136:K139))</f>
        <v>60.11</v>
      </c>
      <c r="L135" s="242">
        <f>350132318+443532100</f>
        <v>793664418</v>
      </c>
      <c r="M135" s="182">
        <f>M133-(M134+SUM(M136:M139))</f>
        <v>57.62</v>
      </c>
      <c r="N135" s="242">
        <v>1896258985</v>
      </c>
      <c r="O135" s="182">
        <f>O133-(O134+SUM(O136:O139))</f>
        <v>64.27000000000001</v>
      </c>
      <c r="P135" s="242">
        <v>819220009</v>
      </c>
      <c r="Q135" s="181">
        <f>Q133-(Q134+SUM(Q136:Q139))</f>
        <v>39.290000000000006</v>
      </c>
      <c r="R135" s="242">
        <v>1137597144</v>
      </c>
      <c r="S135" s="182">
        <f>S133-(S134+SUM(S136:S139))</f>
        <v>55.66</v>
      </c>
      <c r="T135" s="263">
        <f t="shared" si="121"/>
        <v>93.2</v>
      </c>
      <c r="U135" s="263"/>
      <c r="V135" s="263">
        <f t="shared" si="122"/>
        <v>110.2</v>
      </c>
      <c r="W135" s="263"/>
      <c r="X135" s="263">
        <f t="shared" si="123"/>
        <v>238.9</v>
      </c>
      <c r="Y135" s="263"/>
      <c r="Z135" s="263">
        <f t="shared" si="124"/>
        <v>43.2</v>
      </c>
      <c r="AA135" s="263"/>
      <c r="AB135" s="379">
        <f t="shared" si="125"/>
        <v>138.9</v>
      </c>
      <c r="AC135" s="300"/>
    </row>
    <row r="136" spans="1:29" ht="30.95" customHeight="1" x14ac:dyDescent="0.15">
      <c r="A136" s="341"/>
      <c r="B136" s="528" t="s">
        <v>1031</v>
      </c>
      <c r="C136" s="528"/>
      <c r="D136" s="528"/>
      <c r="E136" s="528"/>
      <c r="F136" s="528"/>
      <c r="G136" s="529"/>
      <c r="H136" s="242">
        <v>3673858</v>
      </c>
      <c r="I136" s="182">
        <f>IF(H136="-","-",ROUND(H136/H133*100,2))</f>
        <v>0.27</v>
      </c>
      <c r="J136" s="242">
        <v>6125150</v>
      </c>
      <c r="K136" s="182">
        <f>IF(J136="-","-",ROUND(J136/J133*100,2))</f>
        <v>0.51</v>
      </c>
      <c r="L136" s="242">
        <v>1562925</v>
      </c>
      <c r="M136" s="182">
        <f>IF(L136="-","-",ROUND(L136/L133*100,2))</f>
        <v>0.11</v>
      </c>
      <c r="N136" s="242">
        <v>2141554</v>
      </c>
      <c r="O136" s="182">
        <f>IF(N136="-","-",ROUND(N136/N133*100,2))</f>
        <v>7.0000000000000007E-2</v>
      </c>
      <c r="P136" s="242">
        <v>4623360</v>
      </c>
      <c r="Q136" s="181">
        <f>IF(P136="-","-",ROUND(P136/P133*100,2))</f>
        <v>0.22</v>
      </c>
      <c r="R136" s="242">
        <v>7562720</v>
      </c>
      <c r="S136" s="182">
        <f>IF(R136="-","-",ROUND(R136/R133*100,2))</f>
        <v>0.37</v>
      </c>
      <c r="T136" s="263">
        <f t="shared" si="121"/>
        <v>166.7</v>
      </c>
      <c r="U136" s="263"/>
      <c r="V136" s="263">
        <f t="shared" si="122"/>
        <v>25.5</v>
      </c>
      <c r="W136" s="263"/>
      <c r="X136" s="263">
        <f t="shared" si="123"/>
        <v>137</v>
      </c>
      <c r="Y136" s="263"/>
      <c r="Z136" s="263">
        <f t="shared" si="124"/>
        <v>215.9</v>
      </c>
      <c r="AA136" s="263"/>
      <c r="AB136" s="379">
        <f t="shared" si="125"/>
        <v>163.6</v>
      </c>
      <c r="AC136" s="300"/>
    </row>
    <row r="137" spans="1:29" ht="30.95" customHeight="1" x14ac:dyDescent="0.15">
      <c r="A137" s="341"/>
      <c r="B137" s="528" t="s">
        <v>702</v>
      </c>
      <c r="C137" s="528"/>
      <c r="D137" s="528"/>
      <c r="E137" s="528"/>
      <c r="F137" s="528"/>
      <c r="G137" s="529"/>
      <c r="H137" s="242">
        <v>232193779</v>
      </c>
      <c r="I137" s="182">
        <f>IF(H137="-","-",ROUND(H137/H133*100,2))</f>
        <v>16.87</v>
      </c>
      <c r="J137" s="242">
        <v>221379019</v>
      </c>
      <c r="K137" s="182">
        <f>IF(J137="-","-",ROUND(J137/J133*100,2))</f>
        <v>18.47</v>
      </c>
      <c r="L137" s="242">
        <v>208937026</v>
      </c>
      <c r="M137" s="182">
        <f>IF(L137="-","-",ROUND(L137/L133*100,2))</f>
        <v>15.17</v>
      </c>
      <c r="N137" s="242">
        <v>193367980</v>
      </c>
      <c r="O137" s="182">
        <f>IF(N137="-","-",ROUND(N137/N133*100,2))</f>
        <v>6.55</v>
      </c>
      <c r="P137" s="242">
        <v>174235388</v>
      </c>
      <c r="Q137" s="181">
        <f>IF(P137="-","-",ROUND(P137/P133*100,2))</f>
        <v>8.36</v>
      </c>
      <c r="R137" s="242">
        <v>158086389</v>
      </c>
      <c r="S137" s="182">
        <f>IF(R137="-","-",ROUND(R137/R133*100,2))</f>
        <v>7.73</v>
      </c>
      <c r="T137" s="263">
        <f t="shared" si="121"/>
        <v>95.3</v>
      </c>
      <c r="U137" s="263"/>
      <c r="V137" s="263">
        <f t="shared" si="122"/>
        <v>94.4</v>
      </c>
      <c r="W137" s="263"/>
      <c r="X137" s="263">
        <f t="shared" si="123"/>
        <v>92.5</v>
      </c>
      <c r="Y137" s="263"/>
      <c r="Z137" s="263">
        <f t="shared" si="124"/>
        <v>90.1</v>
      </c>
      <c r="AA137" s="263"/>
      <c r="AB137" s="379">
        <f t="shared" si="125"/>
        <v>90.7</v>
      </c>
      <c r="AC137" s="300"/>
    </row>
    <row r="138" spans="1:29" ht="30.95" customHeight="1" x14ac:dyDescent="0.15">
      <c r="A138" s="341"/>
      <c r="B138" s="528" t="s">
        <v>262</v>
      </c>
      <c r="C138" s="528"/>
      <c r="D138" s="528"/>
      <c r="E138" s="528"/>
      <c r="F138" s="528"/>
      <c r="G138" s="529"/>
      <c r="H138" s="242">
        <v>0</v>
      </c>
      <c r="I138" s="182">
        <f>IF(H138="-","-",ROUND(H138/H133*100,2))</f>
        <v>0</v>
      </c>
      <c r="J138" s="242">
        <v>0</v>
      </c>
      <c r="K138" s="182">
        <f>IF(J138="-","-",ROUND(J138/J133*100,2))</f>
        <v>0</v>
      </c>
      <c r="L138" s="242">
        <v>0</v>
      </c>
      <c r="M138" s="182">
        <f>IF(L138="-","-",ROUND(L138/L133*100,2))</f>
        <v>0</v>
      </c>
      <c r="N138" s="242">
        <v>100000000</v>
      </c>
      <c r="O138" s="182">
        <f>IF(N138="-","-",ROUND(N138/N133*100,2))</f>
        <v>3.39</v>
      </c>
      <c r="P138" s="242">
        <v>100000000</v>
      </c>
      <c r="Q138" s="181">
        <f>IF(P138="-","-",ROUND(P138/P133*100,2))</f>
        <v>4.8</v>
      </c>
      <c r="R138" s="242">
        <v>100000000</v>
      </c>
      <c r="S138" s="182">
        <f>IF(R138="-","-",ROUND(R138/R133*100,2))</f>
        <v>4.8899999999999997</v>
      </c>
      <c r="T138" s="263">
        <f t="shared" si="121"/>
        <v>0</v>
      </c>
      <c r="U138" s="263"/>
      <c r="V138" s="263">
        <f t="shared" si="122"/>
        <v>0</v>
      </c>
      <c r="W138" s="263"/>
      <c r="X138" s="263" t="str">
        <f t="shared" si="123"/>
        <v>皆増</v>
      </c>
      <c r="Y138" s="263"/>
      <c r="Z138" s="263">
        <f t="shared" si="124"/>
        <v>100</v>
      </c>
      <c r="AA138" s="263"/>
      <c r="AB138" s="379">
        <f t="shared" si="125"/>
        <v>100</v>
      </c>
      <c r="AC138" s="301"/>
    </row>
    <row r="139" spans="1:29" ht="30.95" hidden="1" customHeight="1" x14ac:dyDescent="0.15">
      <c r="A139" s="44"/>
      <c r="B139" s="528" t="s">
        <v>805</v>
      </c>
      <c r="C139" s="528"/>
      <c r="D139" s="528"/>
      <c r="E139" s="528"/>
      <c r="F139" s="528"/>
      <c r="G139" s="529"/>
      <c r="H139" s="242">
        <v>0</v>
      </c>
      <c r="I139" s="182">
        <f>IF(H139="-","-",ROUND(H139/H133*100,2))</f>
        <v>0</v>
      </c>
      <c r="J139" s="242">
        <v>0</v>
      </c>
      <c r="K139" s="182">
        <f>IF(J139="-","-",ROUND(J139/J133*100,2))</f>
        <v>0</v>
      </c>
      <c r="L139" s="242">
        <v>0</v>
      </c>
      <c r="M139" s="182">
        <f>IF(L139="-","-",ROUND(L139/L133*100,2))</f>
        <v>0</v>
      </c>
      <c r="N139" s="242">
        <v>0</v>
      </c>
      <c r="O139" s="182">
        <f>IF(N139="-","-",ROUND(N139/N133*100,2))</f>
        <v>0</v>
      </c>
      <c r="P139" s="242">
        <v>0</v>
      </c>
      <c r="Q139" s="181">
        <f>IF(P139="-","-",ROUND(P139/P133*100,2))</f>
        <v>0</v>
      </c>
      <c r="R139" s="242">
        <v>0</v>
      </c>
      <c r="S139" s="182">
        <f>IF(R139="-","-",ROUND(R139/R133*100,2))</f>
        <v>0</v>
      </c>
      <c r="T139" s="263">
        <f t="shared" si="121"/>
        <v>0</v>
      </c>
      <c r="U139" s="263"/>
      <c r="V139" s="263">
        <f t="shared" si="122"/>
        <v>0</v>
      </c>
      <c r="W139" s="263"/>
      <c r="X139" s="263">
        <f t="shared" si="123"/>
        <v>0</v>
      </c>
      <c r="Y139" s="263"/>
      <c r="Z139" s="263">
        <f t="shared" si="124"/>
        <v>0</v>
      </c>
      <c r="AA139" s="263"/>
      <c r="AB139" s="379">
        <f t="shared" si="125"/>
        <v>0</v>
      </c>
      <c r="AC139" s="302"/>
    </row>
    <row r="140" spans="1:29" ht="30.95" customHeight="1" x14ac:dyDescent="0.15">
      <c r="A140" s="535" t="s">
        <v>711</v>
      </c>
      <c r="B140" s="528"/>
      <c r="C140" s="528"/>
      <c r="D140" s="528"/>
      <c r="E140" s="528"/>
      <c r="F140" s="528"/>
      <c r="G140" s="529"/>
      <c r="H140" s="242">
        <v>986869296</v>
      </c>
      <c r="I140" s="182" t="s">
        <v>1028</v>
      </c>
      <c r="J140" s="242">
        <v>938130110</v>
      </c>
      <c r="K140" s="182" t="s">
        <v>1028</v>
      </c>
      <c r="L140" s="242">
        <f>L133-L125</f>
        <v>1101702129</v>
      </c>
      <c r="M140" s="182" t="s">
        <v>1028</v>
      </c>
      <c r="N140" s="242">
        <f>N133-N125</f>
        <v>2522044149</v>
      </c>
      <c r="O140" s="182" t="s">
        <v>1028</v>
      </c>
      <c r="P140" s="242">
        <f>P133-P125</f>
        <v>1510329009</v>
      </c>
      <c r="Q140" s="181" t="s">
        <v>1028</v>
      </c>
      <c r="R140" s="242">
        <f>R133-R125</f>
        <v>1701127945</v>
      </c>
      <c r="S140" s="182" t="s">
        <v>1028</v>
      </c>
      <c r="T140" s="263">
        <f t="shared" si="121"/>
        <v>95.1</v>
      </c>
      <c r="U140" s="263"/>
      <c r="V140" s="263">
        <f t="shared" si="122"/>
        <v>117.4</v>
      </c>
      <c r="W140" s="263"/>
      <c r="X140" s="263">
        <f t="shared" si="123"/>
        <v>228.9</v>
      </c>
      <c r="Y140" s="263"/>
      <c r="Z140" s="263">
        <f t="shared" si="124"/>
        <v>59.9</v>
      </c>
      <c r="AA140" s="263"/>
      <c r="AB140" s="379">
        <f t="shared" si="125"/>
        <v>112.6</v>
      </c>
      <c r="AC140" s="366"/>
    </row>
    <row r="141" spans="1:29" ht="30.95" customHeight="1" x14ac:dyDescent="0.15">
      <c r="A141" s="535" t="s">
        <v>712</v>
      </c>
      <c r="B141" s="528"/>
      <c r="C141" s="528"/>
      <c r="D141" s="528"/>
      <c r="E141" s="528"/>
      <c r="F141" s="528"/>
      <c r="G141" s="529"/>
      <c r="H141" s="242">
        <v>986869296</v>
      </c>
      <c r="I141" s="182">
        <v>100</v>
      </c>
      <c r="J141" s="242">
        <v>938130110</v>
      </c>
      <c r="K141" s="182">
        <v>100</v>
      </c>
      <c r="L141" s="242">
        <f>L140</f>
        <v>1101702129</v>
      </c>
      <c r="M141" s="182">
        <v>100</v>
      </c>
      <c r="N141" s="242">
        <f>N140</f>
        <v>2522044149</v>
      </c>
      <c r="O141" s="182">
        <v>100</v>
      </c>
      <c r="P141" s="242">
        <f>P140</f>
        <v>1510329009</v>
      </c>
      <c r="Q141" s="181">
        <v>100</v>
      </c>
      <c r="R141" s="242">
        <f>R140</f>
        <v>1701127945</v>
      </c>
      <c r="S141" s="182">
        <v>100</v>
      </c>
      <c r="T141" s="263">
        <f t="shared" si="121"/>
        <v>95.1</v>
      </c>
      <c r="U141" s="263"/>
      <c r="V141" s="263">
        <f t="shared" si="122"/>
        <v>117.4</v>
      </c>
      <c r="W141" s="263"/>
      <c r="X141" s="263">
        <f t="shared" si="123"/>
        <v>228.9</v>
      </c>
      <c r="Y141" s="263"/>
      <c r="Z141" s="263">
        <f t="shared" si="124"/>
        <v>59.9</v>
      </c>
      <c r="AA141" s="263"/>
      <c r="AB141" s="379">
        <f t="shared" si="125"/>
        <v>112.6</v>
      </c>
      <c r="AC141" s="366"/>
    </row>
    <row r="142" spans="1:29" ht="30.95" customHeight="1" x14ac:dyDescent="0.15">
      <c r="A142" s="89"/>
      <c r="B142" s="551" t="s">
        <v>703</v>
      </c>
      <c r="C142" s="551"/>
      <c r="D142" s="551"/>
      <c r="E142" s="551"/>
      <c r="F142" s="551"/>
      <c r="G142" s="552"/>
      <c r="H142" s="242">
        <v>71171117</v>
      </c>
      <c r="I142" s="266">
        <f>IF(H142="-","-",ROUND(H142/H141*100,2))</f>
        <v>7.21</v>
      </c>
      <c r="J142" s="242">
        <v>75943747</v>
      </c>
      <c r="K142" s="266">
        <f>IF(J142="-","-",ROUND(J142/J141*100,2))</f>
        <v>8.1</v>
      </c>
      <c r="L142" s="242">
        <v>92692047</v>
      </c>
      <c r="M142" s="266">
        <f>IF(L142="-","-",ROUND(L142/L141*100,2))</f>
        <v>8.41</v>
      </c>
      <c r="N142" s="242">
        <v>57574206</v>
      </c>
      <c r="O142" s="266">
        <f>IF(N142="-","-",ROUND(N142/N141*100,2))</f>
        <v>2.2799999999999998</v>
      </c>
      <c r="P142" s="242">
        <v>243426638</v>
      </c>
      <c r="Q142" s="267">
        <f>IF(P142="-","-",ROUND(P142/P141*100,2))</f>
        <v>16.12</v>
      </c>
      <c r="R142" s="242">
        <v>147725712</v>
      </c>
      <c r="S142" s="266">
        <f>IF(R142="-","-",ROUND(R142/R141*100,2))</f>
        <v>8.68</v>
      </c>
      <c r="T142" s="263">
        <f t="shared" si="121"/>
        <v>106.7</v>
      </c>
      <c r="U142" s="263"/>
      <c r="V142" s="263">
        <f t="shared" si="122"/>
        <v>122.1</v>
      </c>
      <c r="W142" s="263"/>
      <c r="X142" s="263">
        <f t="shared" si="123"/>
        <v>62.1</v>
      </c>
      <c r="Y142" s="263"/>
      <c r="Z142" s="263">
        <f t="shared" si="124"/>
        <v>422.8</v>
      </c>
      <c r="AA142" s="263"/>
      <c r="AB142" s="379">
        <f t="shared" si="125"/>
        <v>60.7</v>
      </c>
      <c r="AC142" s="366"/>
    </row>
    <row r="143" spans="1:29" ht="30.75" customHeight="1" x14ac:dyDescent="0.15">
      <c r="A143" s="89"/>
      <c r="B143" s="533" t="s">
        <v>704</v>
      </c>
      <c r="C143" s="533"/>
      <c r="D143" s="533"/>
      <c r="E143" s="533"/>
      <c r="F143" s="533"/>
      <c r="G143" s="534"/>
      <c r="H143" s="246">
        <v>915698179</v>
      </c>
      <c r="I143" s="266">
        <f>I141-(I142+I144)</f>
        <v>92.79</v>
      </c>
      <c r="J143" s="242">
        <v>862186363</v>
      </c>
      <c r="K143" s="266">
        <f>K141-(K142+K144)</f>
        <v>91.9</v>
      </c>
      <c r="L143" s="242">
        <f>L141-L142</f>
        <v>1009010082</v>
      </c>
      <c r="M143" s="266">
        <f>M141-(M142+M144)</f>
        <v>91.59</v>
      </c>
      <c r="N143" s="242">
        <v>2271101963</v>
      </c>
      <c r="O143" s="266">
        <f>O141-(O142+O144)</f>
        <v>90.05</v>
      </c>
      <c r="P143" s="242">
        <v>1115916551</v>
      </c>
      <c r="Q143" s="267">
        <f>Q141-(Q142+Q144)</f>
        <v>73.88</v>
      </c>
      <c r="R143" s="242">
        <f>1558041683-4639450</f>
        <v>1553402233</v>
      </c>
      <c r="S143" s="266">
        <f>S141-(S142+S144)</f>
        <v>91.32</v>
      </c>
      <c r="T143" s="263">
        <f t="shared" si="121"/>
        <v>94.2</v>
      </c>
      <c r="U143" s="263"/>
      <c r="V143" s="263">
        <f t="shared" si="122"/>
        <v>117</v>
      </c>
      <c r="W143" s="263"/>
      <c r="X143" s="263">
        <f t="shared" si="123"/>
        <v>225.1</v>
      </c>
      <c r="Y143" s="263"/>
      <c r="Z143" s="263">
        <f t="shared" si="124"/>
        <v>49.1</v>
      </c>
      <c r="AA143" s="263"/>
      <c r="AB143" s="379">
        <f t="shared" si="125"/>
        <v>139.19999999999999</v>
      </c>
      <c r="AC143" s="366"/>
    </row>
    <row r="144" spans="1:29" ht="30.95" customHeight="1" x14ac:dyDescent="0.15">
      <c r="A144" s="89"/>
      <c r="B144" s="542" t="s">
        <v>713</v>
      </c>
      <c r="C144" s="542"/>
      <c r="D144" s="542"/>
      <c r="E144" s="542"/>
      <c r="F144" s="542"/>
      <c r="G144" s="543"/>
      <c r="H144" s="246">
        <v>0</v>
      </c>
      <c r="I144" s="182">
        <f>ROUND(H144/H141*100,2)</f>
        <v>0</v>
      </c>
      <c r="J144" s="242">
        <v>0</v>
      </c>
      <c r="K144" s="182">
        <f>ROUND(J144/J141*100,2)</f>
        <v>0</v>
      </c>
      <c r="L144" s="242">
        <v>0</v>
      </c>
      <c r="M144" s="182">
        <f>ROUND(L144/L141*100,2)</f>
        <v>0</v>
      </c>
      <c r="N144" s="242">
        <v>193367980</v>
      </c>
      <c r="O144" s="182">
        <f>ROUND(N144/N141*100,2)</f>
        <v>7.67</v>
      </c>
      <c r="P144" s="242">
        <v>150985820</v>
      </c>
      <c r="Q144" s="181">
        <f>ROUND(P144/P141*100,2)</f>
        <v>10</v>
      </c>
      <c r="R144" s="246">
        <v>0</v>
      </c>
      <c r="S144" s="182">
        <f>ROUND(R144/R141*100,2)</f>
        <v>0</v>
      </c>
      <c r="T144" s="263">
        <f t="shared" si="121"/>
        <v>0</v>
      </c>
      <c r="U144" s="263"/>
      <c r="V144" s="263">
        <f t="shared" si="122"/>
        <v>0</v>
      </c>
      <c r="W144" s="263"/>
      <c r="X144" s="263" t="str">
        <f t="shared" si="123"/>
        <v>皆増</v>
      </c>
      <c r="Y144" s="263"/>
      <c r="Z144" s="263">
        <f t="shared" si="124"/>
        <v>78.099999999999994</v>
      </c>
      <c r="AA144" s="263"/>
      <c r="AB144" s="379" t="str">
        <f t="shared" si="125"/>
        <v>皆減</v>
      </c>
      <c r="AC144" s="366"/>
    </row>
    <row r="145" spans="1:30" ht="22.5" customHeight="1" x14ac:dyDescent="0.15">
      <c r="A145" s="43"/>
      <c r="B145" s="43"/>
      <c r="C145" s="43"/>
      <c r="D145" s="43"/>
      <c r="E145" s="43"/>
      <c r="F145" s="43"/>
      <c r="G145" s="43"/>
      <c r="H145" s="239"/>
      <c r="I145" s="245"/>
      <c r="J145" s="239"/>
      <c r="K145" s="245"/>
      <c r="L145" s="239"/>
      <c r="M145" s="245"/>
      <c r="N145" s="239"/>
      <c r="O145" s="245"/>
      <c r="P145" s="239"/>
      <c r="Q145" s="245"/>
      <c r="R145" s="239"/>
      <c r="S145" s="245"/>
      <c r="T145" s="180"/>
      <c r="U145" s="180"/>
      <c r="V145" s="180"/>
      <c r="W145" s="180"/>
      <c r="X145" s="180"/>
      <c r="Y145" s="180"/>
      <c r="Z145" s="180"/>
      <c r="AA145" s="180"/>
      <c r="AB145" s="180"/>
      <c r="AC145" s="43"/>
      <c r="AD145" s="43"/>
    </row>
    <row r="146" spans="1:30" ht="21.75" customHeight="1" x14ac:dyDescent="0.15">
      <c r="A146" s="43"/>
      <c r="B146" s="43"/>
      <c r="C146" s="43"/>
      <c r="D146" s="43"/>
      <c r="E146" s="43"/>
      <c r="F146" s="43"/>
      <c r="G146" s="43"/>
      <c r="H146" s="239"/>
      <c r="I146" s="245"/>
      <c r="J146" s="239"/>
      <c r="K146" s="245"/>
      <c r="L146" s="239"/>
      <c r="M146" s="245"/>
      <c r="N146" s="239"/>
      <c r="O146" s="245"/>
      <c r="P146" s="239"/>
      <c r="Q146" s="245"/>
      <c r="R146" s="239"/>
      <c r="S146" s="245"/>
      <c r="T146" s="180"/>
      <c r="U146" s="180"/>
      <c r="V146" s="180"/>
      <c r="W146" s="180"/>
      <c r="X146" s="180"/>
      <c r="Y146" s="180"/>
      <c r="Z146" s="180"/>
      <c r="AA146" s="180"/>
      <c r="AB146" s="180"/>
      <c r="AC146" s="43"/>
      <c r="AD146" s="43"/>
    </row>
    <row r="147" spans="1:30" ht="21.75" customHeight="1" x14ac:dyDescent="0.15">
      <c r="A147" s="43"/>
      <c r="B147" s="43"/>
      <c r="C147" s="43"/>
      <c r="D147" s="43"/>
      <c r="E147" s="43"/>
      <c r="F147" s="43"/>
      <c r="G147" s="43"/>
      <c r="H147" s="239"/>
      <c r="I147" s="245"/>
      <c r="J147" s="239"/>
      <c r="K147" s="245"/>
      <c r="L147" s="239"/>
      <c r="M147" s="245"/>
      <c r="N147" s="239"/>
      <c r="O147" s="245"/>
      <c r="P147" s="239"/>
      <c r="Q147" s="245"/>
      <c r="R147" s="239"/>
      <c r="S147" s="245"/>
      <c r="T147" s="180"/>
      <c r="U147" s="180"/>
      <c r="V147" s="180"/>
      <c r="W147" s="180"/>
      <c r="X147" s="180"/>
      <c r="Y147" s="180"/>
      <c r="Z147" s="180"/>
      <c r="AA147" s="180"/>
      <c r="AB147" s="180"/>
      <c r="AC147" s="43"/>
      <c r="AD147" s="43"/>
    </row>
    <row r="148" spans="1:30" ht="30" customHeight="1" x14ac:dyDescent="0.15">
      <c r="A148" s="43"/>
      <c r="B148" s="43"/>
      <c r="C148" s="43"/>
      <c r="D148" s="43"/>
      <c r="E148" s="43"/>
      <c r="F148" s="43"/>
      <c r="G148" s="43"/>
      <c r="H148" s="239"/>
      <c r="I148" s="245"/>
      <c r="J148" s="239"/>
      <c r="K148" s="245"/>
      <c r="L148" s="239"/>
      <c r="M148" s="245"/>
      <c r="N148" s="239"/>
      <c r="O148" s="245"/>
      <c r="P148" s="239"/>
      <c r="Q148" s="245"/>
      <c r="R148" s="239"/>
      <c r="S148" s="245"/>
      <c r="T148" s="180"/>
      <c r="U148" s="180"/>
      <c r="V148" s="180"/>
      <c r="W148" s="180"/>
      <c r="X148" s="180"/>
      <c r="Y148" s="180"/>
      <c r="Z148" s="180"/>
      <c r="AA148" s="180"/>
      <c r="AB148" s="180"/>
      <c r="AC148" s="43"/>
      <c r="AD148" s="43"/>
    </row>
    <row r="149" spans="1:30" ht="30" customHeight="1" x14ac:dyDescent="0.15">
      <c r="A149" s="43"/>
      <c r="B149" s="43"/>
      <c r="C149" s="43"/>
      <c r="D149" s="43"/>
      <c r="E149" s="43"/>
      <c r="F149" s="43"/>
      <c r="G149" s="43"/>
      <c r="H149" s="239"/>
      <c r="I149" s="245"/>
      <c r="J149" s="239"/>
      <c r="K149" s="245"/>
      <c r="L149" s="239"/>
      <c r="M149" s="245"/>
      <c r="N149" s="239"/>
      <c r="O149" s="245"/>
      <c r="P149" s="239"/>
      <c r="Q149" s="245"/>
      <c r="R149" s="239"/>
      <c r="S149" s="245"/>
      <c r="T149" s="180"/>
      <c r="U149" s="180"/>
      <c r="V149" s="180"/>
      <c r="W149" s="180"/>
      <c r="X149" s="180"/>
      <c r="Y149" s="180"/>
      <c r="Z149" s="180"/>
      <c r="AA149" s="180"/>
      <c r="AB149" s="180"/>
      <c r="AC149" s="43"/>
      <c r="AD149" s="43"/>
    </row>
    <row r="150" spans="1:30" ht="30" customHeight="1" x14ac:dyDescent="0.15">
      <c r="A150" s="43"/>
      <c r="B150" s="43"/>
      <c r="C150" s="43"/>
      <c r="D150" s="43"/>
      <c r="E150" s="43"/>
      <c r="F150" s="43"/>
      <c r="G150" s="43"/>
      <c r="H150" s="239"/>
      <c r="I150" s="245"/>
      <c r="J150" s="239"/>
      <c r="K150" s="245"/>
      <c r="L150" s="239"/>
      <c r="M150" s="245"/>
      <c r="N150" s="239"/>
      <c r="O150" s="245"/>
      <c r="P150" s="239"/>
      <c r="Q150" s="245"/>
      <c r="R150" s="239"/>
      <c r="S150" s="245"/>
      <c r="T150" s="180"/>
      <c r="U150" s="180"/>
      <c r="V150" s="180"/>
      <c r="W150" s="180"/>
      <c r="X150" s="180"/>
      <c r="Y150" s="180"/>
      <c r="Z150" s="180"/>
      <c r="AA150" s="180"/>
      <c r="AB150" s="180"/>
      <c r="AC150" s="43"/>
      <c r="AD150" s="43"/>
    </row>
    <row r="151" spans="1:30" ht="30" customHeight="1" x14ac:dyDescent="0.15">
      <c r="A151" s="43"/>
      <c r="B151" s="43"/>
      <c r="C151" s="43"/>
      <c r="D151" s="43"/>
      <c r="E151" s="43"/>
      <c r="F151" s="43"/>
      <c r="G151" s="43"/>
      <c r="H151" s="239"/>
      <c r="I151" s="245"/>
      <c r="J151" s="239"/>
      <c r="K151" s="245"/>
      <c r="L151" s="239"/>
      <c r="M151" s="245"/>
      <c r="N151" s="239"/>
      <c r="O151" s="245"/>
      <c r="P151" s="239"/>
      <c r="Q151" s="245"/>
      <c r="R151" s="239"/>
      <c r="S151" s="245"/>
      <c r="T151" s="180"/>
      <c r="U151" s="180"/>
      <c r="V151" s="180"/>
      <c r="W151" s="180"/>
      <c r="X151" s="180"/>
      <c r="Y151" s="180"/>
      <c r="Z151" s="180"/>
      <c r="AA151" s="180"/>
      <c r="AB151" s="180"/>
      <c r="AC151" s="43"/>
      <c r="AD151" s="43"/>
    </row>
    <row r="152" spans="1:30" ht="30" customHeight="1" x14ac:dyDescent="0.15">
      <c r="A152" s="43"/>
      <c r="B152" s="43"/>
      <c r="C152" s="43"/>
      <c r="D152" s="43"/>
      <c r="E152" s="43"/>
      <c r="F152" s="43"/>
      <c r="G152" s="43"/>
      <c r="H152" s="239"/>
      <c r="I152" s="245"/>
      <c r="J152" s="239"/>
      <c r="K152" s="245"/>
      <c r="L152" s="239"/>
      <c r="M152" s="245"/>
      <c r="N152" s="239"/>
      <c r="O152" s="245"/>
      <c r="P152" s="239"/>
      <c r="Q152" s="245"/>
      <c r="R152" s="239"/>
      <c r="S152" s="245"/>
      <c r="T152" s="180"/>
      <c r="U152" s="180"/>
      <c r="V152" s="180"/>
      <c r="W152" s="180"/>
      <c r="X152" s="180"/>
      <c r="Y152" s="180"/>
      <c r="Z152" s="180"/>
      <c r="AA152" s="180"/>
      <c r="AB152" s="180"/>
      <c r="AC152" s="43"/>
      <c r="AD152" s="43"/>
    </row>
    <row r="153" spans="1:30" ht="30" customHeight="1" x14ac:dyDescent="0.15">
      <c r="A153" s="43"/>
      <c r="B153" s="43"/>
      <c r="C153" s="43"/>
      <c r="D153" s="43"/>
      <c r="E153" s="43"/>
      <c r="F153" s="43"/>
      <c r="G153" s="43"/>
      <c r="H153" s="239"/>
      <c r="I153" s="245"/>
      <c r="J153" s="239"/>
      <c r="K153" s="245"/>
      <c r="L153" s="239"/>
      <c r="M153" s="245"/>
      <c r="N153" s="239"/>
      <c r="O153" s="245"/>
      <c r="P153" s="239"/>
      <c r="Q153" s="245"/>
      <c r="R153" s="239"/>
      <c r="S153" s="245"/>
      <c r="T153" s="180"/>
      <c r="U153" s="180"/>
      <c r="V153" s="180"/>
      <c r="W153" s="180"/>
      <c r="X153" s="180"/>
      <c r="Y153" s="180"/>
      <c r="Z153" s="180"/>
      <c r="AA153" s="180"/>
      <c r="AB153" s="180"/>
      <c r="AC153" s="43"/>
      <c r="AD153" s="43"/>
    </row>
    <row r="154" spans="1:30" ht="30" customHeight="1" x14ac:dyDescent="0.15">
      <c r="A154" s="43"/>
      <c r="B154" s="43"/>
      <c r="C154" s="43"/>
      <c r="D154" s="43"/>
      <c r="E154" s="43"/>
      <c r="F154" s="43"/>
      <c r="G154" s="43"/>
      <c r="H154" s="239"/>
      <c r="I154" s="245"/>
      <c r="J154" s="239"/>
      <c r="K154" s="245"/>
      <c r="L154" s="239"/>
      <c r="M154" s="245"/>
      <c r="N154" s="239"/>
      <c r="O154" s="245"/>
      <c r="P154" s="239"/>
      <c r="Q154" s="245"/>
      <c r="R154" s="239"/>
      <c r="S154" s="245"/>
      <c r="T154" s="180"/>
      <c r="U154" s="180"/>
      <c r="V154" s="180"/>
      <c r="W154" s="180"/>
      <c r="X154" s="180"/>
      <c r="Y154" s="180"/>
      <c r="Z154" s="180"/>
      <c r="AA154" s="180"/>
      <c r="AB154" s="180"/>
      <c r="AC154" s="43"/>
      <c r="AD154" s="43"/>
    </row>
    <row r="155" spans="1:30" ht="30" customHeight="1" x14ac:dyDescent="0.15">
      <c r="A155" s="43"/>
      <c r="B155" s="43"/>
      <c r="C155" s="43"/>
      <c r="D155" s="43"/>
      <c r="E155" s="43"/>
      <c r="F155" s="43"/>
      <c r="G155" s="43"/>
      <c r="H155" s="239"/>
      <c r="I155" s="245"/>
      <c r="J155" s="239"/>
      <c r="K155" s="245"/>
      <c r="L155" s="239"/>
      <c r="M155" s="245"/>
      <c r="N155" s="239"/>
      <c r="O155" s="245"/>
      <c r="P155" s="239"/>
      <c r="Q155" s="245"/>
      <c r="R155" s="239"/>
      <c r="S155" s="245"/>
      <c r="T155" s="180"/>
      <c r="U155" s="180"/>
      <c r="V155" s="180"/>
      <c r="W155" s="180"/>
      <c r="X155" s="180"/>
      <c r="Y155" s="180"/>
      <c r="Z155" s="180"/>
      <c r="AA155" s="180"/>
      <c r="AB155" s="180"/>
      <c r="AC155" s="43"/>
      <c r="AD155" s="43"/>
    </row>
    <row r="156" spans="1:30" x14ac:dyDescent="0.15">
      <c r="A156" s="43"/>
      <c r="B156" s="43"/>
      <c r="C156" s="43"/>
      <c r="D156" s="43"/>
      <c r="E156" s="43"/>
      <c r="F156" s="43"/>
      <c r="G156" s="43"/>
      <c r="H156" s="239"/>
      <c r="I156" s="245"/>
      <c r="J156" s="239"/>
      <c r="K156" s="245"/>
      <c r="L156" s="239"/>
      <c r="M156" s="245"/>
      <c r="N156" s="239"/>
      <c r="O156" s="245"/>
      <c r="P156" s="239"/>
      <c r="Q156" s="245"/>
      <c r="R156" s="239"/>
      <c r="S156" s="245"/>
      <c r="T156" s="180"/>
      <c r="U156" s="180"/>
      <c r="V156" s="180"/>
      <c r="W156" s="180"/>
      <c r="X156" s="180"/>
      <c r="Y156" s="180"/>
      <c r="Z156" s="180"/>
      <c r="AA156" s="180"/>
      <c r="AB156" s="180"/>
      <c r="AC156" s="43"/>
      <c r="AD156" s="43"/>
    </row>
    <row r="157" spans="1:30" x14ac:dyDescent="0.15">
      <c r="A157" s="43"/>
      <c r="B157" s="43"/>
      <c r="C157" s="43"/>
      <c r="D157" s="43"/>
      <c r="E157" s="43"/>
      <c r="F157" s="43"/>
      <c r="G157" s="43"/>
      <c r="H157" s="239"/>
      <c r="I157" s="245"/>
      <c r="J157" s="239"/>
      <c r="K157" s="245"/>
      <c r="L157" s="239"/>
      <c r="M157" s="245"/>
      <c r="N157" s="239"/>
      <c r="O157" s="245"/>
      <c r="P157" s="239"/>
      <c r="Q157" s="245"/>
      <c r="R157" s="239"/>
      <c r="S157" s="245"/>
      <c r="T157" s="180"/>
      <c r="U157" s="180"/>
      <c r="V157" s="180"/>
      <c r="W157" s="180"/>
      <c r="X157" s="180"/>
      <c r="Y157" s="180"/>
      <c r="Z157" s="180"/>
      <c r="AA157" s="180"/>
      <c r="AB157" s="180"/>
      <c r="AC157" s="43"/>
      <c r="AD157" s="43"/>
    </row>
    <row r="158" spans="1:30" x14ac:dyDescent="0.15">
      <c r="A158" s="43"/>
      <c r="B158" s="43"/>
      <c r="C158" s="43"/>
      <c r="D158" s="43"/>
      <c r="E158" s="43"/>
      <c r="F158" s="43"/>
      <c r="G158" s="43"/>
      <c r="H158" s="239"/>
      <c r="I158" s="245"/>
      <c r="J158" s="239"/>
      <c r="K158" s="245"/>
      <c r="L158" s="239"/>
      <c r="M158" s="245"/>
      <c r="N158" s="239"/>
      <c r="O158" s="245"/>
      <c r="P158" s="239"/>
      <c r="Q158" s="245"/>
      <c r="R158" s="239"/>
      <c r="S158" s="245"/>
      <c r="T158" s="180"/>
      <c r="U158" s="180"/>
      <c r="V158" s="180"/>
      <c r="W158" s="180"/>
      <c r="X158" s="180"/>
      <c r="Y158" s="180"/>
      <c r="Z158" s="180"/>
      <c r="AA158" s="180"/>
      <c r="AB158" s="180"/>
      <c r="AC158" s="43"/>
      <c r="AD158" s="43"/>
    </row>
    <row r="159" spans="1:30" x14ac:dyDescent="0.15">
      <c r="A159" s="43"/>
      <c r="B159" s="43"/>
      <c r="C159" s="43"/>
      <c r="D159" s="43"/>
      <c r="E159" s="43"/>
      <c r="F159" s="43"/>
      <c r="G159" s="43"/>
      <c r="H159" s="239"/>
      <c r="I159" s="245"/>
      <c r="J159" s="239"/>
      <c r="K159" s="245"/>
      <c r="L159" s="239"/>
      <c r="M159" s="245"/>
      <c r="N159" s="239"/>
      <c r="O159" s="245"/>
      <c r="P159" s="239"/>
      <c r="Q159" s="245"/>
      <c r="R159" s="239"/>
      <c r="S159" s="245"/>
      <c r="T159" s="180"/>
      <c r="U159" s="180"/>
      <c r="V159" s="180"/>
      <c r="W159" s="180"/>
      <c r="X159" s="180"/>
      <c r="Y159" s="180"/>
      <c r="Z159" s="180"/>
      <c r="AA159" s="180"/>
      <c r="AB159" s="180"/>
      <c r="AC159" s="43"/>
      <c r="AD159" s="43"/>
    </row>
    <row r="160" spans="1:30" x14ac:dyDescent="0.15">
      <c r="A160" s="43"/>
      <c r="B160" s="43"/>
      <c r="C160" s="43"/>
      <c r="D160" s="43"/>
      <c r="E160" s="43"/>
      <c r="F160" s="43"/>
      <c r="G160" s="43"/>
      <c r="H160" s="239"/>
      <c r="I160" s="245"/>
      <c r="J160" s="239"/>
      <c r="K160" s="245"/>
      <c r="L160" s="239"/>
      <c r="M160" s="245"/>
      <c r="N160" s="239"/>
      <c r="O160" s="245"/>
      <c r="P160" s="239"/>
      <c r="Q160" s="245"/>
      <c r="R160" s="239"/>
      <c r="S160" s="245"/>
      <c r="T160" s="180"/>
      <c r="U160" s="180"/>
      <c r="V160" s="180"/>
      <c r="W160" s="180"/>
      <c r="X160" s="180"/>
      <c r="Y160" s="180"/>
      <c r="Z160" s="180"/>
      <c r="AA160" s="180"/>
      <c r="AB160" s="180"/>
      <c r="AC160" s="43"/>
      <c r="AD160" s="43"/>
    </row>
    <row r="161" spans="1:30" x14ac:dyDescent="0.15">
      <c r="A161" s="43"/>
      <c r="B161" s="43"/>
      <c r="C161" s="43"/>
      <c r="D161" s="43"/>
      <c r="E161" s="43"/>
      <c r="F161" s="43"/>
      <c r="G161" s="43"/>
      <c r="H161" s="239"/>
      <c r="I161" s="245"/>
      <c r="J161" s="239"/>
      <c r="K161" s="245"/>
      <c r="L161" s="239"/>
      <c r="M161" s="245"/>
      <c r="N161" s="239"/>
      <c r="O161" s="245"/>
      <c r="P161" s="239"/>
      <c r="Q161" s="245"/>
      <c r="R161" s="239"/>
      <c r="S161" s="245"/>
      <c r="T161" s="180"/>
      <c r="U161" s="180"/>
      <c r="V161" s="180"/>
      <c r="W161" s="180"/>
      <c r="X161" s="180"/>
      <c r="Y161" s="180"/>
      <c r="Z161" s="180"/>
      <c r="AA161" s="180"/>
      <c r="AB161" s="180"/>
      <c r="AC161" s="43"/>
      <c r="AD161" s="43"/>
    </row>
    <row r="162" spans="1:30" x14ac:dyDescent="0.15">
      <c r="A162" s="43"/>
      <c r="B162" s="43"/>
      <c r="C162" s="43"/>
      <c r="D162" s="43"/>
      <c r="E162" s="43"/>
      <c r="F162" s="43"/>
      <c r="G162" s="43"/>
      <c r="H162" s="239"/>
      <c r="I162" s="245"/>
      <c r="J162" s="239"/>
      <c r="K162" s="245"/>
      <c r="L162" s="239"/>
      <c r="M162" s="245"/>
      <c r="N162" s="239"/>
      <c r="O162" s="245"/>
      <c r="P162" s="239"/>
      <c r="Q162" s="245"/>
      <c r="R162" s="239"/>
      <c r="S162" s="245"/>
      <c r="T162" s="180"/>
      <c r="U162" s="180"/>
      <c r="V162" s="180"/>
      <c r="W162" s="180"/>
      <c r="X162" s="180"/>
      <c r="Y162" s="180"/>
      <c r="Z162" s="180"/>
      <c r="AA162" s="180"/>
      <c r="AB162" s="180"/>
      <c r="AC162" s="43"/>
      <c r="AD162" s="43"/>
    </row>
    <row r="163" spans="1:30" x14ac:dyDescent="0.15">
      <c r="A163" s="43"/>
      <c r="B163" s="43"/>
      <c r="C163" s="43"/>
      <c r="D163" s="43"/>
      <c r="E163" s="43"/>
      <c r="F163" s="43"/>
      <c r="G163" s="43"/>
      <c r="H163" s="239"/>
      <c r="I163" s="245"/>
      <c r="J163" s="239"/>
      <c r="K163" s="245"/>
      <c r="L163" s="239"/>
      <c r="M163" s="245"/>
      <c r="N163" s="239"/>
      <c r="O163" s="245"/>
      <c r="P163" s="239"/>
      <c r="Q163" s="245"/>
      <c r="R163" s="239"/>
      <c r="S163" s="245"/>
      <c r="T163" s="180"/>
      <c r="U163" s="180"/>
      <c r="V163" s="180"/>
      <c r="W163" s="180"/>
      <c r="X163" s="180"/>
      <c r="Y163" s="180"/>
      <c r="Z163" s="180"/>
      <c r="AA163" s="180"/>
      <c r="AB163" s="180"/>
      <c r="AC163" s="43"/>
      <c r="AD163" s="43"/>
    </row>
    <row r="164" spans="1:30" x14ac:dyDescent="0.15">
      <c r="A164" s="43"/>
      <c r="B164" s="43"/>
      <c r="C164" s="43"/>
      <c r="D164" s="43"/>
      <c r="E164" s="43"/>
      <c r="F164" s="43"/>
      <c r="G164" s="43"/>
      <c r="H164" s="239"/>
      <c r="I164" s="245"/>
      <c r="J164" s="239"/>
      <c r="K164" s="245"/>
      <c r="L164" s="239"/>
      <c r="M164" s="245"/>
      <c r="N164" s="239"/>
      <c r="O164" s="245"/>
      <c r="P164" s="239"/>
      <c r="Q164" s="245"/>
      <c r="R164" s="239"/>
      <c r="S164" s="245"/>
      <c r="T164" s="180"/>
      <c r="U164" s="180"/>
      <c r="V164" s="180"/>
      <c r="W164" s="180"/>
      <c r="X164" s="180"/>
      <c r="Y164" s="180"/>
      <c r="Z164" s="180"/>
      <c r="AA164" s="180"/>
      <c r="AB164" s="180"/>
      <c r="AC164" s="43"/>
      <c r="AD164" s="43"/>
    </row>
    <row r="165" spans="1:30" x14ac:dyDescent="0.15">
      <c r="A165" s="43"/>
      <c r="B165" s="43"/>
      <c r="C165" s="43"/>
      <c r="D165" s="43"/>
      <c r="E165" s="43"/>
      <c r="F165" s="43"/>
      <c r="G165" s="43"/>
      <c r="H165" s="239"/>
      <c r="I165" s="245"/>
      <c r="J165" s="239"/>
      <c r="K165" s="245"/>
      <c r="L165" s="239"/>
      <c r="M165" s="245"/>
      <c r="N165" s="239"/>
      <c r="O165" s="245"/>
      <c r="P165" s="239"/>
      <c r="Q165" s="245"/>
      <c r="R165" s="239"/>
      <c r="S165" s="245"/>
      <c r="T165" s="180"/>
      <c r="U165" s="180"/>
      <c r="V165" s="180"/>
      <c r="W165" s="180"/>
      <c r="X165" s="180"/>
      <c r="Y165" s="180"/>
      <c r="Z165" s="180"/>
      <c r="AA165" s="180"/>
      <c r="AB165" s="180"/>
      <c r="AC165" s="43"/>
      <c r="AD165" s="43"/>
    </row>
    <row r="166" spans="1:30" x14ac:dyDescent="0.15">
      <c r="A166" s="43"/>
      <c r="B166" s="43"/>
      <c r="C166" s="43"/>
      <c r="D166" s="43"/>
      <c r="E166" s="43"/>
      <c r="F166" s="43"/>
      <c r="G166" s="43"/>
      <c r="H166" s="239"/>
      <c r="I166" s="245"/>
      <c r="J166" s="239"/>
      <c r="K166" s="245"/>
      <c r="L166" s="239"/>
      <c r="M166" s="245"/>
      <c r="N166" s="239"/>
      <c r="O166" s="245"/>
      <c r="P166" s="239"/>
      <c r="Q166" s="245"/>
      <c r="R166" s="239"/>
      <c r="S166" s="245"/>
      <c r="T166" s="180"/>
      <c r="U166" s="180"/>
      <c r="V166" s="180"/>
      <c r="W166" s="180"/>
      <c r="X166" s="180"/>
      <c r="Y166" s="180"/>
      <c r="Z166" s="180"/>
      <c r="AA166" s="180"/>
      <c r="AB166" s="180"/>
      <c r="AC166" s="43"/>
      <c r="AD166" s="43"/>
    </row>
    <row r="167" spans="1:30" x14ac:dyDescent="0.15">
      <c r="A167" s="43"/>
      <c r="B167" s="43"/>
      <c r="C167" s="43"/>
      <c r="D167" s="43"/>
      <c r="E167" s="43"/>
      <c r="F167" s="43"/>
      <c r="G167" s="43"/>
      <c r="H167" s="239"/>
      <c r="I167" s="245"/>
      <c r="J167" s="239"/>
      <c r="K167" s="245"/>
      <c r="L167" s="239"/>
      <c r="M167" s="245"/>
      <c r="N167" s="239"/>
      <c r="O167" s="245"/>
      <c r="P167" s="239"/>
      <c r="Q167" s="245"/>
      <c r="R167" s="239"/>
      <c r="S167" s="245"/>
      <c r="T167" s="180"/>
      <c r="U167" s="180"/>
      <c r="V167" s="180"/>
      <c r="W167" s="180"/>
      <c r="X167" s="180"/>
      <c r="Y167" s="180"/>
      <c r="Z167" s="180"/>
      <c r="AA167" s="180"/>
      <c r="AB167" s="180"/>
      <c r="AC167" s="43"/>
      <c r="AD167" s="43"/>
    </row>
    <row r="168" spans="1:30" x14ac:dyDescent="0.15">
      <c r="A168" s="43"/>
      <c r="B168" s="43"/>
      <c r="C168" s="43"/>
      <c r="D168" s="43"/>
      <c r="E168" s="43"/>
      <c r="F168" s="43"/>
      <c r="G168" s="43"/>
      <c r="H168" s="239"/>
      <c r="I168" s="245"/>
      <c r="J168" s="239"/>
      <c r="K168" s="245"/>
      <c r="L168" s="239"/>
      <c r="M168" s="245"/>
      <c r="N168" s="239"/>
      <c r="O168" s="245"/>
      <c r="P168" s="239"/>
      <c r="Q168" s="245"/>
      <c r="R168" s="239"/>
      <c r="S168" s="245"/>
      <c r="T168" s="180"/>
      <c r="U168" s="180"/>
      <c r="V168" s="180"/>
      <c r="W168" s="180"/>
      <c r="X168" s="180"/>
      <c r="Y168" s="180"/>
      <c r="Z168" s="180"/>
      <c r="AA168" s="180"/>
      <c r="AB168" s="180"/>
      <c r="AC168" s="43"/>
      <c r="AD168" s="43"/>
    </row>
    <row r="169" spans="1:30" x14ac:dyDescent="0.15">
      <c r="A169" s="43"/>
      <c r="B169" s="43"/>
      <c r="C169" s="43"/>
      <c r="D169" s="43"/>
      <c r="E169" s="43"/>
      <c r="F169" s="43"/>
      <c r="G169" s="43"/>
      <c r="H169" s="239"/>
      <c r="I169" s="245"/>
      <c r="J169" s="239"/>
      <c r="K169" s="245"/>
      <c r="L169" s="239"/>
      <c r="M169" s="245"/>
      <c r="N169" s="239"/>
      <c r="O169" s="245"/>
      <c r="P169" s="239"/>
      <c r="Q169" s="245"/>
      <c r="R169" s="239"/>
      <c r="S169" s="245"/>
      <c r="T169" s="180"/>
      <c r="U169" s="180"/>
      <c r="V169" s="180"/>
      <c r="W169" s="180"/>
      <c r="X169" s="180"/>
      <c r="Y169" s="180"/>
      <c r="Z169" s="180"/>
      <c r="AA169" s="180"/>
      <c r="AB169" s="180"/>
      <c r="AC169" s="43"/>
      <c r="AD169" s="43"/>
    </row>
    <row r="170" spans="1:30" x14ac:dyDescent="0.15">
      <c r="A170" s="43"/>
      <c r="B170" s="43"/>
      <c r="C170" s="43"/>
      <c r="D170" s="43"/>
      <c r="E170" s="43"/>
      <c r="F170" s="43"/>
      <c r="G170" s="43"/>
      <c r="H170" s="239"/>
      <c r="I170" s="245"/>
      <c r="J170" s="239"/>
      <c r="K170" s="245"/>
      <c r="L170" s="239"/>
      <c r="M170" s="245"/>
      <c r="N170" s="239"/>
      <c r="O170" s="245"/>
      <c r="P170" s="239"/>
      <c r="Q170" s="245"/>
      <c r="R170" s="239"/>
      <c r="S170" s="245"/>
      <c r="T170" s="180"/>
      <c r="U170" s="180"/>
      <c r="V170" s="180"/>
      <c r="W170" s="180"/>
      <c r="X170" s="180"/>
      <c r="Y170" s="180"/>
      <c r="Z170" s="180"/>
      <c r="AA170" s="180"/>
      <c r="AB170" s="180"/>
      <c r="AC170" s="43"/>
      <c r="AD170" s="43"/>
    </row>
    <row r="171" spans="1:30" x14ac:dyDescent="0.15">
      <c r="A171" s="43"/>
      <c r="B171" s="43"/>
      <c r="C171" s="43"/>
      <c r="D171" s="43"/>
      <c r="E171" s="43"/>
      <c r="F171" s="43"/>
      <c r="G171" s="43"/>
      <c r="H171" s="239"/>
      <c r="I171" s="245"/>
      <c r="J171" s="239"/>
      <c r="K171" s="245"/>
      <c r="L171" s="239"/>
      <c r="M171" s="245"/>
      <c r="N171" s="239"/>
      <c r="O171" s="245"/>
      <c r="P171" s="239"/>
      <c r="Q171" s="245"/>
      <c r="R171" s="239"/>
      <c r="S171" s="245"/>
      <c r="T171" s="180"/>
      <c r="U171" s="180"/>
      <c r="V171" s="180"/>
      <c r="W171" s="180"/>
      <c r="X171" s="180"/>
      <c r="Y171" s="180"/>
      <c r="Z171" s="180"/>
      <c r="AA171" s="180"/>
      <c r="AB171" s="180"/>
      <c r="AC171" s="43"/>
      <c r="AD171" s="43"/>
    </row>
    <row r="172" spans="1:30" x14ac:dyDescent="0.15">
      <c r="A172" s="43"/>
      <c r="B172" s="43"/>
      <c r="C172" s="43"/>
      <c r="D172" s="43"/>
      <c r="E172" s="43"/>
      <c r="F172" s="43"/>
      <c r="G172" s="43"/>
      <c r="H172" s="239"/>
      <c r="I172" s="245"/>
      <c r="J172" s="239"/>
      <c r="K172" s="245"/>
      <c r="L172" s="239"/>
      <c r="M172" s="245"/>
      <c r="N172" s="239"/>
      <c r="O172" s="245"/>
      <c r="P172" s="239"/>
      <c r="Q172" s="245"/>
      <c r="R172" s="239"/>
      <c r="S172" s="245"/>
      <c r="T172" s="180"/>
      <c r="U172" s="180"/>
      <c r="V172" s="180"/>
      <c r="W172" s="180"/>
      <c r="X172" s="180"/>
      <c r="Y172" s="180"/>
      <c r="Z172" s="180"/>
      <c r="AA172" s="180"/>
      <c r="AB172" s="180"/>
      <c r="AC172" s="43"/>
      <c r="AD172" s="43"/>
    </row>
    <row r="173" spans="1:30" x14ac:dyDescent="0.15">
      <c r="A173" s="43"/>
      <c r="B173" s="43"/>
      <c r="C173" s="43"/>
      <c r="D173" s="43"/>
      <c r="E173" s="43"/>
      <c r="F173" s="43"/>
      <c r="G173" s="43"/>
      <c r="H173" s="239"/>
      <c r="I173" s="245"/>
      <c r="J173" s="239"/>
      <c r="K173" s="245"/>
      <c r="L173" s="239"/>
      <c r="M173" s="245"/>
      <c r="N173" s="239"/>
      <c r="O173" s="245"/>
      <c r="P173" s="239"/>
      <c r="Q173" s="245"/>
      <c r="R173" s="239"/>
      <c r="S173" s="245"/>
      <c r="T173" s="180"/>
      <c r="U173" s="180"/>
      <c r="V173" s="180"/>
      <c r="W173" s="180"/>
      <c r="X173" s="180"/>
      <c r="Y173" s="180"/>
      <c r="Z173" s="180"/>
      <c r="AA173" s="180"/>
      <c r="AB173" s="180"/>
      <c r="AC173" s="43"/>
      <c r="AD173" s="43"/>
    </row>
    <row r="174" spans="1:30" x14ac:dyDescent="0.15">
      <c r="A174" s="43"/>
      <c r="B174" s="43"/>
      <c r="C174" s="43"/>
      <c r="D174" s="43"/>
      <c r="E174" s="43"/>
      <c r="F174" s="43"/>
      <c r="G174" s="43"/>
      <c r="H174" s="239"/>
      <c r="I174" s="245"/>
      <c r="J174" s="239"/>
      <c r="K174" s="245"/>
      <c r="L174" s="239"/>
      <c r="M174" s="245"/>
      <c r="N174" s="239"/>
      <c r="O174" s="245"/>
      <c r="P174" s="239"/>
      <c r="Q174" s="245"/>
      <c r="R174" s="239"/>
      <c r="S174" s="245"/>
      <c r="T174" s="180"/>
      <c r="U174" s="180"/>
      <c r="V174" s="180"/>
      <c r="W174" s="180"/>
      <c r="X174" s="180"/>
      <c r="Y174" s="180"/>
      <c r="Z174" s="180"/>
      <c r="AA174" s="180"/>
      <c r="AB174" s="180"/>
      <c r="AC174" s="43"/>
      <c r="AD174" s="43"/>
    </row>
    <row r="175" spans="1:30" x14ac:dyDescent="0.15">
      <c r="A175" s="43"/>
      <c r="B175" s="43"/>
      <c r="C175" s="43"/>
      <c r="D175" s="43"/>
      <c r="E175" s="43"/>
      <c r="F175" s="43"/>
      <c r="G175" s="43"/>
      <c r="H175" s="239"/>
      <c r="I175" s="245"/>
      <c r="J175" s="239"/>
      <c r="K175" s="245"/>
      <c r="L175" s="239"/>
      <c r="M175" s="245"/>
      <c r="N175" s="239"/>
      <c r="O175" s="245"/>
      <c r="P175" s="239"/>
      <c r="Q175" s="245"/>
      <c r="R175" s="239"/>
      <c r="S175" s="245"/>
      <c r="T175" s="180"/>
      <c r="U175" s="180"/>
      <c r="V175" s="180"/>
      <c r="W175" s="180"/>
      <c r="X175" s="180"/>
      <c r="Y175" s="180"/>
      <c r="Z175" s="180"/>
      <c r="AA175" s="180"/>
      <c r="AB175" s="180"/>
      <c r="AC175" s="43"/>
      <c r="AD175" s="43"/>
    </row>
    <row r="176" spans="1:30" x14ac:dyDescent="0.15">
      <c r="A176" s="43"/>
      <c r="B176" s="43"/>
      <c r="C176" s="43"/>
      <c r="D176" s="43"/>
      <c r="E176" s="43"/>
      <c r="F176" s="43"/>
      <c r="G176" s="43"/>
      <c r="H176" s="239"/>
      <c r="I176" s="245"/>
      <c r="J176" s="239"/>
      <c r="K176" s="245"/>
      <c r="L176" s="239"/>
      <c r="M176" s="245"/>
      <c r="N176" s="239"/>
      <c r="O176" s="245"/>
      <c r="P176" s="239"/>
      <c r="Q176" s="245"/>
      <c r="R176" s="239"/>
      <c r="S176" s="245"/>
      <c r="T176" s="180"/>
      <c r="U176" s="180"/>
      <c r="V176" s="180"/>
      <c r="W176" s="180"/>
      <c r="X176" s="180"/>
      <c r="Y176" s="180"/>
      <c r="Z176" s="180"/>
      <c r="AA176" s="180"/>
      <c r="AB176" s="180"/>
      <c r="AC176" s="43"/>
      <c r="AD176" s="43"/>
    </row>
    <row r="177" spans="1:30" x14ac:dyDescent="0.15">
      <c r="A177" s="43"/>
      <c r="B177" s="43"/>
      <c r="C177" s="43"/>
      <c r="D177" s="43"/>
      <c r="E177" s="43"/>
      <c r="F177" s="43"/>
      <c r="G177" s="43"/>
      <c r="H177" s="239"/>
      <c r="I177" s="245"/>
      <c r="J177" s="239"/>
      <c r="K177" s="245"/>
      <c r="L177" s="239"/>
      <c r="M177" s="245"/>
      <c r="N177" s="239"/>
      <c r="O177" s="245"/>
      <c r="P177" s="239"/>
      <c r="Q177" s="245"/>
      <c r="R177" s="239"/>
      <c r="S177" s="245"/>
      <c r="T177" s="180"/>
      <c r="U177" s="180"/>
      <c r="V177" s="180"/>
      <c r="W177" s="180"/>
      <c r="X177" s="180"/>
      <c r="Y177" s="180"/>
      <c r="Z177" s="180"/>
      <c r="AA177" s="180"/>
      <c r="AB177" s="180"/>
      <c r="AC177" s="43"/>
      <c r="AD177" s="43"/>
    </row>
    <row r="178" spans="1:30" x14ac:dyDescent="0.15">
      <c r="A178" s="43"/>
      <c r="B178" s="43"/>
      <c r="C178" s="43"/>
      <c r="D178" s="43"/>
      <c r="E178" s="43"/>
      <c r="F178" s="43"/>
      <c r="G178" s="43"/>
      <c r="H178" s="239"/>
      <c r="I178" s="245"/>
      <c r="J178" s="239"/>
      <c r="K178" s="245"/>
      <c r="L178" s="239"/>
      <c r="M178" s="245"/>
      <c r="N178" s="239"/>
      <c r="O178" s="245"/>
      <c r="P178" s="239"/>
      <c r="Q178" s="245"/>
      <c r="R178" s="239"/>
      <c r="S178" s="245"/>
      <c r="T178" s="180"/>
      <c r="U178" s="180"/>
      <c r="V178" s="180"/>
      <c r="W178" s="180"/>
      <c r="X178" s="180"/>
      <c r="Y178" s="180"/>
      <c r="Z178" s="180"/>
      <c r="AA178" s="180"/>
      <c r="AB178" s="180"/>
      <c r="AC178" s="43"/>
      <c r="AD178" s="43"/>
    </row>
    <row r="179" spans="1:30" x14ac:dyDescent="0.15">
      <c r="A179" s="43"/>
      <c r="B179" s="43"/>
      <c r="C179" s="43"/>
      <c r="D179" s="43"/>
      <c r="E179" s="43"/>
      <c r="F179" s="43"/>
      <c r="G179" s="43"/>
      <c r="H179" s="239"/>
      <c r="I179" s="245"/>
      <c r="J179" s="239"/>
      <c r="K179" s="245"/>
      <c r="L179" s="239"/>
      <c r="M179" s="245"/>
      <c r="N179" s="239"/>
      <c r="O179" s="245"/>
      <c r="P179" s="239"/>
      <c r="Q179" s="245"/>
      <c r="R179" s="239"/>
      <c r="S179" s="245"/>
      <c r="T179" s="180"/>
      <c r="U179" s="180"/>
      <c r="V179" s="180"/>
      <c r="W179" s="180"/>
      <c r="X179" s="180"/>
      <c r="Y179" s="180"/>
      <c r="Z179" s="180"/>
      <c r="AA179" s="180"/>
      <c r="AB179" s="180"/>
      <c r="AC179" s="43"/>
      <c r="AD179" s="43"/>
    </row>
    <row r="180" spans="1:30" x14ac:dyDescent="0.15">
      <c r="A180" s="43"/>
      <c r="B180" s="43"/>
      <c r="C180" s="43"/>
      <c r="D180" s="43"/>
      <c r="E180" s="43"/>
      <c r="F180" s="43"/>
      <c r="G180" s="43"/>
      <c r="H180" s="239"/>
      <c r="I180" s="245"/>
      <c r="J180" s="239"/>
      <c r="K180" s="245"/>
      <c r="L180" s="239"/>
      <c r="M180" s="245"/>
      <c r="N180" s="239"/>
      <c r="O180" s="245"/>
      <c r="P180" s="239"/>
      <c r="Q180" s="245"/>
      <c r="R180" s="239"/>
      <c r="S180" s="245"/>
      <c r="T180" s="180"/>
      <c r="U180" s="180"/>
      <c r="V180" s="180"/>
      <c r="W180" s="180"/>
      <c r="X180" s="180"/>
      <c r="Y180" s="180"/>
      <c r="Z180" s="180"/>
      <c r="AA180" s="180"/>
      <c r="AB180" s="180"/>
      <c r="AC180" s="43"/>
      <c r="AD180" s="43"/>
    </row>
    <row r="181" spans="1:30" x14ac:dyDescent="0.15">
      <c r="A181" s="43"/>
      <c r="B181" s="43"/>
      <c r="C181" s="43"/>
      <c r="D181" s="43"/>
      <c r="E181" s="43"/>
      <c r="F181" s="43"/>
      <c r="G181" s="43"/>
      <c r="H181" s="239"/>
      <c r="I181" s="245"/>
      <c r="J181" s="239"/>
      <c r="K181" s="245"/>
      <c r="L181" s="239"/>
      <c r="M181" s="245"/>
      <c r="N181" s="239"/>
      <c r="O181" s="245"/>
      <c r="P181" s="239"/>
      <c r="Q181" s="245"/>
      <c r="R181" s="239"/>
      <c r="S181" s="245"/>
      <c r="T181" s="180"/>
      <c r="U181" s="180"/>
      <c r="V181" s="180"/>
      <c r="W181" s="180"/>
      <c r="X181" s="180"/>
      <c r="Y181" s="180"/>
      <c r="Z181" s="180"/>
      <c r="AA181" s="180"/>
      <c r="AB181" s="180"/>
      <c r="AC181" s="43"/>
      <c r="AD181" s="43"/>
    </row>
    <row r="182" spans="1:30" x14ac:dyDescent="0.15">
      <c r="A182" s="43"/>
      <c r="B182" s="43"/>
      <c r="C182" s="43"/>
      <c r="D182" s="43"/>
      <c r="E182" s="43"/>
      <c r="F182" s="43"/>
      <c r="G182" s="43"/>
      <c r="H182" s="239"/>
      <c r="I182" s="245"/>
      <c r="J182" s="239"/>
      <c r="K182" s="245"/>
      <c r="L182" s="239"/>
      <c r="M182" s="245"/>
      <c r="N182" s="239"/>
      <c r="O182" s="245"/>
      <c r="P182" s="239"/>
      <c r="Q182" s="245"/>
      <c r="R182" s="239"/>
      <c r="S182" s="245"/>
      <c r="T182" s="180"/>
      <c r="U182" s="180"/>
      <c r="V182" s="180"/>
      <c r="W182" s="180"/>
      <c r="X182" s="180"/>
      <c r="Y182" s="180"/>
      <c r="Z182" s="180"/>
      <c r="AA182" s="180"/>
      <c r="AB182" s="180"/>
      <c r="AC182" s="43"/>
      <c r="AD182" s="43"/>
    </row>
    <row r="183" spans="1:30" x14ac:dyDescent="0.15">
      <c r="A183" s="43"/>
      <c r="B183" s="43"/>
      <c r="C183" s="43"/>
      <c r="D183" s="43"/>
      <c r="E183" s="43"/>
      <c r="F183" s="43"/>
      <c r="G183" s="43"/>
      <c r="H183" s="239"/>
      <c r="I183" s="245"/>
      <c r="J183" s="239"/>
      <c r="K183" s="245"/>
      <c r="L183" s="239"/>
      <c r="M183" s="245"/>
      <c r="N183" s="239"/>
      <c r="O183" s="245"/>
      <c r="P183" s="239"/>
      <c r="Q183" s="245"/>
      <c r="R183" s="239"/>
      <c r="S183" s="245"/>
      <c r="T183" s="180"/>
      <c r="U183" s="180"/>
      <c r="V183" s="180"/>
      <c r="W183" s="180"/>
      <c r="X183" s="180"/>
      <c r="Y183" s="180"/>
      <c r="Z183" s="180"/>
      <c r="AA183" s="180"/>
      <c r="AB183" s="180"/>
      <c r="AC183" s="43"/>
      <c r="AD183" s="43"/>
    </row>
    <row r="184" spans="1:30" x14ac:dyDescent="0.15">
      <c r="A184" s="43"/>
      <c r="B184" s="43"/>
      <c r="C184" s="43"/>
      <c r="D184" s="43"/>
      <c r="E184" s="43"/>
      <c r="F184" s="43"/>
      <c r="G184" s="43"/>
      <c r="H184" s="239"/>
      <c r="I184" s="245"/>
      <c r="J184" s="239"/>
      <c r="K184" s="245"/>
      <c r="L184" s="239"/>
      <c r="M184" s="245"/>
      <c r="N184" s="239"/>
      <c r="O184" s="245"/>
      <c r="P184" s="239"/>
      <c r="Q184" s="245"/>
      <c r="R184" s="239"/>
      <c r="S184" s="245"/>
      <c r="T184" s="180"/>
      <c r="U184" s="180"/>
      <c r="V184" s="180"/>
      <c r="W184" s="180"/>
      <c r="X184" s="180"/>
      <c r="Y184" s="180"/>
      <c r="Z184" s="180"/>
      <c r="AA184" s="180"/>
      <c r="AB184" s="180"/>
      <c r="AC184" s="43"/>
      <c r="AD184" s="43"/>
    </row>
    <row r="185" spans="1:30" x14ac:dyDescent="0.15">
      <c r="A185" s="43"/>
      <c r="B185" s="43"/>
      <c r="C185" s="43"/>
      <c r="D185" s="43"/>
      <c r="E185" s="43"/>
      <c r="F185" s="43"/>
      <c r="G185" s="43"/>
      <c r="H185" s="239"/>
      <c r="I185" s="245"/>
      <c r="J185" s="239"/>
      <c r="K185" s="245"/>
      <c r="L185" s="239"/>
      <c r="M185" s="245"/>
      <c r="N185" s="239"/>
      <c r="O185" s="245"/>
      <c r="P185" s="239"/>
      <c r="Q185" s="245"/>
      <c r="R185" s="239"/>
      <c r="S185" s="245"/>
      <c r="T185" s="180"/>
      <c r="U185" s="180"/>
      <c r="V185" s="180"/>
      <c r="W185" s="180"/>
      <c r="X185" s="180"/>
      <c r="Y185" s="180"/>
      <c r="Z185" s="180"/>
      <c r="AA185" s="180"/>
      <c r="AB185" s="180"/>
      <c r="AC185" s="43"/>
      <c r="AD185" s="43"/>
    </row>
    <row r="186" spans="1:30" x14ac:dyDescent="0.15">
      <c r="A186" s="43"/>
      <c r="B186" s="43"/>
      <c r="C186" s="43"/>
      <c r="D186" s="43"/>
      <c r="E186" s="43"/>
      <c r="F186" s="43"/>
      <c r="G186" s="43"/>
      <c r="H186" s="239"/>
      <c r="I186" s="245"/>
      <c r="J186" s="239"/>
      <c r="K186" s="245"/>
      <c r="L186" s="239"/>
      <c r="M186" s="245"/>
      <c r="N186" s="239"/>
      <c r="O186" s="245"/>
      <c r="P186" s="239"/>
      <c r="Q186" s="245"/>
      <c r="R186" s="239"/>
      <c r="S186" s="245"/>
      <c r="T186" s="180"/>
      <c r="U186" s="180"/>
      <c r="V186" s="180"/>
      <c r="W186" s="180"/>
      <c r="X186" s="180"/>
      <c r="Y186" s="180"/>
      <c r="Z186" s="180"/>
      <c r="AA186" s="180"/>
      <c r="AB186" s="180"/>
      <c r="AC186" s="43"/>
      <c r="AD186" s="43"/>
    </row>
    <row r="187" spans="1:30" x14ac:dyDescent="0.15">
      <c r="A187" s="43"/>
      <c r="B187" s="43"/>
      <c r="C187" s="43"/>
      <c r="D187" s="43"/>
      <c r="E187" s="43"/>
      <c r="F187" s="43"/>
      <c r="G187" s="43"/>
      <c r="H187" s="239"/>
      <c r="I187" s="245"/>
      <c r="J187" s="239"/>
      <c r="K187" s="245"/>
      <c r="L187" s="239"/>
      <c r="M187" s="245"/>
      <c r="N187" s="239"/>
      <c r="O187" s="245"/>
      <c r="P187" s="239"/>
      <c r="Q187" s="245"/>
      <c r="R187" s="239"/>
      <c r="S187" s="245"/>
      <c r="T187" s="180"/>
      <c r="U187" s="180"/>
      <c r="V187" s="180"/>
      <c r="W187" s="180"/>
      <c r="X187" s="180"/>
      <c r="Y187" s="180"/>
      <c r="Z187" s="180"/>
      <c r="AA187" s="180"/>
      <c r="AB187" s="180"/>
      <c r="AC187" s="43"/>
      <c r="AD187" s="43"/>
    </row>
    <row r="188" spans="1:30" x14ac:dyDescent="0.15">
      <c r="A188" s="43"/>
      <c r="B188" s="43"/>
      <c r="C188" s="43"/>
      <c r="D188" s="43"/>
      <c r="E188" s="43"/>
      <c r="F188" s="43"/>
      <c r="G188" s="43"/>
      <c r="H188" s="239"/>
      <c r="I188" s="245"/>
      <c r="J188" s="239"/>
      <c r="K188" s="245"/>
      <c r="L188" s="239"/>
      <c r="M188" s="245"/>
      <c r="N188" s="239"/>
      <c r="O188" s="245"/>
      <c r="P188" s="239"/>
      <c r="Q188" s="245"/>
      <c r="R188" s="239"/>
      <c r="S188" s="245"/>
      <c r="T188" s="180"/>
      <c r="U188" s="180"/>
      <c r="V188" s="180"/>
      <c r="W188" s="180"/>
      <c r="X188" s="180"/>
      <c r="Y188" s="180"/>
      <c r="Z188" s="180"/>
      <c r="AA188" s="180"/>
      <c r="AB188" s="180"/>
      <c r="AC188" s="43"/>
      <c r="AD188" s="43"/>
    </row>
    <row r="189" spans="1:30" x14ac:dyDescent="0.15">
      <c r="A189" s="43"/>
      <c r="B189" s="43"/>
      <c r="C189" s="43"/>
      <c r="D189" s="43"/>
      <c r="E189" s="43"/>
      <c r="F189" s="43"/>
      <c r="G189" s="43"/>
      <c r="H189" s="239"/>
      <c r="I189" s="245"/>
      <c r="J189" s="239"/>
      <c r="K189" s="245"/>
      <c r="L189" s="239"/>
      <c r="M189" s="245"/>
      <c r="N189" s="239"/>
      <c r="O189" s="245"/>
      <c r="P189" s="239"/>
      <c r="Q189" s="245"/>
      <c r="R189" s="239"/>
      <c r="S189" s="245"/>
      <c r="T189" s="180"/>
      <c r="U189" s="180"/>
      <c r="V189" s="180"/>
      <c r="W189" s="180"/>
      <c r="X189" s="180"/>
      <c r="Y189" s="180"/>
      <c r="Z189" s="180"/>
      <c r="AA189" s="180"/>
      <c r="AB189" s="180"/>
      <c r="AC189" s="43"/>
      <c r="AD189" s="43"/>
    </row>
    <row r="190" spans="1:30" x14ac:dyDescent="0.15">
      <c r="A190" s="43"/>
      <c r="B190" s="43"/>
      <c r="C190" s="43"/>
      <c r="D190" s="43"/>
      <c r="E190" s="43"/>
      <c r="F190" s="43"/>
      <c r="G190" s="43"/>
      <c r="H190" s="239"/>
      <c r="I190" s="245"/>
      <c r="J190" s="239"/>
      <c r="K190" s="245"/>
      <c r="L190" s="239"/>
      <c r="M190" s="245"/>
      <c r="N190" s="239"/>
      <c r="O190" s="245"/>
      <c r="P190" s="239"/>
      <c r="Q190" s="245"/>
      <c r="R190" s="239"/>
      <c r="S190" s="245"/>
      <c r="T190" s="180"/>
      <c r="U190" s="180"/>
      <c r="V190" s="180"/>
      <c r="W190" s="180"/>
      <c r="X190" s="180"/>
      <c r="Y190" s="180"/>
      <c r="Z190" s="180"/>
      <c r="AA190" s="180"/>
      <c r="AB190" s="180"/>
      <c r="AC190" s="43"/>
      <c r="AD190" s="43"/>
    </row>
    <row r="191" spans="1:30" x14ac:dyDescent="0.15">
      <c r="A191" s="43"/>
      <c r="B191" s="43"/>
      <c r="C191" s="43"/>
      <c r="D191" s="43"/>
      <c r="E191" s="43"/>
      <c r="F191" s="43"/>
      <c r="G191" s="43"/>
      <c r="H191" s="239"/>
      <c r="I191" s="245"/>
      <c r="J191" s="239"/>
      <c r="K191" s="245"/>
      <c r="L191" s="239"/>
      <c r="M191" s="245"/>
      <c r="N191" s="239"/>
      <c r="O191" s="245"/>
      <c r="P191" s="239"/>
      <c r="Q191" s="245"/>
      <c r="R191" s="239"/>
      <c r="S191" s="245"/>
      <c r="T191" s="180"/>
      <c r="U191" s="180"/>
      <c r="V191" s="180"/>
      <c r="W191" s="180"/>
      <c r="X191" s="180"/>
      <c r="Y191" s="180"/>
      <c r="Z191" s="180"/>
      <c r="AA191" s="180"/>
      <c r="AB191" s="180"/>
      <c r="AC191" s="43"/>
      <c r="AD191" s="43"/>
    </row>
    <row r="192" spans="1:30" x14ac:dyDescent="0.15">
      <c r="A192" s="43"/>
      <c r="B192" s="43"/>
      <c r="C192" s="43"/>
      <c r="D192" s="43"/>
      <c r="E192" s="43"/>
      <c r="F192" s="43"/>
      <c r="G192" s="43"/>
      <c r="H192" s="239"/>
      <c r="I192" s="245"/>
      <c r="J192" s="239"/>
      <c r="K192" s="245"/>
      <c r="L192" s="239"/>
      <c r="M192" s="245"/>
      <c r="N192" s="239"/>
      <c r="O192" s="245"/>
      <c r="P192" s="239"/>
      <c r="Q192" s="245"/>
      <c r="R192" s="239"/>
      <c r="S192" s="245"/>
      <c r="T192" s="180"/>
      <c r="U192" s="180"/>
      <c r="V192" s="180"/>
      <c r="W192" s="180"/>
      <c r="X192" s="180"/>
      <c r="Y192" s="180"/>
      <c r="Z192" s="180"/>
      <c r="AA192" s="180"/>
      <c r="AB192" s="180"/>
      <c r="AC192" s="43"/>
      <c r="AD192" s="43"/>
    </row>
    <row r="193" spans="1:30" x14ac:dyDescent="0.15">
      <c r="A193" s="43"/>
      <c r="B193" s="43"/>
      <c r="C193" s="43"/>
      <c r="D193" s="43"/>
      <c r="E193" s="43"/>
      <c r="F193" s="43"/>
      <c r="G193" s="43"/>
      <c r="H193" s="239"/>
      <c r="I193" s="245"/>
      <c r="J193" s="239"/>
      <c r="K193" s="245"/>
      <c r="L193" s="239"/>
      <c r="M193" s="245"/>
      <c r="N193" s="239"/>
      <c r="O193" s="245"/>
      <c r="P193" s="239"/>
      <c r="Q193" s="245"/>
      <c r="R193" s="239"/>
      <c r="S193" s="245"/>
      <c r="T193" s="180"/>
      <c r="U193" s="180"/>
      <c r="V193" s="180"/>
      <c r="W193" s="180"/>
      <c r="X193" s="180"/>
      <c r="Y193" s="180"/>
      <c r="Z193" s="180"/>
      <c r="AA193" s="180"/>
      <c r="AB193" s="180"/>
      <c r="AC193" s="43"/>
      <c r="AD193" s="43"/>
    </row>
    <row r="194" spans="1:30" x14ac:dyDescent="0.15">
      <c r="A194" s="43"/>
      <c r="B194" s="43"/>
      <c r="C194" s="43"/>
      <c r="D194" s="43"/>
      <c r="E194" s="43"/>
      <c r="F194" s="43"/>
      <c r="G194" s="43"/>
      <c r="H194" s="239"/>
      <c r="I194" s="245"/>
      <c r="J194" s="239"/>
      <c r="K194" s="245"/>
      <c r="L194" s="239"/>
      <c r="M194" s="245"/>
      <c r="N194" s="239"/>
      <c r="O194" s="245"/>
      <c r="P194" s="239"/>
      <c r="Q194" s="245"/>
      <c r="R194" s="239"/>
      <c r="S194" s="245"/>
      <c r="T194" s="180"/>
      <c r="U194" s="180"/>
      <c r="V194" s="180"/>
      <c r="W194" s="180"/>
      <c r="X194" s="180"/>
      <c r="Y194" s="180"/>
      <c r="Z194" s="180"/>
      <c r="AA194" s="180"/>
      <c r="AB194" s="180"/>
      <c r="AC194" s="43"/>
      <c r="AD194" s="43"/>
    </row>
    <row r="195" spans="1:30" x14ac:dyDescent="0.15">
      <c r="A195" s="43"/>
      <c r="B195" s="43"/>
      <c r="C195" s="43"/>
      <c r="D195" s="43"/>
      <c r="E195" s="43"/>
      <c r="F195" s="43"/>
      <c r="G195" s="43"/>
      <c r="H195" s="239"/>
      <c r="I195" s="245"/>
      <c r="J195" s="239"/>
      <c r="K195" s="245"/>
      <c r="L195" s="239"/>
      <c r="M195" s="245"/>
      <c r="N195" s="239"/>
      <c r="O195" s="245"/>
      <c r="P195" s="239"/>
      <c r="Q195" s="245"/>
      <c r="R195" s="239"/>
      <c r="S195" s="245"/>
      <c r="T195" s="180"/>
      <c r="U195" s="180"/>
      <c r="V195" s="180"/>
      <c r="W195" s="180"/>
      <c r="X195" s="180"/>
      <c r="Y195" s="180"/>
      <c r="Z195" s="180"/>
      <c r="AA195" s="180"/>
      <c r="AB195" s="180"/>
      <c r="AC195" s="43"/>
      <c r="AD195" s="43"/>
    </row>
    <row r="196" spans="1:30" x14ac:dyDescent="0.15">
      <c r="A196" s="43"/>
      <c r="B196" s="43"/>
      <c r="C196" s="43"/>
      <c r="D196" s="43"/>
      <c r="E196" s="43"/>
      <c r="F196" s="43"/>
      <c r="G196" s="43"/>
      <c r="H196" s="239"/>
      <c r="I196" s="245"/>
      <c r="J196" s="239"/>
      <c r="K196" s="245"/>
      <c r="L196" s="239"/>
      <c r="M196" s="245"/>
      <c r="N196" s="239"/>
      <c r="O196" s="245"/>
      <c r="P196" s="239"/>
      <c r="Q196" s="245"/>
      <c r="R196" s="239"/>
      <c r="S196" s="245"/>
      <c r="T196" s="180"/>
      <c r="U196" s="180"/>
      <c r="V196" s="180"/>
      <c r="W196" s="180"/>
      <c r="X196" s="180"/>
      <c r="Y196" s="180"/>
      <c r="Z196" s="180"/>
      <c r="AA196" s="180"/>
      <c r="AB196" s="180"/>
      <c r="AC196" s="43"/>
      <c r="AD196" s="43"/>
    </row>
    <row r="197" spans="1:30" x14ac:dyDescent="0.15">
      <c r="A197" s="43"/>
      <c r="B197" s="43"/>
      <c r="C197" s="43"/>
      <c r="D197" s="43"/>
      <c r="E197" s="43"/>
      <c r="F197" s="43"/>
      <c r="G197" s="43"/>
      <c r="H197" s="239"/>
      <c r="I197" s="245"/>
      <c r="J197" s="239"/>
      <c r="K197" s="245"/>
      <c r="L197" s="239"/>
      <c r="M197" s="245"/>
      <c r="N197" s="239"/>
      <c r="O197" s="245"/>
      <c r="P197" s="239"/>
      <c r="Q197" s="245"/>
      <c r="R197" s="239"/>
      <c r="S197" s="245"/>
      <c r="T197" s="180"/>
      <c r="U197" s="180"/>
      <c r="V197" s="180"/>
      <c r="W197" s="180"/>
      <c r="X197" s="180"/>
      <c r="Y197" s="180"/>
      <c r="Z197" s="180"/>
      <c r="AA197" s="180"/>
      <c r="AB197" s="180"/>
      <c r="AC197" s="43"/>
      <c r="AD197" s="43"/>
    </row>
    <row r="198" spans="1:30" x14ac:dyDescent="0.15">
      <c r="A198" s="43"/>
      <c r="B198" s="43"/>
      <c r="C198" s="43"/>
      <c r="D198" s="43"/>
      <c r="E198" s="43"/>
      <c r="F198" s="43"/>
      <c r="G198" s="43"/>
      <c r="H198" s="239"/>
      <c r="I198" s="245"/>
      <c r="J198" s="239"/>
      <c r="K198" s="245"/>
      <c r="L198" s="239"/>
      <c r="M198" s="245"/>
      <c r="N198" s="239"/>
      <c r="O198" s="245"/>
      <c r="P198" s="239"/>
      <c r="Q198" s="245"/>
      <c r="R198" s="239"/>
      <c r="S198" s="245"/>
      <c r="T198" s="180"/>
      <c r="U198" s="180"/>
      <c r="V198" s="180"/>
      <c r="W198" s="180"/>
      <c r="X198" s="180"/>
      <c r="Y198" s="180"/>
      <c r="Z198" s="180"/>
      <c r="AA198" s="180"/>
      <c r="AB198" s="180"/>
      <c r="AC198" s="43"/>
      <c r="AD198" s="43"/>
    </row>
    <row r="199" spans="1:30" x14ac:dyDescent="0.15">
      <c r="A199" s="43"/>
      <c r="B199" s="43"/>
      <c r="C199" s="43"/>
      <c r="D199" s="43"/>
      <c r="E199" s="43"/>
      <c r="F199" s="43"/>
      <c r="G199" s="43"/>
      <c r="H199" s="239"/>
      <c r="I199" s="245"/>
      <c r="J199" s="239"/>
      <c r="K199" s="245"/>
      <c r="L199" s="239"/>
      <c r="M199" s="245"/>
      <c r="N199" s="239"/>
      <c r="O199" s="245"/>
      <c r="P199" s="239"/>
      <c r="Q199" s="245"/>
      <c r="R199" s="239"/>
      <c r="S199" s="245"/>
      <c r="T199" s="180"/>
      <c r="U199" s="180"/>
      <c r="V199" s="180"/>
      <c r="W199" s="180"/>
      <c r="X199" s="180"/>
      <c r="Y199" s="180"/>
      <c r="Z199" s="180"/>
      <c r="AA199" s="180"/>
      <c r="AB199" s="180"/>
      <c r="AC199" s="43"/>
      <c r="AD199" s="43"/>
    </row>
    <row r="200" spans="1:30" x14ac:dyDescent="0.15">
      <c r="A200" s="43"/>
      <c r="B200" s="43"/>
      <c r="C200" s="43"/>
      <c r="D200" s="43"/>
      <c r="E200" s="43"/>
      <c r="F200" s="43"/>
      <c r="G200" s="43"/>
      <c r="H200" s="239"/>
      <c r="I200" s="245"/>
      <c r="J200" s="239"/>
      <c r="K200" s="245"/>
      <c r="L200" s="239"/>
      <c r="M200" s="245"/>
      <c r="N200" s="239"/>
      <c r="O200" s="245"/>
      <c r="P200" s="239"/>
      <c r="Q200" s="245"/>
      <c r="R200" s="239"/>
      <c r="S200" s="245"/>
      <c r="T200" s="180"/>
      <c r="U200" s="180"/>
      <c r="V200" s="180"/>
      <c r="W200" s="180"/>
      <c r="X200" s="180"/>
      <c r="Y200" s="180"/>
      <c r="Z200" s="180"/>
      <c r="AA200" s="180"/>
      <c r="AB200" s="180"/>
      <c r="AC200" s="43"/>
      <c r="AD200" s="43"/>
    </row>
    <row r="201" spans="1:30" x14ac:dyDescent="0.15">
      <c r="A201" s="43"/>
      <c r="B201" s="43"/>
      <c r="C201" s="43"/>
      <c r="D201" s="43"/>
      <c r="E201" s="43"/>
      <c r="F201" s="43"/>
      <c r="G201" s="43"/>
      <c r="H201" s="239"/>
      <c r="I201" s="245"/>
      <c r="J201" s="239"/>
      <c r="K201" s="245"/>
      <c r="L201" s="239"/>
      <c r="M201" s="245"/>
      <c r="N201" s="239"/>
      <c r="O201" s="245"/>
      <c r="P201" s="239"/>
      <c r="Q201" s="245"/>
      <c r="R201" s="239"/>
      <c r="S201" s="245"/>
      <c r="T201" s="180"/>
      <c r="U201" s="180"/>
      <c r="V201" s="180"/>
      <c r="W201" s="180"/>
      <c r="X201" s="180"/>
      <c r="Y201" s="180"/>
      <c r="Z201" s="180"/>
      <c r="AA201" s="180"/>
      <c r="AB201" s="180"/>
      <c r="AC201" s="43"/>
      <c r="AD201" s="43"/>
    </row>
    <row r="202" spans="1:30" x14ac:dyDescent="0.15">
      <c r="A202" s="43"/>
      <c r="B202" s="43"/>
      <c r="C202" s="43"/>
      <c r="D202" s="43"/>
      <c r="E202" s="43"/>
      <c r="F202" s="43"/>
      <c r="G202" s="43"/>
      <c r="H202" s="239"/>
      <c r="I202" s="245"/>
      <c r="J202" s="239"/>
      <c r="K202" s="245"/>
      <c r="L202" s="239"/>
      <c r="M202" s="245"/>
      <c r="N202" s="239"/>
      <c r="O202" s="245"/>
      <c r="P202" s="239"/>
      <c r="Q202" s="245"/>
      <c r="R202" s="239"/>
      <c r="S202" s="245"/>
      <c r="T202" s="180"/>
      <c r="U202" s="180"/>
      <c r="V202" s="180"/>
      <c r="W202" s="180"/>
      <c r="X202" s="180"/>
      <c r="Y202" s="180"/>
      <c r="Z202" s="180"/>
      <c r="AA202" s="180"/>
      <c r="AB202" s="180"/>
      <c r="AC202" s="43"/>
      <c r="AD202" s="43"/>
    </row>
    <row r="203" spans="1:30" x14ac:dyDescent="0.15">
      <c r="A203" s="43"/>
      <c r="B203" s="43"/>
      <c r="C203" s="43"/>
      <c r="D203" s="43"/>
      <c r="E203" s="43"/>
      <c r="F203" s="43"/>
      <c r="G203" s="43"/>
      <c r="H203" s="239"/>
      <c r="I203" s="245"/>
      <c r="J203" s="239"/>
      <c r="K203" s="245"/>
      <c r="L203" s="239"/>
      <c r="M203" s="245"/>
      <c r="N203" s="239"/>
      <c r="O203" s="245"/>
      <c r="P203" s="239"/>
      <c r="Q203" s="245"/>
      <c r="R203" s="239"/>
      <c r="S203" s="245"/>
      <c r="T203" s="180"/>
      <c r="U203" s="180"/>
      <c r="V203" s="180"/>
      <c r="W203" s="180"/>
      <c r="X203" s="180"/>
      <c r="Y203" s="180"/>
      <c r="Z203" s="180"/>
      <c r="AA203" s="180"/>
      <c r="AB203" s="180"/>
      <c r="AC203" s="43"/>
      <c r="AD203" s="43"/>
    </row>
    <row r="204" spans="1:30" x14ac:dyDescent="0.15">
      <c r="A204" s="43"/>
      <c r="B204" s="43"/>
      <c r="C204" s="43"/>
      <c r="D204" s="43"/>
      <c r="E204" s="43"/>
      <c r="F204" s="43"/>
      <c r="G204" s="43"/>
      <c r="H204" s="239"/>
      <c r="I204" s="245"/>
      <c r="J204" s="239"/>
      <c r="K204" s="245"/>
      <c r="L204" s="239"/>
      <c r="M204" s="245"/>
      <c r="N204" s="239"/>
      <c r="O204" s="245"/>
      <c r="P204" s="239"/>
      <c r="Q204" s="245"/>
      <c r="R204" s="239"/>
      <c r="S204" s="245"/>
      <c r="T204" s="180"/>
      <c r="U204" s="180"/>
      <c r="V204" s="180"/>
      <c r="W204" s="180"/>
      <c r="X204" s="180"/>
      <c r="Y204" s="180"/>
      <c r="Z204" s="180"/>
      <c r="AA204" s="180"/>
      <c r="AB204" s="180"/>
      <c r="AC204" s="43"/>
      <c r="AD204" s="43"/>
    </row>
    <row r="205" spans="1:30" x14ac:dyDescent="0.15">
      <c r="A205" s="43"/>
      <c r="B205" s="43"/>
      <c r="C205" s="43"/>
      <c r="D205" s="43"/>
      <c r="E205" s="43"/>
      <c r="F205" s="43"/>
      <c r="G205" s="43"/>
      <c r="H205" s="239"/>
      <c r="I205" s="245"/>
      <c r="J205" s="239"/>
      <c r="K205" s="245"/>
      <c r="L205" s="239"/>
      <c r="M205" s="245"/>
      <c r="N205" s="239"/>
      <c r="O205" s="245"/>
      <c r="P205" s="239"/>
      <c r="Q205" s="245"/>
      <c r="R205" s="239"/>
      <c r="S205" s="245"/>
      <c r="T205" s="180"/>
      <c r="U205" s="180"/>
      <c r="V205" s="180"/>
      <c r="W205" s="180"/>
      <c r="X205" s="180"/>
      <c r="Y205" s="180"/>
      <c r="Z205" s="180"/>
      <c r="AA205" s="180"/>
      <c r="AB205" s="180"/>
      <c r="AC205" s="43"/>
      <c r="AD205" s="43"/>
    </row>
    <row r="206" spans="1:30" x14ac:dyDescent="0.15">
      <c r="A206" s="43"/>
      <c r="B206" s="43"/>
      <c r="C206" s="43"/>
      <c r="D206" s="43"/>
      <c r="E206" s="43"/>
      <c r="F206" s="43"/>
      <c r="G206" s="43"/>
      <c r="H206" s="239"/>
      <c r="I206" s="245"/>
      <c r="J206" s="239"/>
      <c r="K206" s="245"/>
      <c r="L206" s="239"/>
      <c r="M206" s="245"/>
      <c r="N206" s="239"/>
      <c r="O206" s="245"/>
      <c r="P206" s="239"/>
      <c r="Q206" s="245"/>
      <c r="R206" s="239"/>
      <c r="S206" s="245"/>
      <c r="T206" s="180"/>
      <c r="U206" s="180"/>
      <c r="V206" s="180"/>
      <c r="W206" s="180"/>
      <c r="X206" s="180"/>
      <c r="Y206" s="180"/>
      <c r="Z206" s="180"/>
      <c r="AA206" s="180"/>
      <c r="AB206" s="180"/>
      <c r="AC206" s="43"/>
      <c r="AD206" s="43"/>
    </row>
    <row r="207" spans="1:30" x14ac:dyDescent="0.15">
      <c r="A207" s="43"/>
      <c r="B207" s="43"/>
      <c r="C207" s="43"/>
      <c r="D207" s="43"/>
      <c r="E207" s="43"/>
      <c r="F207" s="43"/>
      <c r="G207" s="43"/>
      <c r="H207" s="239"/>
      <c r="I207" s="245"/>
      <c r="J207" s="239"/>
      <c r="K207" s="245"/>
      <c r="L207" s="239"/>
      <c r="M207" s="245"/>
      <c r="N207" s="239"/>
      <c r="O207" s="245"/>
      <c r="P207" s="239"/>
      <c r="Q207" s="245"/>
      <c r="R207" s="239"/>
      <c r="S207" s="245"/>
      <c r="T207" s="180"/>
      <c r="U207" s="180"/>
      <c r="V207" s="180"/>
      <c r="W207" s="180"/>
      <c r="X207" s="180"/>
      <c r="Y207" s="180"/>
      <c r="Z207" s="180"/>
      <c r="AA207" s="180"/>
      <c r="AB207" s="180"/>
      <c r="AC207" s="43"/>
      <c r="AD207" s="43"/>
    </row>
    <row r="208" spans="1:30" x14ac:dyDescent="0.15">
      <c r="A208" s="43"/>
      <c r="B208" s="43"/>
      <c r="C208" s="43"/>
      <c r="D208" s="43"/>
      <c r="E208" s="43"/>
      <c r="F208" s="43"/>
      <c r="G208" s="43"/>
      <c r="H208" s="239"/>
      <c r="I208" s="245"/>
      <c r="J208" s="239"/>
      <c r="K208" s="245"/>
      <c r="L208" s="239"/>
      <c r="M208" s="245"/>
      <c r="N208" s="239"/>
      <c r="O208" s="245"/>
      <c r="P208" s="239"/>
      <c r="Q208" s="245"/>
      <c r="R208" s="239"/>
      <c r="S208" s="245"/>
      <c r="T208" s="180"/>
      <c r="U208" s="180"/>
      <c r="V208" s="180"/>
      <c r="W208" s="180"/>
      <c r="X208" s="180"/>
      <c r="Y208" s="180"/>
      <c r="Z208" s="180"/>
      <c r="AA208" s="180"/>
      <c r="AB208" s="180"/>
      <c r="AC208" s="43"/>
      <c r="AD208" s="43"/>
    </row>
    <row r="209" spans="1:30" x14ac:dyDescent="0.15">
      <c r="A209" s="43"/>
      <c r="B209" s="43"/>
      <c r="C209" s="43"/>
      <c r="D209" s="43"/>
      <c r="E209" s="43"/>
      <c r="F209" s="43"/>
      <c r="G209" s="43"/>
      <c r="H209" s="239"/>
      <c r="I209" s="245"/>
      <c r="J209" s="239"/>
      <c r="K209" s="245"/>
      <c r="L209" s="239"/>
      <c r="M209" s="245"/>
      <c r="N209" s="239"/>
      <c r="O209" s="245"/>
      <c r="P209" s="239"/>
      <c r="Q209" s="245"/>
      <c r="R209" s="239"/>
      <c r="S209" s="245"/>
      <c r="T209" s="180"/>
      <c r="U209" s="180"/>
      <c r="V209" s="180"/>
      <c r="W209" s="180"/>
      <c r="X209" s="180"/>
      <c r="Y209" s="180"/>
      <c r="Z209" s="180"/>
      <c r="AA209" s="180"/>
      <c r="AB209" s="180"/>
      <c r="AC209" s="43"/>
      <c r="AD209" s="43"/>
    </row>
    <row r="210" spans="1:30" x14ac:dyDescent="0.15">
      <c r="A210" s="43"/>
      <c r="B210" s="43"/>
      <c r="C210" s="43"/>
      <c r="D210" s="43"/>
      <c r="E210" s="43"/>
      <c r="F210" s="43"/>
      <c r="G210" s="43"/>
      <c r="H210" s="239"/>
      <c r="I210" s="245"/>
      <c r="J210" s="239"/>
      <c r="K210" s="245"/>
      <c r="L210" s="239"/>
      <c r="M210" s="245"/>
      <c r="N210" s="239"/>
      <c r="O210" s="245"/>
      <c r="P210" s="239"/>
      <c r="Q210" s="245"/>
      <c r="R210" s="239"/>
      <c r="S210" s="245"/>
      <c r="T210" s="180"/>
      <c r="U210" s="180"/>
      <c r="V210" s="180"/>
      <c r="W210" s="180"/>
      <c r="X210" s="180"/>
      <c r="Y210" s="180"/>
      <c r="Z210" s="180"/>
      <c r="AA210" s="180"/>
      <c r="AB210" s="180"/>
      <c r="AC210" s="43"/>
      <c r="AD210" s="43"/>
    </row>
    <row r="211" spans="1:30" x14ac:dyDescent="0.15">
      <c r="A211" s="43"/>
      <c r="B211" s="43"/>
      <c r="C211" s="43"/>
      <c r="D211" s="43"/>
      <c r="E211" s="43"/>
      <c r="F211" s="43"/>
      <c r="G211" s="43"/>
      <c r="H211" s="239"/>
      <c r="I211" s="245"/>
      <c r="J211" s="239"/>
      <c r="K211" s="245"/>
      <c r="L211" s="239"/>
      <c r="M211" s="245"/>
      <c r="N211" s="239"/>
      <c r="O211" s="245"/>
      <c r="P211" s="239"/>
      <c r="Q211" s="245"/>
      <c r="R211" s="239"/>
      <c r="S211" s="245"/>
      <c r="T211" s="180"/>
      <c r="U211" s="180"/>
      <c r="V211" s="180"/>
      <c r="W211" s="180"/>
      <c r="X211" s="180"/>
      <c r="Y211" s="180"/>
      <c r="Z211" s="180"/>
      <c r="AA211" s="180"/>
      <c r="AB211" s="180"/>
      <c r="AC211" s="43"/>
      <c r="AD211" s="43"/>
    </row>
    <row r="212" spans="1:30" x14ac:dyDescent="0.15">
      <c r="A212" s="43"/>
      <c r="B212" s="43"/>
      <c r="C212" s="43"/>
      <c r="D212" s="43"/>
      <c r="E212" s="43"/>
      <c r="F212" s="43"/>
      <c r="G212" s="43"/>
      <c r="H212" s="239"/>
      <c r="I212" s="245"/>
      <c r="J212" s="239"/>
      <c r="K212" s="245"/>
      <c r="L212" s="239"/>
      <c r="M212" s="245"/>
      <c r="N212" s="239"/>
      <c r="O212" s="245"/>
      <c r="P212" s="239"/>
      <c r="Q212" s="245"/>
      <c r="R212" s="239"/>
      <c r="S212" s="245"/>
      <c r="T212" s="180"/>
      <c r="U212" s="180"/>
      <c r="V212" s="180"/>
      <c r="W212" s="180"/>
      <c r="X212" s="180"/>
      <c r="Y212" s="180"/>
      <c r="Z212" s="180"/>
      <c r="AA212" s="180"/>
      <c r="AB212" s="180"/>
      <c r="AC212" s="43"/>
      <c r="AD212" s="43"/>
    </row>
    <row r="213" spans="1:30" x14ac:dyDescent="0.15">
      <c r="A213" s="43"/>
      <c r="B213" s="43"/>
      <c r="C213" s="43"/>
      <c r="D213" s="43"/>
      <c r="E213" s="43"/>
      <c r="F213" s="43"/>
      <c r="G213" s="43"/>
      <c r="H213" s="239"/>
      <c r="I213" s="245"/>
      <c r="J213" s="239"/>
      <c r="K213" s="245"/>
      <c r="L213" s="239"/>
      <c r="M213" s="245"/>
      <c r="N213" s="239"/>
      <c r="O213" s="245"/>
      <c r="P213" s="239"/>
      <c r="Q213" s="245"/>
      <c r="R213" s="239"/>
      <c r="S213" s="245"/>
      <c r="T213" s="180"/>
      <c r="U213" s="180"/>
      <c r="V213" s="180"/>
      <c r="W213" s="180"/>
      <c r="X213" s="180"/>
      <c r="Y213" s="180"/>
      <c r="Z213" s="180"/>
      <c r="AA213" s="180"/>
      <c r="AB213" s="180"/>
      <c r="AC213" s="43"/>
      <c r="AD213" s="43"/>
    </row>
    <row r="214" spans="1:30" x14ac:dyDescent="0.15">
      <c r="A214" s="43"/>
      <c r="B214" s="43"/>
      <c r="C214" s="43"/>
      <c r="D214" s="43"/>
      <c r="E214" s="43"/>
      <c r="F214" s="43"/>
      <c r="G214" s="43"/>
      <c r="H214" s="239"/>
      <c r="I214" s="245"/>
      <c r="J214" s="239"/>
      <c r="K214" s="245"/>
      <c r="L214" s="239"/>
      <c r="M214" s="245"/>
      <c r="N214" s="239"/>
      <c r="O214" s="245"/>
      <c r="P214" s="239"/>
      <c r="Q214" s="245"/>
      <c r="R214" s="239"/>
      <c r="S214" s="245"/>
      <c r="T214" s="180"/>
      <c r="U214" s="180"/>
      <c r="V214" s="180"/>
      <c r="W214" s="180"/>
      <c r="X214" s="180"/>
      <c r="Y214" s="180"/>
      <c r="Z214" s="180"/>
      <c r="AA214" s="180"/>
      <c r="AB214" s="180"/>
      <c r="AC214" s="43"/>
      <c r="AD214" s="43"/>
    </row>
    <row r="215" spans="1:30" x14ac:dyDescent="0.15">
      <c r="A215" s="43"/>
      <c r="B215" s="43"/>
      <c r="C215" s="43"/>
      <c r="D215" s="43"/>
      <c r="E215" s="43"/>
      <c r="F215" s="43"/>
      <c r="G215" s="43"/>
      <c r="H215" s="239"/>
      <c r="I215" s="245"/>
      <c r="J215" s="239"/>
      <c r="K215" s="245"/>
      <c r="L215" s="239"/>
      <c r="M215" s="245"/>
      <c r="N215" s="239"/>
      <c r="O215" s="245"/>
      <c r="P215" s="239"/>
      <c r="Q215" s="245"/>
      <c r="R215" s="239"/>
      <c r="S215" s="245"/>
      <c r="T215" s="180"/>
      <c r="U215" s="180"/>
      <c r="V215" s="180"/>
      <c r="W215" s="180"/>
      <c r="X215" s="180"/>
      <c r="Y215" s="180"/>
      <c r="Z215" s="180"/>
      <c r="AA215" s="180"/>
      <c r="AB215" s="180"/>
      <c r="AC215" s="43"/>
      <c r="AD215" s="43"/>
    </row>
    <row r="216" spans="1:30" x14ac:dyDescent="0.15">
      <c r="A216" s="43"/>
      <c r="B216" s="43"/>
      <c r="C216" s="43"/>
      <c r="D216" s="43"/>
      <c r="E216" s="43"/>
      <c r="F216" s="43"/>
      <c r="G216" s="43"/>
      <c r="H216" s="239"/>
      <c r="I216" s="245"/>
      <c r="J216" s="239"/>
      <c r="K216" s="245"/>
      <c r="L216" s="239"/>
      <c r="M216" s="245"/>
      <c r="N216" s="239"/>
      <c r="O216" s="245"/>
      <c r="P216" s="239"/>
      <c r="Q216" s="245"/>
      <c r="R216" s="239"/>
      <c r="S216" s="245"/>
      <c r="T216" s="180"/>
      <c r="U216" s="180"/>
      <c r="V216" s="180"/>
      <c r="W216" s="180"/>
      <c r="X216" s="180"/>
      <c r="Y216" s="180"/>
      <c r="Z216" s="180"/>
      <c r="AA216" s="180"/>
      <c r="AB216" s="180"/>
      <c r="AC216" s="43"/>
      <c r="AD216" s="43"/>
    </row>
    <row r="217" spans="1:30" x14ac:dyDescent="0.15">
      <c r="A217" s="43"/>
      <c r="B217" s="43"/>
      <c r="C217" s="43"/>
      <c r="D217" s="43"/>
      <c r="E217" s="43"/>
      <c r="F217" s="43"/>
      <c r="G217" s="43"/>
      <c r="H217" s="239"/>
      <c r="I217" s="245"/>
      <c r="J217" s="239"/>
      <c r="K217" s="245"/>
      <c r="L217" s="239"/>
      <c r="M217" s="245"/>
      <c r="N217" s="239"/>
      <c r="O217" s="245"/>
      <c r="P217" s="239"/>
      <c r="Q217" s="245"/>
      <c r="R217" s="239"/>
      <c r="S217" s="245"/>
      <c r="T217" s="180"/>
      <c r="U217" s="180"/>
      <c r="V217" s="180"/>
      <c r="W217" s="180"/>
      <c r="X217" s="180"/>
      <c r="Y217" s="180"/>
      <c r="Z217" s="180"/>
      <c r="AA217" s="180"/>
      <c r="AB217" s="180"/>
      <c r="AC217" s="43"/>
      <c r="AD217" s="43"/>
    </row>
    <row r="218" spans="1:30" x14ac:dyDescent="0.15">
      <c r="A218" s="43"/>
      <c r="B218" s="43"/>
      <c r="C218" s="43"/>
      <c r="D218" s="43"/>
      <c r="E218" s="43"/>
      <c r="F218" s="43"/>
      <c r="G218" s="43"/>
      <c r="H218" s="239"/>
      <c r="I218" s="245"/>
      <c r="J218" s="239"/>
      <c r="K218" s="245"/>
      <c r="L218" s="239"/>
      <c r="M218" s="245"/>
      <c r="N218" s="239"/>
      <c r="O218" s="245"/>
      <c r="P218" s="239"/>
      <c r="Q218" s="245"/>
      <c r="R218" s="239"/>
      <c r="S218" s="245"/>
      <c r="T218" s="180"/>
      <c r="U218" s="180"/>
      <c r="V218" s="180"/>
      <c r="W218" s="180"/>
      <c r="X218" s="180"/>
      <c r="Y218" s="180"/>
      <c r="Z218" s="180"/>
      <c r="AA218" s="180"/>
      <c r="AB218" s="180"/>
      <c r="AC218" s="43"/>
      <c r="AD218" s="43"/>
    </row>
    <row r="219" spans="1:30" x14ac:dyDescent="0.15">
      <c r="A219" s="43"/>
      <c r="B219" s="43"/>
      <c r="C219" s="43"/>
      <c r="D219" s="43"/>
      <c r="E219" s="43"/>
      <c r="F219" s="43"/>
      <c r="G219" s="43"/>
      <c r="H219" s="239"/>
      <c r="I219" s="245"/>
      <c r="J219" s="239"/>
      <c r="K219" s="245"/>
      <c r="L219" s="239"/>
      <c r="M219" s="245"/>
      <c r="N219" s="239"/>
      <c r="O219" s="245"/>
      <c r="P219" s="239"/>
      <c r="Q219" s="245"/>
      <c r="R219" s="239"/>
      <c r="S219" s="245"/>
      <c r="T219" s="180"/>
      <c r="U219" s="180"/>
      <c r="V219" s="180"/>
      <c r="W219" s="180"/>
      <c r="X219" s="180"/>
      <c r="Y219" s="180"/>
      <c r="Z219" s="180"/>
      <c r="AA219" s="180"/>
      <c r="AB219" s="180"/>
      <c r="AC219" s="43"/>
      <c r="AD219" s="43"/>
    </row>
    <row r="220" spans="1:30" x14ac:dyDescent="0.15">
      <c r="A220" s="43"/>
      <c r="B220" s="43"/>
      <c r="C220" s="43"/>
      <c r="D220" s="43"/>
      <c r="E220" s="43"/>
      <c r="F220" s="43"/>
      <c r="G220" s="43"/>
      <c r="H220" s="239"/>
      <c r="I220" s="245"/>
      <c r="J220" s="239"/>
      <c r="K220" s="245"/>
      <c r="L220" s="239"/>
      <c r="M220" s="245"/>
      <c r="N220" s="239"/>
      <c r="O220" s="245"/>
      <c r="P220" s="239"/>
      <c r="Q220" s="245"/>
      <c r="R220" s="239"/>
      <c r="S220" s="245"/>
      <c r="T220" s="180"/>
      <c r="U220" s="180"/>
      <c r="V220" s="180"/>
      <c r="W220" s="180"/>
      <c r="X220" s="180"/>
      <c r="Y220" s="180"/>
      <c r="Z220" s="180"/>
      <c r="AA220" s="180"/>
      <c r="AB220" s="180"/>
      <c r="AC220" s="43"/>
      <c r="AD220" s="43"/>
    </row>
    <row r="221" spans="1:30" x14ac:dyDescent="0.15">
      <c r="A221" s="43"/>
      <c r="B221" s="43"/>
      <c r="C221" s="43"/>
      <c r="D221" s="43"/>
      <c r="E221" s="43"/>
      <c r="F221" s="43"/>
      <c r="G221" s="43"/>
      <c r="H221" s="239"/>
      <c r="I221" s="245"/>
      <c r="J221" s="239"/>
      <c r="K221" s="245"/>
      <c r="L221" s="239"/>
      <c r="M221" s="245"/>
      <c r="N221" s="239"/>
      <c r="O221" s="245"/>
      <c r="P221" s="239"/>
      <c r="Q221" s="245"/>
      <c r="R221" s="239"/>
      <c r="S221" s="245"/>
      <c r="T221" s="180"/>
      <c r="U221" s="180"/>
      <c r="V221" s="180"/>
      <c r="W221" s="180"/>
      <c r="X221" s="180"/>
      <c r="Y221" s="180"/>
      <c r="Z221" s="180"/>
      <c r="AA221" s="180"/>
      <c r="AB221" s="180"/>
      <c r="AC221" s="43"/>
      <c r="AD221" s="43"/>
    </row>
    <row r="222" spans="1:30" x14ac:dyDescent="0.15">
      <c r="A222" s="43"/>
      <c r="B222" s="43"/>
      <c r="C222" s="43"/>
      <c r="D222" s="43"/>
      <c r="E222" s="43"/>
      <c r="F222" s="43"/>
      <c r="G222" s="43"/>
      <c r="H222" s="239"/>
      <c r="I222" s="245"/>
      <c r="J222" s="239"/>
      <c r="K222" s="245"/>
      <c r="L222" s="239"/>
      <c r="M222" s="245"/>
      <c r="N222" s="239"/>
      <c r="O222" s="245"/>
      <c r="P222" s="239"/>
      <c r="Q222" s="245"/>
      <c r="R222" s="239"/>
      <c r="S222" s="245"/>
      <c r="T222" s="180"/>
      <c r="U222" s="180"/>
      <c r="V222" s="180"/>
      <c r="W222" s="180"/>
      <c r="X222" s="180"/>
      <c r="Y222" s="180"/>
      <c r="Z222" s="180"/>
      <c r="AA222" s="180"/>
      <c r="AB222" s="180"/>
      <c r="AC222" s="43"/>
      <c r="AD222" s="43"/>
    </row>
    <row r="223" spans="1:30" x14ac:dyDescent="0.15">
      <c r="A223" s="43"/>
      <c r="B223" s="43"/>
      <c r="C223" s="43"/>
      <c r="D223" s="43"/>
      <c r="E223" s="43"/>
      <c r="F223" s="43"/>
      <c r="G223" s="43"/>
      <c r="H223" s="239"/>
      <c r="I223" s="245"/>
      <c r="J223" s="239"/>
      <c r="K223" s="245"/>
      <c r="L223" s="239"/>
      <c r="M223" s="245"/>
      <c r="N223" s="239"/>
      <c r="O223" s="245"/>
      <c r="P223" s="239"/>
      <c r="Q223" s="245"/>
      <c r="R223" s="239"/>
      <c r="S223" s="245"/>
      <c r="T223" s="180"/>
      <c r="U223" s="180"/>
      <c r="V223" s="180"/>
      <c r="W223" s="180"/>
      <c r="X223" s="180"/>
      <c r="Y223" s="180"/>
      <c r="Z223" s="180"/>
      <c r="AA223" s="180"/>
      <c r="AB223" s="180"/>
      <c r="AC223" s="43"/>
      <c r="AD223" s="43"/>
    </row>
    <row r="224" spans="1:30" x14ac:dyDescent="0.15">
      <c r="A224" s="43"/>
      <c r="B224" s="43"/>
      <c r="C224" s="43"/>
      <c r="D224" s="43"/>
      <c r="E224" s="43"/>
      <c r="F224" s="43"/>
      <c r="G224" s="43"/>
      <c r="H224" s="239"/>
      <c r="I224" s="245"/>
      <c r="J224" s="239"/>
      <c r="K224" s="245"/>
      <c r="L224" s="239"/>
      <c r="M224" s="245"/>
      <c r="N224" s="239"/>
      <c r="O224" s="245"/>
      <c r="P224" s="239"/>
      <c r="Q224" s="245"/>
      <c r="R224" s="239"/>
      <c r="S224" s="245"/>
      <c r="T224" s="180"/>
      <c r="U224" s="180"/>
      <c r="V224" s="180"/>
      <c r="W224" s="180"/>
      <c r="X224" s="180"/>
      <c r="Y224" s="180"/>
      <c r="Z224" s="180"/>
      <c r="AA224" s="180"/>
      <c r="AB224" s="180"/>
      <c r="AC224" s="43"/>
      <c r="AD224" s="43"/>
    </row>
    <row r="225" spans="1:30" x14ac:dyDescent="0.15">
      <c r="A225" s="43"/>
      <c r="B225" s="43"/>
      <c r="C225" s="43"/>
      <c r="D225" s="43"/>
      <c r="E225" s="43"/>
      <c r="F225" s="43"/>
      <c r="G225" s="43"/>
      <c r="H225" s="239"/>
      <c r="I225" s="245"/>
      <c r="J225" s="239"/>
      <c r="K225" s="245"/>
      <c r="L225" s="239"/>
      <c r="M225" s="245"/>
      <c r="N225" s="239"/>
      <c r="O225" s="245"/>
      <c r="P225" s="239"/>
      <c r="Q225" s="245"/>
      <c r="R225" s="239"/>
      <c r="S225" s="245"/>
      <c r="T225" s="180"/>
      <c r="U225" s="180"/>
      <c r="V225" s="180"/>
      <c r="W225" s="180"/>
      <c r="X225" s="180"/>
      <c r="Y225" s="180"/>
      <c r="Z225" s="180"/>
      <c r="AA225" s="180"/>
      <c r="AB225" s="180"/>
      <c r="AC225" s="43"/>
      <c r="AD225" s="43"/>
    </row>
    <row r="226" spans="1:30" x14ac:dyDescent="0.15">
      <c r="A226" s="43"/>
      <c r="B226" s="43"/>
      <c r="C226" s="43"/>
      <c r="D226" s="43"/>
      <c r="E226" s="43"/>
      <c r="F226" s="43"/>
      <c r="G226" s="43"/>
      <c r="H226" s="239"/>
      <c r="I226" s="245"/>
      <c r="J226" s="239"/>
      <c r="K226" s="245"/>
      <c r="L226" s="239"/>
      <c r="M226" s="245"/>
      <c r="N226" s="239"/>
      <c r="O226" s="245"/>
      <c r="P226" s="239"/>
      <c r="Q226" s="245"/>
      <c r="R226" s="239"/>
      <c r="S226" s="245"/>
      <c r="T226" s="180"/>
      <c r="U226" s="180"/>
      <c r="V226" s="180"/>
      <c r="W226" s="180"/>
      <c r="X226" s="180"/>
      <c r="Y226" s="180"/>
      <c r="Z226" s="180"/>
      <c r="AA226" s="180"/>
      <c r="AB226" s="180"/>
      <c r="AC226" s="43"/>
      <c r="AD226" s="43"/>
    </row>
    <row r="227" spans="1:30" x14ac:dyDescent="0.15">
      <c r="A227" s="43"/>
      <c r="B227" s="43"/>
      <c r="C227" s="43"/>
      <c r="D227" s="43"/>
      <c r="E227" s="43"/>
      <c r="F227" s="43"/>
      <c r="G227" s="43"/>
      <c r="H227" s="239"/>
      <c r="I227" s="245"/>
      <c r="J227" s="239"/>
      <c r="K227" s="245"/>
      <c r="L227" s="239"/>
      <c r="M227" s="245"/>
      <c r="N227" s="239"/>
      <c r="O227" s="245"/>
      <c r="P227" s="239"/>
      <c r="Q227" s="245"/>
      <c r="R227" s="239"/>
      <c r="S227" s="245"/>
      <c r="T227" s="180"/>
      <c r="U227" s="180"/>
      <c r="V227" s="180"/>
      <c r="W227" s="180"/>
      <c r="X227" s="180"/>
      <c r="Y227" s="180"/>
      <c r="Z227" s="180"/>
      <c r="AA227" s="180"/>
      <c r="AB227" s="180"/>
      <c r="AC227" s="43"/>
      <c r="AD227" s="43"/>
    </row>
    <row r="228" spans="1:30" x14ac:dyDescent="0.15">
      <c r="A228" s="43"/>
      <c r="B228" s="43"/>
      <c r="C228" s="43"/>
      <c r="D228" s="43"/>
      <c r="E228" s="43"/>
      <c r="F228" s="43"/>
      <c r="G228" s="43"/>
      <c r="H228" s="239"/>
      <c r="I228" s="245"/>
      <c r="J228" s="239"/>
      <c r="K228" s="245"/>
      <c r="L228" s="239"/>
      <c r="M228" s="245"/>
      <c r="N228" s="239"/>
      <c r="O228" s="245"/>
      <c r="P228" s="239"/>
      <c r="Q228" s="245"/>
      <c r="R228" s="239"/>
      <c r="S228" s="245"/>
      <c r="T228" s="180"/>
      <c r="U228" s="180"/>
      <c r="V228" s="180"/>
      <c r="W228" s="180"/>
      <c r="X228" s="180"/>
      <c r="Y228" s="180"/>
      <c r="Z228" s="180"/>
      <c r="AA228" s="180"/>
      <c r="AB228" s="180"/>
      <c r="AC228" s="43"/>
      <c r="AD228" s="43"/>
    </row>
    <row r="229" spans="1:30" x14ac:dyDescent="0.15">
      <c r="A229" s="43"/>
      <c r="B229" s="43"/>
      <c r="C229" s="43"/>
      <c r="D229" s="43"/>
      <c r="E229" s="43"/>
      <c r="F229" s="43"/>
      <c r="G229" s="43"/>
      <c r="H229" s="239"/>
      <c r="I229" s="245"/>
      <c r="J229" s="239"/>
      <c r="K229" s="245"/>
      <c r="L229" s="239"/>
      <c r="M229" s="245"/>
      <c r="N229" s="239"/>
      <c r="O229" s="245"/>
      <c r="P229" s="239"/>
      <c r="Q229" s="245"/>
      <c r="R229" s="239"/>
      <c r="S229" s="245"/>
      <c r="T229" s="180"/>
      <c r="U229" s="180"/>
      <c r="V229" s="180"/>
      <c r="W229" s="180"/>
      <c r="X229" s="180"/>
      <c r="Y229" s="180"/>
      <c r="Z229" s="180"/>
      <c r="AA229" s="180"/>
      <c r="AB229" s="180"/>
      <c r="AC229" s="43"/>
      <c r="AD229" s="43"/>
    </row>
    <row r="230" spans="1:30" x14ac:dyDescent="0.15">
      <c r="A230" s="43"/>
      <c r="B230" s="43"/>
      <c r="C230" s="43"/>
      <c r="D230" s="43"/>
      <c r="E230" s="43"/>
      <c r="F230" s="43"/>
      <c r="G230" s="43"/>
      <c r="H230" s="239"/>
      <c r="I230" s="245"/>
      <c r="J230" s="239"/>
      <c r="K230" s="245"/>
      <c r="L230" s="239"/>
      <c r="M230" s="245"/>
      <c r="N230" s="239"/>
      <c r="O230" s="245"/>
      <c r="P230" s="239"/>
      <c r="Q230" s="245"/>
      <c r="R230" s="239"/>
      <c r="S230" s="245"/>
      <c r="T230" s="180"/>
      <c r="U230" s="180"/>
      <c r="V230" s="180"/>
      <c r="W230" s="180"/>
      <c r="X230" s="180"/>
      <c r="Y230" s="180"/>
      <c r="Z230" s="180"/>
      <c r="AA230" s="180"/>
      <c r="AB230" s="180"/>
      <c r="AC230" s="43"/>
      <c r="AD230" s="43"/>
    </row>
    <row r="231" spans="1:30" x14ac:dyDescent="0.15">
      <c r="A231" s="43"/>
      <c r="B231" s="43"/>
      <c r="C231" s="43"/>
      <c r="D231" s="43"/>
      <c r="E231" s="43"/>
      <c r="F231" s="43"/>
      <c r="G231" s="43"/>
      <c r="H231" s="239"/>
      <c r="I231" s="245"/>
      <c r="J231" s="239"/>
      <c r="K231" s="245"/>
      <c r="L231" s="239"/>
      <c r="M231" s="245"/>
      <c r="N231" s="239"/>
      <c r="O231" s="245"/>
      <c r="P231" s="239"/>
      <c r="Q231" s="245"/>
      <c r="R231" s="239"/>
      <c r="S231" s="245"/>
      <c r="T231" s="180"/>
      <c r="U231" s="180"/>
      <c r="V231" s="180"/>
      <c r="W231" s="180"/>
      <c r="X231" s="180"/>
      <c r="Y231" s="180"/>
      <c r="Z231" s="180"/>
      <c r="AA231" s="180"/>
      <c r="AB231" s="180"/>
      <c r="AC231" s="43"/>
      <c r="AD231" s="43"/>
    </row>
    <row r="232" spans="1:30" x14ac:dyDescent="0.15">
      <c r="A232" s="43"/>
      <c r="B232" s="43"/>
      <c r="C232" s="43"/>
      <c r="D232" s="43"/>
      <c r="E232" s="43"/>
      <c r="F232" s="43"/>
      <c r="G232" s="43"/>
      <c r="H232" s="239"/>
      <c r="I232" s="245"/>
      <c r="J232" s="239"/>
      <c r="K232" s="245"/>
      <c r="L232" s="239"/>
      <c r="M232" s="245"/>
      <c r="N232" s="239"/>
      <c r="O232" s="245"/>
      <c r="P232" s="239"/>
      <c r="Q232" s="245"/>
      <c r="R232" s="239"/>
      <c r="S232" s="245"/>
      <c r="T232" s="180"/>
      <c r="U232" s="180"/>
      <c r="V232" s="180"/>
      <c r="W232" s="180"/>
      <c r="X232" s="180"/>
      <c r="Y232" s="180"/>
      <c r="Z232" s="180"/>
      <c r="AA232" s="180"/>
      <c r="AB232" s="180"/>
      <c r="AC232" s="43"/>
      <c r="AD232" s="43"/>
    </row>
    <row r="233" spans="1:30" x14ac:dyDescent="0.15">
      <c r="A233" s="43"/>
      <c r="B233" s="43"/>
      <c r="C233" s="43"/>
      <c r="D233" s="43"/>
      <c r="E233" s="43"/>
      <c r="F233" s="43"/>
      <c r="G233" s="43"/>
      <c r="H233" s="239"/>
      <c r="I233" s="245"/>
      <c r="J233" s="239"/>
      <c r="K233" s="245"/>
      <c r="L233" s="239"/>
      <c r="M233" s="245"/>
      <c r="N233" s="239"/>
      <c r="O233" s="245"/>
      <c r="P233" s="239"/>
      <c r="Q233" s="245"/>
      <c r="R233" s="239"/>
      <c r="S233" s="245"/>
      <c r="T233" s="180"/>
      <c r="U233" s="180"/>
      <c r="V233" s="180"/>
      <c r="W233" s="180"/>
      <c r="X233" s="180"/>
      <c r="Y233" s="180"/>
      <c r="Z233" s="180"/>
      <c r="AA233" s="180"/>
      <c r="AB233" s="180"/>
      <c r="AC233" s="43"/>
      <c r="AD233" s="43"/>
    </row>
    <row r="234" spans="1:30" x14ac:dyDescent="0.15">
      <c r="A234" s="43"/>
      <c r="B234" s="43"/>
      <c r="C234" s="43"/>
      <c r="D234" s="43"/>
      <c r="E234" s="43"/>
      <c r="F234" s="43"/>
      <c r="G234" s="43"/>
      <c r="H234" s="239"/>
      <c r="I234" s="245"/>
      <c r="J234" s="239"/>
      <c r="K234" s="245"/>
      <c r="L234" s="239"/>
      <c r="M234" s="245"/>
      <c r="N234" s="239"/>
      <c r="O234" s="245"/>
      <c r="P234" s="239"/>
      <c r="Q234" s="245"/>
      <c r="R234" s="239"/>
      <c r="S234" s="245"/>
      <c r="T234" s="180"/>
      <c r="U234" s="180"/>
      <c r="V234" s="180"/>
      <c r="W234" s="180"/>
      <c r="X234" s="180"/>
      <c r="Y234" s="180"/>
      <c r="Z234" s="180"/>
      <c r="AA234" s="180"/>
      <c r="AB234" s="180"/>
      <c r="AC234" s="43"/>
      <c r="AD234" s="43"/>
    </row>
    <row r="235" spans="1:30" x14ac:dyDescent="0.15">
      <c r="A235" s="43"/>
      <c r="B235" s="43"/>
      <c r="C235" s="43"/>
      <c r="D235" s="43"/>
      <c r="E235" s="43"/>
      <c r="F235" s="43"/>
      <c r="G235" s="43"/>
      <c r="H235" s="239"/>
      <c r="I235" s="245"/>
      <c r="J235" s="239"/>
      <c r="K235" s="245"/>
      <c r="L235" s="239"/>
      <c r="M235" s="245"/>
      <c r="N235" s="239"/>
      <c r="O235" s="245"/>
      <c r="P235" s="239"/>
      <c r="Q235" s="245"/>
      <c r="R235" s="239"/>
      <c r="S235" s="245"/>
      <c r="T235" s="180"/>
      <c r="U235" s="180"/>
      <c r="V235" s="180"/>
      <c r="W235" s="180"/>
      <c r="X235" s="180"/>
      <c r="Y235" s="180"/>
      <c r="Z235" s="180"/>
      <c r="AA235" s="180"/>
      <c r="AB235" s="180"/>
      <c r="AC235" s="43"/>
      <c r="AD235" s="43"/>
    </row>
    <row r="236" spans="1:30" x14ac:dyDescent="0.15">
      <c r="A236" s="43"/>
      <c r="B236" s="43"/>
      <c r="C236" s="43"/>
      <c r="D236" s="43"/>
      <c r="E236" s="43"/>
      <c r="F236" s="43"/>
      <c r="G236" s="43"/>
      <c r="H236" s="239"/>
      <c r="I236" s="245"/>
      <c r="J236" s="239"/>
      <c r="K236" s="245"/>
      <c r="L236" s="239"/>
      <c r="M236" s="245"/>
      <c r="N236" s="239"/>
      <c r="O236" s="245"/>
      <c r="P236" s="239"/>
      <c r="Q236" s="245"/>
      <c r="R236" s="239"/>
      <c r="S236" s="245"/>
      <c r="T236" s="180"/>
      <c r="U236" s="180"/>
      <c r="V236" s="180"/>
      <c r="W236" s="180"/>
      <c r="X236" s="180"/>
      <c r="Y236" s="180"/>
      <c r="Z236" s="180"/>
      <c r="AA236" s="180"/>
      <c r="AB236" s="180"/>
      <c r="AC236" s="43"/>
      <c r="AD236" s="43"/>
    </row>
    <row r="237" spans="1:30" x14ac:dyDescent="0.15">
      <c r="A237" s="43"/>
      <c r="B237" s="43"/>
      <c r="C237" s="43"/>
      <c r="D237" s="43"/>
      <c r="E237" s="43"/>
      <c r="F237" s="43"/>
      <c r="G237" s="43"/>
      <c r="H237" s="239"/>
      <c r="I237" s="245"/>
      <c r="J237" s="239"/>
      <c r="K237" s="245"/>
      <c r="L237" s="239"/>
      <c r="M237" s="245"/>
      <c r="N237" s="239"/>
      <c r="O237" s="245"/>
      <c r="P237" s="239"/>
      <c r="Q237" s="245"/>
      <c r="R237" s="239"/>
      <c r="S237" s="245"/>
      <c r="T237" s="180"/>
      <c r="U237" s="180"/>
      <c r="V237" s="180"/>
      <c r="W237" s="180"/>
      <c r="X237" s="180"/>
      <c r="Y237" s="180"/>
      <c r="Z237" s="180"/>
      <c r="AA237" s="180"/>
      <c r="AB237" s="180"/>
      <c r="AC237" s="43"/>
      <c r="AD237" s="43"/>
    </row>
    <row r="238" spans="1:30" x14ac:dyDescent="0.15">
      <c r="A238" s="43"/>
      <c r="B238" s="43"/>
      <c r="C238" s="43"/>
      <c r="D238" s="43"/>
      <c r="E238" s="43"/>
      <c r="F238" s="43"/>
      <c r="G238" s="43"/>
      <c r="H238" s="239"/>
      <c r="I238" s="245"/>
      <c r="J238" s="239"/>
      <c r="K238" s="245"/>
      <c r="L238" s="239"/>
      <c r="M238" s="245"/>
      <c r="N238" s="239"/>
      <c r="O238" s="245"/>
      <c r="P238" s="239"/>
      <c r="Q238" s="245"/>
      <c r="R238" s="239"/>
      <c r="S238" s="245"/>
      <c r="T238" s="180"/>
      <c r="U238" s="180"/>
      <c r="V238" s="180"/>
      <c r="W238" s="180"/>
      <c r="X238" s="180"/>
      <c r="Y238" s="180"/>
      <c r="Z238" s="180"/>
      <c r="AA238" s="180"/>
      <c r="AB238" s="180"/>
      <c r="AC238" s="43"/>
      <c r="AD238" s="43"/>
    </row>
    <row r="239" spans="1:30" x14ac:dyDescent="0.15">
      <c r="A239" s="43"/>
      <c r="B239" s="43"/>
      <c r="C239" s="43"/>
      <c r="D239" s="43"/>
      <c r="E239" s="43"/>
      <c r="F239" s="43"/>
      <c r="G239" s="43"/>
      <c r="H239" s="239"/>
      <c r="I239" s="245"/>
      <c r="J239" s="239"/>
      <c r="K239" s="245"/>
      <c r="L239" s="239"/>
      <c r="M239" s="245"/>
      <c r="N239" s="239"/>
      <c r="O239" s="245"/>
      <c r="P239" s="239"/>
      <c r="Q239" s="245"/>
      <c r="R239" s="239"/>
      <c r="S239" s="245"/>
      <c r="T239" s="180"/>
      <c r="U239" s="180"/>
      <c r="V239" s="180"/>
      <c r="W239" s="180"/>
      <c r="X239" s="180"/>
      <c r="Y239" s="180"/>
      <c r="Z239" s="180"/>
      <c r="AA239" s="180"/>
      <c r="AB239" s="180"/>
      <c r="AC239" s="43"/>
      <c r="AD239" s="43"/>
    </row>
    <row r="240" spans="1:30" x14ac:dyDescent="0.15">
      <c r="A240" s="43"/>
      <c r="B240" s="43"/>
      <c r="C240" s="43"/>
      <c r="D240" s="43"/>
      <c r="E240" s="43"/>
      <c r="F240" s="43"/>
      <c r="G240" s="43"/>
      <c r="H240" s="239"/>
      <c r="I240" s="245"/>
      <c r="J240" s="239"/>
      <c r="K240" s="245"/>
      <c r="L240" s="239"/>
      <c r="M240" s="245"/>
      <c r="N240" s="239"/>
      <c r="O240" s="245"/>
      <c r="P240" s="239"/>
      <c r="Q240" s="245"/>
      <c r="R240" s="239"/>
      <c r="S240" s="245"/>
      <c r="T240" s="180"/>
      <c r="U240" s="180"/>
      <c r="V240" s="180"/>
      <c r="W240" s="180"/>
      <c r="X240" s="180"/>
      <c r="Y240" s="180"/>
      <c r="Z240" s="180"/>
      <c r="AA240" s="180"/>
      <c r="AB240" s="180"/>
      <c r="AC240" s="43"/>
      <c r="AD240" s="43"/>
    </row>
    <row r="241" spans="1:30" x14ac:dyDescent="0.15">
      <c r="A241" s="43"/>
      <c r="B241" s="43"/>
      <c r="C241" s="43"/>
      <c r="D241" s="43"/>
      <c r="E241" s="43"/>
      <c r="F241" s="43"/>
      <c r="G241" s="43"/>
      <c r="H241" s="239"/>
      <c r="I241" s="245"/>
      <c r="J241" s="239"/>
      <c r="K241" s="245"/>
      <c r="L241" s="239"/>
      <c r="M241" s="245"/>
      <c r="N241" s="239"/>
      <c r="O241" s="245"/>
      <c r="P241" s="239"/>
      <c r="Q241" s="245"/>
      <c r="R241" s="239"/>
      <c r="S241" s="245"/>
      <c r="T241" s="180"/>
      <c r="U241" s="180"/>
      <c r="V241" s="180"/>
      <c r="W241" s="180"/>
      <c r="X241" s="180"/>
      <c r="Y241" s="180"/>
      <c r="Z241" s="180"/>
      <c r="AA241" s="180"/>
      <c r="AB241" s="180"/>
      <c r="AC241" s="43"/>
      <c r="AD241" s="43"/>
    </row>
    <row r="242" spans="1:30" x14ac:dyDescent="0.15">
      <c r="A242" s="43"/>
      <c r="B242" s="43"/>
      <c r="C242" s="43"/>
      <c r="D242" s="43"/>
      <c r="E242" s="43"/>
      <c r="F242" s="43"/>
      <c r="G242" s="43"/>
      <c r="H242" s="239"/>
      <c r="I242" s="245"/>
      <c r="J242" s="239"/>
      <c r="K242" s="245"/>
      <c r="L242" s="239"/>
      <c r="M242" s="245"/>
      <c r="N242" s="239"/>
      <c r="O242" s="245"/>
      <c r="P242" s="239"/>
      <c r="Q242" s="245"/>
      <c r="R242" s="239"/>
      <c r="S242" s="245"/>
      <c r="T242" s="180"/>
      <c r="U242" s="180"/>
      <c r="V242" s="180"/>
      <c r="W242" s="180"/>
      <c r="X242" s="180"/>
      <c r="Y242" s="180"/>
      <c r="Z242" s="180"/>
      <c r="AA242" s="180"/>
      <c r="AB242" s="180"/>
      <c r="AC242" s="43"/>
      <c r="AD242" s="43"/>
    </row>
    <row r="243" spans="1:30" x14ac:dyDescent="0.15">
      <c r="A243" s="43"/>
      <c r="B243" s="43"/>
      <c r="C243" s="43"/>
      <c r="D243" s="43"/>
      <c r="E243" s="43"/>
      <c r="F243" s="43"/>
      <c r="G243" s="43"/>
      <c r="H243" s="239"/>
      <c r="I243" s="245"/>
      <c r="J243" s="239"/>
      <c r="K243" s="245"/>
      <c r="L243" s="239"/>
      <c r="M243" s="245"/>
      <c r="N243" s="239"/>
      <c r="O243" s="245"/>
      <c r="P243" s="239"/>
      <c r="Q243" s="245"/>
      <c r="R243" s="239"/>
      <c r="S243" s="245"/>
      <c r="T243" s="180"/>
      <c r="U243" s="180"/>
      <c r="V243" s="180"/>
      <c r="W243" s="180"/>
      <c r="X243" s="180"/>
      <c r="Y243" s="180"/>
      <c r="Z243" s="180"/>
      <c r="AA243" s="180"/>
      <c r="AB243" s="180"/>
      <c r="AC243" s="43"/>
      <c r="AD243" s="43"/>
    </row>
    <row r="244" spans="1:30" x14ac:dyDescent="0.15">
      <c r="A244" s="43"/>
      <c r="B244" s="43"/>
      <c r="C244" s="43"/>
      <c r="D244" s="43"/>
      <c r="E244" s="43"/>
      <c r="F244" s="43"/>
      <c r="G244" s="43"/>
      <c r="H244" s="239"/>
      <c r="I244" s="245"/>
      <c r="J244" s="239"/>
      <c r="K244" s="245"/>
      <c r="L244" s="239"/>
      <c r="M244" s="245"/>
      <c r="N244" s="239"/>
      <c r="O244" s="245"/>
      <c r="P244" s="239"/>
      <c r="Q244" s="245"/>
      <c r="R244" s="239"/>
      <c r="S244" s="245"/>
      <c r="T244" s="180"/>
      <c r="U244" s="180"/>
      <c r="V244" s="180"/>
      <c r="W244" s="180"/>
      <c r="X244" s="180"/>
      <c r="Y244" s="180"/>
      <c r="Z244" s="180"/>
      <c r="AA244" s="180"/>
      <c r="AB244" s="180"/>
      <c r="AC244" s="43"/>
      <c r="AD244" s="43"/>
    </row>
    <row r="245" spans="1:30" x14ac:dyDescent="0.15">
      <c r="A245" s="43"/>
      <c r="B245" s="43"/>
      <c r="C245" s="43"/>
      <c r="D245" s="43"/>
      <c r="E245" s="43"/>
      <c r="F245" s="43"/>
      <c r="G245" s="43"/>
      <c r="H245" s="239"/>
      <c r="I245" s="245"/>
      <c r="J245" s="239"/>
      <c r="K245" s="245"/>
      <c r="L245" s="239"/>
      <c r="M245" s="245"/>
      <c r="N245" s="239"/>
      <c r="O245" s="245"/>
      <c r="P245" s="239"/>
      <c r="Q245" s="245"/>
      <c r="R245" s="239"/>
      <c r="S245" s="245"/>
      <c r="T245" s="180"/>
      <c r="U245" s="180"/>
      <c r="V245" s="180"/>
      <c r="W245" s="180"/>
      <c r="X245" s="180"/>
      <c r="Y245" s="180"/>
      <c r="Z245" s="180"/>
      <c r="AA245" s="180"/>
      <c r="AB245" s="180"/>
      <c r="AC245" s="43"/>
      <c r="AD245" s="43"/>
    </row>
    <row r="246" spans="1:30" x14ac:dyDescent="0.15">
      <c r="A246" s="43"/>
      <c r="B246" s="43"/>
      <c r="C246" s="43"/>
      <c r="D246" s="43"/>
      <c r="E246" s="43"/>
      <c r="F246" s="43"/>
      <c r="G246" s="43"/>
      <c r="H246" s="239"/>
      <c r="I246" s="245"/>
      <c r="J246" s="239"/>
      <c r="K246" s="245"/>
      <c r="L246" s="239"/>
      <c r="M246" s="245"/>
      <c r="N246" s="239"/>
      <c r="O246" s="245"/>
      <c r="P246" s="239"/>
      <c r="Q246" s="245"/>
      <c r="R246" s="239"/>
      <c r="S246" s="245"/>
      <c r="T246" s="180"/>
      <c r="U246" s="180"/>
      <c r="V246" s="180"/>
      <c r="W246" s="180"/>
      <c r="X246" s="180"/>
      <c r="Y246" s="180"/>
      <c r="Z246" s="180"/>
      <c r="AA246" s="180"/>
      <c r="AB246" s="180"/>
      <c r="AC246" s="43"/>
      <c r="AD246" s="43"/>
    </row>
    <row r="247" spans="1:30" x14ac:dyDescent="0.15">
      <c r="A247" s="43"/>
      <c r="B247" s="43"/>
      <c r="C247" s="43"/>
      <c r="D247" s="43"/>
      <c r="E247" s="43"/>
      <c r="F247" s="43"/>
      <c r="G247" s="43"/>
      <c r="H247" s="239"/>
      <c r="I247" s="245"/>
      <c r="J247" s="239"/>
      <c r="K247" s="245"/>
      <c r="L247" s="239"/>
      <c r="M247" s="245"/>
      <c r="N247" s="239"/>
      <c r="O247" s="245"/>
      <c r="P247" s="239"/>
      <c r="Q247" s="245"/>
      <c r="R247" s="239"/>
      <c r="S247" s="245"/>
      <c r="T247" s="180"/>
      <c r="U247" s="180"/>
      <c r="V247" s="180"/>
      <c r="W247" s="180"/>
      <c r="X247" s="180"/>
      <c r="Y247" s="180"/>
      <c r="Z247" s="180"/>
      <c r="AA247" s="180"/>
      <c r="AB247" s="180"/>
      <c r="AC247" s="43"/>
      <c r="AD247" s="43"/>
    </row>
    <row r="248" spans="1:30" x14ac:dyDescent="0.15">
      <c r="A248" s="43"/>
      <c r="B248" s="43"/>
      <c r="C248" s="43"/>
      <c r="D248" s="43"/>
      <c r="E248" s="43"/>
      <c r="F248" s="43"/>
      <c r="G248" s="43"/>
      <c r="H248" s="239"/>
      <c r="I248" s="245"/>
      <c r="J248" s="239"/>
      <c r="K248" s="245"/>
      <c r="L248" s="239"/>
      <c r="M248" s="245"/>
      <c r="N248" s="239"/>
      <c r="O248" s="245"/>
      <c r="P248" s="239"/>
      <c r="Q248" s="245"/>
      <c r="R248" s="239"/>
      <c r="S248" s="245"/>
      <c r="T248" s="180"/>
      <c r="U248" s="180"/>
      <c r="V248" s="180"/>
      <c r="W248" s="180"/>
      <c r="X248" s="180"/>
      <c r="Y248" s="180"/>
      <c r="Z248" s="180"/>
      <c r="AA248" s="180"/>
      <c r="AB248" s="180"/>
      <c r="AC248" s="43"/>
      <c r="AD248" s="43"/>
    </row>
    <row r="249" spans="1:30" x14ac:dyDescent="0.15">
      <c r="A249" s="43"/>
      <c r="B249" s="43"/>
      <c r="C249" s="43"/>
      <c r="D249" s="43"/>
      <c r="E249" s="43"/>
      <c r="F249" s="43"/>
      <c r="G249" s="43"/>
      <c r="H249" s="239"/>
      <c r="I249" s="245"/>
      <c r="J249" s="239"/>
      <c r="K249" s="245"/>
      <c r="L249" s="239"/>
      <c r="M249" s="245"/>
      <c r="N249" s="239"/>
      <c r="O249" s="245"/>
      <c r="P249" s="239"/>
      <c r="Q249" s="245"/>
      <c r="R249" s="239"/>
      <c r="S249" s="245"/>
      <c r="T249" s="180"/>
      <c r="U249" s="180"/>
      <c r="V249" s="180"/>
      <c r="W249" s="180"/>
      <c r="X249" s="180"/>
      <c r="Y249" s="180"/>
      <c r="Z249" s="180"/>
      <c r="AA249" s="180"/>
      <c r="AB249" s="180"/>
      <c r="AC249" s="43"/>
      <c r="AD249" s="43"/>
    </row>
    <row r="250" spans="1:30" x14ac:dyDescent="0.15">
      <c r="A250" s="43"/>
      <c r="B250" s="43"/>
      <c r="C250" s="43"/>
      <c r="D250" s="43"/>
      <c r="E250" s="43"/>
      <c r="F250" s="43"/>
      <c r="G250" s="43"/>
      <c r="H250" s="239"/>
      <c r="I250" s="245"/>
      <c r="J250" s="239"/>
      <c r="K250" s="245"/>
      <c r="L250" s="239"/>
      <c r="M250" s="245"/>
      <c r="N250" s="239"/>
      <c r="O250" s="245"/>
      <c r="P250" s="239"/>
      <c r="Q250" s="245"/>
      <c r="R250" s="239"/>
      <c r="S250" s="245"/>
      <c r="T250" s="180"/>
      <c r="U250" s="180"/>
      <c r="V250" s="180"/>
      <c r="W250" s="180"/>
      <c r="X250" s="180"/>
      <c r="Y250" s="180"/>
      <c r="Z250" s="180"/>
      <c r="AA250" s="180"/>
      <c r="AB250" s="180"/>
      <c r="AC250" s="43"/>
      <c r="AD250" s="43"/>
    </row>
    <row r="251" spans="1:30" x14ac:dyDescent="0.15">
      <c r="A251" s="43"/>
      <c r="B251" s="43"/>
      <c r="C251" s="43"/>
      <c r="D251" s="43"/>
      <c r="E251" s="43"/>
      <c r="F251" s="43"/>
      <c r="G251" s="43"/>
      <c r="H251" s="239"/>
      <c r="I251" s="245"/>
      <c r="J251" s="239"/>
      <c r="K251" s="245"/>
      <c r="L251" s="239"/>
      <c r="M251" s="245"/>
      <c r="N251" s="239"/>
      <c r="O251" s="245"/>
      <c r="P251" s="239"/>
      <c r="Q251" s="245"/>
      <c r="R251" s="239"/>
      <c r="S251" s="245"/>
      <c r="T251" s="180"/>
      <c r="U251" s="180"/>
      <c r="V251" s="180"/>
      <c r="W251" s="180"/>
      <c r="X251" s="180"/>
      <c r="Y251" s="180"/>
      <c r="Z251" s="180"/>
      <c r="AA251" s="180"/>
      <c r="AB251" s="180"/>
      <c r="AC251" s="43"/>
      <c r="AD251" s="43"/>
    </row>
    <row r="252" spans="1:30" x14ac:dyDescent="0.15">
      <c r="A252" s="43"/>
      <c r="B252" s="43"/>
      <c r="C252" s="43"/>
      <c r="D252" s="43"/>
      <c r="E252" s="43"/>
      <c r="F252" s="43"/>
      <c r="G252" s="43"/>
      <c r="H252" s="239"/>
      <c r="I252" s="245"/>
      <c r="J252" s="239"/>
      <c r="K252" s="245"/>
      <c r="L252" s="239"/>
      <c r="M252" s="245"/>
      <c r="N252" s="239"/>
      <c r="O252" s="245"/>
      <c r="P252" s="239"/>
      <c r="Q252" s="245"/>
      <c r="R252" s="239"/>
      <c r="S252" s="245"/>
      <c r="T252" s="180"/>
      <c r="U252" s="180"/>
      <c r="V252" s="180"/>
      <c r="W252" s="180"/>
      <c r="X252" s="180"/>
      <c r="Y252" s="180"/>
      <c r="Z252" s="180"/>
      <c r="AA252" s="180"/>
      <c r="AB252" s="180"/>
      <c r="AC252" s="43"/>
      <c r="AD252" s="43"/>
    </row>
    <row r="253" spans="1:30" x14ac:dyDescent="0.15">
      <c r="A253" s="43"/>
      <c r="B253" s="43"/>
      <c r="C253" s="43"/>
      <c r="D253" s="43"/>
      <c r="E253" s="43"/>
      <c r="F253" s="43"/>
      <c r="G253" s="43"/>
      <c r="H253" s="239"/>
      <c r="I253" s="245"/>
      <c r="J253" s="239"/>
      <c r="K253" s="245"/>
      <c r="L253" s="239"/>
      <c r="M253" s="245"/>
      <c r="N253" s="239"/>
      <c r="O253" s="245"/>
      <c r="P253" s="239"/>
      <c r="Q253" s="245"/>
      <c r="R253" s="239"/>
      <c r="S253" s="245"/>
      <c r="T253" s="180"/>
      <c r="U253" s="180"/>
      <c r="V253" s="180"/>
      <c r="W253" s="180"/>
      <c r="X253" s="180"/>
      <c r="Y253" s="180"/>
      <c r="Z253" s="180"/>
      <c r="AA253" s="180"/>
      <c r="AB253" s="180"/>
      <c r="AC253" s="43"/>
      <c r="AD253" s="43"/>
    </row>
    <row r="254" spans="1:30" x14ac:dyDescent="0.15">
      <c r="A254" s="43"/>
      <c r="B254" s="43"/>
      <c r="C254" s="43"/>
      <c r="D254" s="43"/>
      <c r="E254" s="43"/>
      <c r="F254" s="43"/>
      <c r="G254" s="43"/>
      <c r="H254" s="239"/>
      <c r="I254" s="245"/>
      <c r="J254" s="239"/>
      <c r="K254" s="245"/>
      <c r="L254" s="239"/>
      <c r="M254" s="245"/>
      <c r="N254" s="239"/>
      <c r="O254" s="245"/>
      <c r="P254" s="239"/>
      <c r="Q254" s="245"/>
      <c r="R254" s="239"/>
      <c r="S254" s="245"/>
      <c r="T254" s="180"/>
      <c r="U254" s="180"/>
      <c r="V254" s="180"/>
      <c r="W254" s="180"/>
      <c r="X254" s="180"/>
      <c r="Y254" s="180"/>
      <c r="Z254" s="180"/>
      <c r="AA254" s="180"/>
      <c r="AB254" s="180"/>
      <c r="AC254" s="43"/>
      <c r="AD254" s="43"/>
    </row>
    <row r="255" spans="1:30" x14ac:dyDescent="0.15">
      <c r="A255" s="43"/>
      <c r="B255" s="43"/>
      <c r="C255" s="43"/>
      <c r="D255" s="43"/>
      <c r="E255" s="43"/>
      <c r="F255" s="43"/>
      <c r="G255" s="43"/>
      <c r="H255" s="239"/>
      <c r="I255" s="245"/>
      <c r="J255" s="239"/>
      <c r="K255" s="245"/>
      <c r="L255" s="239"/>
      <c r="M255" s="245"/>
      <c r="N255" s="239"/>
      <c r="O255" s="245"/>
      <c r="P255" s="239"/>
      <c r="Q255" s="245"/>
      <c r="R255" s="239"/>
      <c r="S255" s="245"/>
      <c r="T255" s="180"/>
      <c r="U255" s="180"/>
      <c r="V255" s="180"/>
      <c r="W255" s="180"/>
      <c r="X255" s="180"/>
      <c r="Y255" s="180"/>
      <c r="Z255" s="180"/>
      <c r="AA255" s="180"/>
      <c r="AB255" s="180"/>
      <c r="AC255" s="43"/>
      <c r="AD255" s="43"/>
    </row>
    <row r="256" spans="1:30" x14ac:dyDescent="0.15">
      <c r="A256" s="43"/>
      <c r="B256" s="43"/>
      <c r="C256" s="43"/>
      <c r="D256" s="43"/>
      <c r="E256" s="43"/>
      <c r="F256" s="43"/>
      <c r="G256" s="43"/>
      <c r="H256" s="239"/>
      <c r="I256" s="245"/>
      <c r="J256" s="239"/>
      <c r="K256" s="245"/>
      <c r="L256" s="239"/>
      <c r="M256" s="245"/>
      <c r="N256" s="239"/>
      <c r="O256" s="245"/>
      <c r="P256" s="239"/>
      <c r="Q256" s="245"/>
      <c r="R256" s="239"/>
      <c r="S256" s="245"/>
      <c r="T256" s="180"/>
      <c r="U256" s="180"/>
      <c r="V256" s="180"/>
      <c r="W256" s="180"/>
      <c r="X256" s="180"/>
      <c r="Y256" s="180"/>
      <c r="Z256" s="180"/>
      <c r="AA256" s="180"/>
      <c r="AB256" s="180"/>
      <c r="AC256" s="43"/>
      <c r="AD256" s="43"/>
    </row>
    <row r="257" spans="1:30" x14ac:dyDescent="0.15">
      <c r="A257" s="43"/>
      <c r="B257" s="43"/>
      <c r="C257" s="43"/>
      <c r="D257" s="43"/>
      <c r="E257" s="43"/>
      <c r="F257" s="43"/>
      <c r="G257" s="43"/>
      <c r="H257" s="239"/>
      <c r="I257" s="245"/>
      <c r="J257" s="239"/>
      <c r="K257" s="245"/>
      <c r="L257" s="239"/>
      <c r="M257" s="245"/>
      <c r="N257" s="239"/>
      <c r="O257" s="245"/>
      <c r="P257" s="239"/>
      <c r="Q257" s="245"/>
      <c r="R257" s="239"/>
      <c r="S257" s="245"/>
      <c r="T257" s="180"/>
      <c r="U257" s="180"/>
      <c r="V257" s="180"/>
      <c r="W257" s="180"/>
      <c r="X257" s="180"/>
      <c r="Y257" s="180"/>
      <c r="Z257" s="180"/>
      <c r="AA257" s="180"/>
      <c r="AB257" s="180"/>
      <c r="AC257" s="43"/>
      <c r="AD257" s="43"/>
    </row>
    <row r="258" spans="1:30" x14ac:dyDescent="0.15">
      <c r="A258" s="43"/>
      <c r="B258" s="43"/>
      <c r="C258" s="43"/>
      <c r="D258" s="43"/>
      <c r="E258" s="43"/>
      <c r="F258" s="43"/>
      <c r="G258" s="43"/>
      <c r="H258" s="239"/>
      <c r="I258" s="245"/>
      <c r="J258" s="239"/>
      <c r="K258" s="245"/>
      <c r="L258" s="239"/>
      <c r="M258" s="245"/>
      <c r="N258" s="239"/>
      <c r="O258" s="245"/>
      <c r="P258" s="239"/>
      <c r="Q258" s="245"/>
      <c r="R258" s="239"/>
      <c r="S258" s="245"/>
      <c r="T258" s="180"/>
      <c r="U258" s="180"/>
      <c r="V258" s="180"/>
      <c r="W258" s="180"/>
      <c r="X258" s="180"/>
      <c r="Y258" s="180"/>
      <c r="Z258" s="180"/>
      <c r="AA258" s="180"/>
      <c r="AB258" s="180"/>
      <c r="AC258" s="43"/>
      <c r="AD258" s="43"/>
    </row>
  </sheetData>
  <mergeCells count="139">
    <mergeCell ref="C56:G56"/>
    <mergeCell ref="B54:G54"/>
    <mergeCell ref="C57:G57"/>
    <mergeCell ref="C51:G51"/>
    <mergeCell ref="C58:G58"/>
    <mergeCell ref="C52:G52"/>
    <mergeCell ref="C80:G80"/>
    <mergeCell ref="C77:G77"/>
    <mergeCell ref="C60:G60"/>
    <mergeCell ref="A67:G67"/>
    <mergeCell ref="C61:G61"/>
    <mergeCell ref="C72:G72"/>
    <mergeCell ref="C76:G76"/>
    <mergeCell ref="A63:G63"/>
    <mergeCell ref="A47:G47"/>
    <mergeCell ref="C50:G50"/>
    <mergeCell ref="B21:G21"/>
    <mergeCell ref="B33:G33"/>
    <mergeCell ref="B23:G23"/>
    <mergeCell ref="B22:G22"/>
    <mergeCell ref="C42:G42"/>
    <mergeCell ref="B49:G49"/>
    <mergeCell ref="C55:G55"/>
    <mergeCell ref="A44:G44"/>
    <mergeCell ref="B45:G45"/>
    <mergeCell ref="A24:G24"/>
    <mergeCell ref="B25:G25"/>
    <mergeCell ref="C96:G96"/>
    <mergeCell ref="A99:G99"/>
    <mergeCell ref="V28:Z28"/>
    <mergeCell ref="A53:G53"/>
    <mergeCell ref="C41:G41"/>
    <mergeCell ref="A4:G4"/>
    <mergeCell ref="A3:G3"/>
    <mergeCell ref="C11:G11"/>
    <mergeCell ref="A5:G5"/>
    <mergeCell ref="B6:G6"/>
    <mergeCell ref="C7:G7"/>
    <mergeCell ref="C8:G8"/>
    <mergeCell ref="C9:G9"/>
    <mergeCell ref="C10:G10"/>
    <mergeCell ref="C12:G12"/>
    <mergeCell ref="C15:G15"/>
    <mergeCell ref="B40:G40"/>
    <mergeCell ref="B32:G32"/>
    <mergeCell ref="B37:G37"/>
    <mergeCell ref="A36:G36"/>
    <mergeCell ref="C35:G35"/>
    <mergeCell ref="B39:G39"/>
    <mergeCell ref="A31:G31"/>
    <mergeCell ref="B14:G14"/>
    <mergeCell ref="C13:G13"/>
    <mergeCell ref="C82:G82"/>
    <mergeCell ref="A68:G68"/>
    <mergeCell ref="C92:G92"/>
    <mergeCell ref="C88:G88"/>
    <mergeCell ref="A69:G69"/>
    <mergeCell ref="C78:G78"/>
    <mergeCell ref="C81:G81"/>
    <mergeCell ref="C85:G85"/>
    <mergeCell ref="C73:G73"/>
    <mergeCell ref="C87:G87"/>
    <mergeCell ref="C86:G86"/>
    <mergeCell ref="C75:G75"/>
    <mergeCell ref="B79:G79"/>
    <mergeCell ref="A29:G29"/>
    <mergeCell ref="A30:G30"/>
    <mergeCell ref="B20:G20"/>
    <mergeCell ref="A26:G26"/>
    <mergeCell ref="A19:G19"/>
    <mergeCell ref="B17:G17"/>
    <mergeCell ref="C18:G18"/>
    <mergeCell ref="B38:G38"/>
    <mergeCell ref="C34:G34"/>
    <mergeCell ref="C16:G16"/>
    <mergeCell ref="A114:G114"/>
    <mergeCell ref="B135:G135"/>
    <mergeCell ref="B136:G136"/>
    <mergeCell ref="V122:Z122"/>
    <mergeCell ref="A125:G125"/>
    <mergeCell ref="B126:G126"/>
    <mergeCell ref="B134:G134"/>
    <mergeCell ref="B132:G132"/>
    <mergeCell ref="B129:G129"/>
    <mergeCell ref="A123:G123"/>
    <mergeCell ref="B127:G127"/>
    <mergeCell ref="A124:G124"/>
    <mergeCell ref="A133:G133"/>
    <mergeCell ref="B131:G131"/>
    <mergeCell ref="B130:G130"/>
    <mergeCell ref="B128:G128"/>
    <mergeCell ref="A110:G110"/>
    <mergeCell ref="A106:G106"/>
    <mergeCell ref="A107:G107"/>
    <mergeCell ref="A108:G108"/>
    <mergeCell ref="C93:G93"/>
    <mergeCell ref="A109:G109"/>
    <mergeCell ref="B144:G144"/>
    <mergeCell ref="B137:G137"/>
    <mergeCell ref="B142:G142"/>
    <mergeCell ref="A141:G141"/>
    <mergeCell ref="A140:G140"/>
    <mergeCell ref="B143:G143"/>
    <mergeCell ref="B138:G138"/>
    <mergeCell ref="B139:G139"/>
    <mergeCell ref="B95:G95"/>
    <mergeCell ref="A113:G113"/>
    <mergeCell ref="A120:G120"/>
    <mergeCell ref="A119:G119"/>
    <mergeCell ref="A112:G112"/>
    <mergeCell ref="A115:G115"/>
    <mergeCell ref="A117:G117"/>
    <mergeCell ref="A118:G118"/>
    <mergeCell ref="A116:G116"/>
    <mergeCell ref="A111:G111"/>
    <mergeCell ref="V2:Z2"/>
    <mergeCell ref="C71:G71"/>
    <mergeCell ref="B74:G74"/>
    <mergeCell ref="B46:G46"/>
    <mergeCell ref="A105:G105"/>
    <mergeCell ref="A48:G48"/>
    <mergeCell ref="B70:G70"/>
    <mergeCell ref="A83:G83"/>
    <mergeCell ref="C62:G62"/>
    <mergeCell ref="A104:G104"/>
    <mergeCell ref="B84:G84"/>
    <mergeCell ref="B59:G59"/>
    <mergeCell ref="A64:G64"/>
    <mergeCell ref="C98:G98"/>
    <mergeCell ref="C89:G89"/>
    <mergeCell ref="C90:G90"/>
    <mergeCell ref="B91:G91"/>
    <mergeCell ref="C94:G94"/>
    <mergeCell ref="A103:G103"/>
    <mergeCell ref="V102:Z102"/>
    <mergeCell ref="A100:G100"/>
    <mergeCell ref="C97:G97"/>
    <mergeCell ref="B43:G43"/>
    <mergeCell ref="V66:Z66"/>
  </mergeCells>
  <phoneticPr fontId="2"/>
  <pageMargins left="0.51181102362204722" right="0.27559055118110237" top="0.98425196850393704" bottom="0.98425196850393704" header="0.51181102362204722" footer="0.51181102362204722"/>
  <pageSetup paperSize="9" scale="72" firstPageNumber="15" pageOrder="overThenDown" orientation="portrait" useFirstPageNumber="1" r:id="rId1"/>
  <headerFooter scaleWithDoc="0" alignWithMargins="0">
    <oddFooter xml:space="preserve">&amp;C&amp;P </oddFooter>
  </headerFooter>
  <rowBreaks count="4" manualBreakCount="4">
    <brk id="26" max="16383" man="1"/>
    <brk id="65" max="16383" man="1"/>
    <brk id="101" max="16383" man="1"/>
    <brk id="120" max="16383" man="1"/>
  </rowBreaks>
  <colBreaks count="1" manualBreakCount="1">
    <brk id="15" max="145"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4"/>
  <sheetViews>
    <sheetView view="pageBreakPreview" topLeftCell="B1" zoomScale="87" zoomScaleNormal="100" zoomScaleSheetLayoutView="87" workbookViewId="0">
      <selection activeCell="K6" sqref="K6:K7"/>
    </sheetView>
  </sheetViews>
  <sheetFormatPr defaultColWidth="9" defaultRowHeight="13.5" x14ac:dyDescent="0.15"/>
  <cols>
    <col min="1" max="1" width="17.875" style="68" customWidth="1"/>
    <col min="2" max="2" width="5.125" style="68" customWidth="1"/>
    <col min="3" max="3" width="2.375" style="68" customWidth="1"/>
    <col min="4" max="4" width="20.625" style="204" customWidth="1"/>
    <col min="5" max="5" width="8.625" style="68" customWidth="1"/>
    <col min="6" max="8" width="10.625" style="247" customWidth="1"/>
    <col min="9" max="9" width="3.75" style="129" customWidth="1"/>
    <col min="10" max="10" width="10.625" style="247" customWidth="1"/>
    <col min="11" max="11" width="11.375" style="247" customWidth="1"/>
    <col min="12" max="12" width="64.625" style="165" customWidth="1"/>
    <col min="13" max="16384" width="9" style="68"/>
  </cols>
  <sheetData>
    <row r="1" spans="1:12" ht="24.75" customHeight="1" x14ac:dyDescent="0.15">
      <c r="A1" s="84" t="s">
        <v>397</v>
      </c>
      <c r="B1" s="165"/>
    </row>
    <row r="2" spans="1:12" ht="24.75" customHeight="1" x14ac:dyDescent="0.15">
      <c r="A2" s="326" t="s">
        <v>191</v>
      </c>
      <c r="B2" s="326"/>
    </row>
    <row r="3" spans="1:12" s="169" customFormat="1" ht="40.5" customHeight="1" x14ac:dyDescent="0.15">
      <c r="A3" s="166" t="s">
        <v>18</v>
      </c>
      <c r="B3" s="167"/>
      <c r="C3" s="166" t="s">
        <v>610</v>
      </c>
      <c r="D3" s="208"/>
      <c r="E3" s="168"/>
      <c r="F3" s="248" t="s">
        <v>1041</v>
      </c>
      <c r="G3" s="248" t="s">
        <v>1075</v>
      </c>
      <c r="H3" s="248" t="s">
        <v>1080</v>
      </c>
      <c r="I3" s="249"/>
      <c r="J3" s="248" t="s">
        <v>1129</v>
      </c>
      <c r="K3" s="248" t="s">
        <v>1135</v>
      </c>
      <c r="L3" s="188" t="s">
        <v>19</v>
      </c>
    </row>
    <row r="4" spans="1:12" ht="30.95" customHeight="1" x14ac:dyDescent="0.15">
      <c r="A4" s="574" t="s">
        <v>60</v>
      </c>
      <c r="B4" s="576" t="s">
        <v>1061</v>
      </c>
      <c r="C4" s="2"/>
      <c r="D4" s="202" t="s">
        <v>152</v>
      </c>
      <c r="E4" s="578" t="s">
        <v>1060</v>
      </c>
      <c r="F4" s="567">
        <v>92.91</v>
      </c>
      <c r="G4" s="567">
        <v>93.01</v>
      </c>
      <c r="H4" s="567">
        <v>92.62</v>
      </c>
      <c r="I4" s="250"/>
      <c r="J4" s="567">
        <v>91.95</v>
      </c>
      <c r="K4" s="567">
        <v>91.53</v>
      </c>
      <c r="L4" s="347" t="s">
        <v>810</v>
      </c>
    </row>
    <row r="5" spans="1:12" ht="30.95" customHeight="1" x14ac:dyDescent="0.15">
      <c r="A5" s="575"/>
      <c r="B5" s="577"/>
      <c r="C5" s="6"/>
      <c r="D5" s="205" t="s">
        <v>153</v>
      </c>
      <c r="E5" s="579"/>
      <c r="F5" s="569"/>
      <c r="G5" s="568"/>
      <c r="H5" s="568"/>
      <c r="I5" s="250"/>
      <c r="J5" s="568"/>
      <c r="K5" s="568"/>
      <c r="L5" s="203" t="s">
        <v>811</v>
      </c>
    </row>
    <row r="6" spans="1:12" ht="30.95" customHeight="1" x14ac:dyDescent="0.15">
      <c r="A6" s="574" t="s">
        <v>61</v>
      </c>
      <c r="B6" s="576" t="s">
        <v>151</v>
      </c>
      <c r="C6" s="2"/>
      <c r="D6" s="202" t="s">
        <v>62</v>
      </c>
      <c r="E6" s="578" t="s">
        <v>1060</v>
      </c>
      <c r="F6" s="567">
        <v>90.06</v>
      </c>
      <c r="G6" s="567">
        <v>91.26</v>
      </c>
      <c r="H6" s="567">
        <f>54091/61077*100</f>
        <v>88.561979141084208</v>
      </c>
      <c r="I6" s="250"/>
      <c r="J6" s="567">
        <v>87.95</v>
      </c>
      <c r="K6" s="567">
        <v>90.38</v>
      </c>
      <c r="L6" s="347" t="s">
        <v>885</v>
      </c>
    </row>
    <row r="7" spans="1:12" ht="30.95" customHeight="1" x14ac:dyDescent="0.15">
      <c r="A7" s="575"/>
      <c r="B7" s="577"/>
      <c r="C7" s="1"/>
      <c r="D7" s="205" t="s">
        <v>63</v>
      </c>
      <c r="E7" s="579"/>
      <c r="F7" s="569"/>
      <c r="G7" s="568"/>
      <c r="H7" s="568"/>
      <c r="I7" s="250"/>
      <c r="J7" s="568"/>
      <c r="K7" s="568"/>
      <c r="L7" s="203" t="s">
        <v>1066</v>
      </c>
    </row>
    <row r="8" spans="1:12" ht="30.95" customHeight="1" x14ac:dyDescent="0.15">
      <c r="A8" s="574" t="s">
        <v>64</v>
      </c>
      <c r="B8" s="576" t="s">
        <v>151</v>
      </c>
      <c r="C8" s="2"/>
      <c r="D8" s="202" t="s">
        <v>62</v>
      </c>
      <c r="E8" s="578" t="s">
        <v>1060</v>
      </c>
      <c r="F8" s="567">
        <v>74.06</v>
      </c>
      <c r="G8" s="567">
        <v>72.91</v>
      </c>
      <c r="H8" s="567">
        <v>72.03</v>
      </c>
      <c r="I8" s="250"/>
      <c r="J8" s="567">
        <v>71.23</v>
      </c>
      <c r="K8" s="567">
        <v>71.8</v>
      </c>
      <c r="L8" s="347" t="s">
        <v>812</v>
      </c>
    </row>
    <row r="9" spans="1:12" ht="30.95" customHeight="1" x14ac:dyDescent="0.15">
      <c r="A9" s="575"/>
      <c r="B9" s="577"/>
      <c r="C9" s="1"/>
      <c r="D9" s="205" t="s">
        <v>73</v>
      </c>
      <c r="E9" s="579"/>
      <c r="F9" s="569"/>
      <c r="G9" s="568"/>
      <c r="H9" s="568"/>
      <c r="I9" s="250"/>
      <c r="J9" s="568"/>
      <c r="K9" s="568"/>
      <c r="L9" s="203" t="s">
        <v>1066</v>
      </c>
    </row>
    <row r="10" spans="1:12" ht="30.95" customHeight="1" x14ac:dyDescent="0.15">
      <c r="A10" s="574" t="s">
        <v>68</v>
      </c>
      <c r="B10" s="576" t="s">
        <v>151</v>
      </c>
      <c r="C10" s="2"/>
      <c r="D10" s="202" t="s">
        <v>63</v>
      </c>
      <c r="E10" s="578" t="s">
        <v>1060</v>
      </c>
      <c r="F10" s="567">
        <v>82.23</v>
      </c>
      <c r="G10" s="567">
        <v>79.89</v>
      </c>
      <c r="H10" s="567">
        <v>81.33</v>
      </c>
      <c r="I10" s="250"/>
      <c r="J10" s="567">
        <v>80.989999999999995</v>
      </c>
      <c r="K10" s="567">
        <v>79.44</v>
      </c>
      <c r="L10" s="347" t="s">
        <v>814</v>
      </c>
    </row>
    <row r="11" spans="1:12" ht="30.95" customHeight="1" x14ac:dyDescent="0.15">
      <c r="A11" s="575"/>
      <c r="B11" s="577"/>
      <c r="C11" s="1"/>
      <c r="D11" s="205" t="s">
        <v>73</v>
      </c>
      <c r="E11" s="579"/>
      <c r="F11" s="569"/>
      <c r="G11" s="568"/>
      <c r="H11" s="568"/>
      <c r="I11" s="250"/>
      <c r="J11" s="568"/>
      <c r="K11" s="568"/>
      <c r="L11" s="203" t="s">
        <v>1066</v>
      </c>
    </row>
    <row r="12" spans="1:12" ht="30.95" customHeight="1" x14ac:dyDescent="0.15">
      <c r="A12" s="574" t="s">
        <v>69</v>
      </c>
      <c r="B12" s="582" t="s">
        <v>1062</v>
      </c>
      <c r="C12" s="2"/>
      <c r="D12" s="202" t="s">
        <v>154</v>
      </c>
      <c r="E12" s="350"/>
      <c r="F12" s="567">
        <v>22.21</v>
      </c>
      <c r="G12" s="567">
        <f>19986426/915145</f>
        <v>21.839627599997815</v>
      </c>
      <c r="H12" s="567">
        <f>19743255/917961</f>
        <v>21.507727452473471</v>
      </c>
      <c r="I12" s="250"/>
      <c r="J12" s="567">
        <v>21.29</v>
      </c>
      <c r="K12" s="567">
        <v>21.39</v>
      </c>
      <c r="L12" s="347" t="s">
        <v>1067</v>
      </c>
    </row>
    <row r="13" spans="1:12" ht="30.95" customHeight="1" x14ac:dyDescent="0.15">
      <c r="A13" s="575"/>
      <c r="B13" s="583"/>
      <c r="C13" s="1"/>
      <c r="D13" s="205" t="s">
        <v>74</v>
      </c>
      <c r="E13" s="351"/>
      <c r="F13" s="569"/>
      <c r="G13" s="569"/>
      <c r="H13" s="569"/>
      <c r="I13" s="250"/>
      <c r="J13" s="569"/>
      <c r="K13" s="569"/>
      <c r="L13" s="203" t="s">
        <v>1069</v>
      </c>
    </row>
    <row r="14" spans="1:12" ht="30.95" customHeight="1" x14ac:dyDescent="0.15">
      <c r="A14" s="574" t="s">
        <v>345</v>
      </c>
      <c r="B14" s="580" t="s">
        <v>155</v>
      </c>
      <c r="C14" s="2"/>
      <c r="D14" s="202" t="s">
        <v>1012</v>
      </c>
      <c r="E14" s="350"/>
      <c r="F14" s="567">
        <v>114.15</v>
      </c>
      <c r="G14" s="567">
        <v>113.24</v>
      </c>
      <c r="H14" s="567">
        <v>119.37</v>
      </c>
      <c r="I14" s="250"/>
      <c r="J14" s="567">
        <v>121.45</v>
      </c>
      <c r="K14" s="567">
        <v>128.27000000000001</v>
      </c>
      <c r="L14" s="347" t="s">
        <v>782</v>
      </c>
    </row>
    <row r="15" spans="1:12" ht="30.95" customHeight="1" x14ac:dyDescent="0.15">
      <c r="A15" s="575"/>
      <c r="B15" s="581"/>
      <c r="C15" s="1"/>
      <c r="D15" s="205" t="s">
        <v>152</v>
      </c>
      <c r="E15" s="351"/>
      <c r="F15" s="569"/>
      <c r="G15" s="569"/>
      <c r="H15" s="569"/>
      <c r="I15" s="250"/>
      <c r="J15" s="569"/>
      <c r="K15" s="569"/>
      <c r="L15" s="203" t="s">
        <v>1050</v>
      </c>
    </row>
    <row r="16" spans="1:12" ht="30.95" customHeight="1" x14ac:dyDescent="0.15">
      <c r="A16" s="574" t="s">
        <v>156</v>
      </c>
      <c r="B16" s="580" t="s">
        <v>155</v>
      </c>
      <c r="C16" s="2"/>
      <c r="D16" s="202" t="s">
        <v>157</v>
      </c>
      <c r="E16" s="350"/>
      <c r="F16" s="567">
        <v>108.14</v>
      </c>
      <c r="G16" s="567">
        <v>125.14</v>
      </c>
      <c r="H16" s="567">
        <v>102.35</v>
      </c>
      <c r="I16" s="250"/>
      <c r="J16" s="567">
        <v>125.91</v>
      </c>
      <c r="K16" s="567">
        <v>126.44</v>
      </c>
      <c r="L16" s="572" t="s">
        <v>411</v>
      </c>
    </row>
    <row r="17" spans="1:12" ht="30.95" customHeight="1" x14ac:dyDescent="0.15">
      <c r="A17" s="575"/>
      <c r="B17" s="581"/>
      <c r="C17" s="1"/>
      <c r="D17" s="205" t="s">
        <v>152</v>
      </c>
      <c r="E17" s="351"/>
      <c r="F17" s="569"/>
      <c r="G17" s="569"/>
      <c r="H17" s="569"/>
      <c r="I17" s="250"/>
      <c r="J17" s="569"/>
      <c r="K17" s="569"/>
      <c r="L17" s="573"/>
    </row>
    <row r="18" spans="1:12" ht="30.95" customHeight="1" x14ac:dyDescent="0.15">
      <c r="A18" s="153" t="s">
        <v>158</v>
      </c>
      <c r="B18" s="576" t="s">
        <v>71</v>
      </c>
      <c r="C18" s="2"/>
      <c r="D18" s="205" t="s">
        <v>159</v>
      </c>
      <c r="E18" s="350"/>
      <c r="F18" s="571">
        <v>5840</v>
      </c>
      <c r="G18" s="571">
        <v>5792</v>
      </c>
      <c r="H18" s="571">
        <f>150106/23</f>
        <v>6526.347826086957</v>
      </c>
      <c r="I18" s="251"/>
      <c r="J18" s="571">
        <v>6779</v>
      </c>
      <c r="K18" s="571">
        <v>6461</v>
      </c>
      <c r="L18" s="347" t="s">
        <v>815</v>
      </c>
    </row>
    <row r="19" spans="1:12" ht="30.95" customHeight="1" x14ac:dyDescent="0.15">
      <c r="A19" s="349" t="s">
        <v>159</v>
      </c>
      <c r="B19" s="577"/>
      <c r="C19" s="1"/>
      <c r="D19" s="206" t="s">
        <v>76</v>
      </c>
      <c r="E19" s="351"/>
      <c r="F19" s="569"/>
      <c r="G19" s="569"/>
      <c r="H19" s="569"/>
      <c r="I19" s="251"/>
      <c r="J19" s="569"/>
      <c r="K19" s="569"/>
      <c r="L19" s="203" t="s">
        <v>265</v>
      </c>
    </row>
    <row r="20" spans="1:12" ht="30.95" customHeight="1" x14ac:dyDescent="0.15">
      <c r="A20" s="153" t="s">
        <v>158</v>
      </c>
      <c r="B20" s="576" t="s">
        <v>405</v>
      </c>
      <c r="C20" s="2"/>
      <c r="D20" s="205" t="s">
        <v>152</v>
      </c>
      <c r="E20" s="350"/>
      <c r="F20" s="571">
        <v>725481</v>
      </c>
      <c r="G20" s="571">
        <v>714948</v>
      </c>
      <c r="H20" s="571">
        <f>18285606/23</f>
        <v>795026.34782608692</v>
      </c>
      <c r="I20" s="251"/>
      <c r="J20" s="571">
        <v>818241</v>
      </c>
      <c r="K20" s="571">
        <v>783206</v>
      </c>
      <c r="L20" s="347" t="s">
        <v>816</v>
      </c>
    </row>
    <row r="21" spans="1:12" ht="30.95" customHeight="1" x14ac:dyDescent="0.15">
      <c r="A21" s="349" t="s">
        <v>160</v>
      </c>
      <c r="B21" s="577"/>
      <c r="C21" s="1"/>
      <c r="D21" s="205" t="s">
        <v>76</v>
      </c>
      <c r="E21" s="351"/>
      <c r="F21" s="569"/>
      <c r="G21" s="569"/>
      <c r="H21" s="569"/>
      <c r="I21" s="251"/>
      <c r="J21" s="569"/>
      <c r="K21" s="569"/>
      <c r="L21" s="203" t="s">
        <v>265</v>
      </c>
    </row>
    <row r="22" spans="1:12" ht="30.95" customHeight="1" x14ac:dyDescent="0.15">
      <c r="A22" s="153" t="s">
        <v>158</v>
      </c>
      <c r="B22" s="586" t="s">
        <v>161</v>
      </c>
      <c r="C22" s="2"/>
      <c r="D22" s="205" t="s">
        <v>72</v>
      </c>
      <c r="E22" s="350"/>
      <c r="F22" s="571">
        <v>84549</v>
      </c>
      <c r="G22" s="571">
        <v>95642</v>
      </c>
      <c r="H22" s="571">
        <f>2031570819/23/1000</f>
        <v>88329.166043478268</v>
      </c>
      <c r="I22" s="251"/>
      <c r="J22" s="571">
        <v>110929</v>
      </c>
      <c r="K22" s="571">
        <v>105927</v>
      </c>
      <c r="L22" s="347" t="s">
        <v>1063</v>
      </c>
    </row>
    <row r="23" spans="1:12" ht="30.95" customHeight="1" x14ac:dyDescent="0.15">
      <c r="A23" s="349" t="s">
        <v>673</v>
      </c>
      <c r="B23" s="587"/>
      <c r="C23" s="1"/>
      <c r="D23" s="206" t="s">
        <v>76</v>
      </c>
      <c r="E23" s="351"/>
      <c r="F23" s="569"/>
      <c r="G23" s="569"/>
      <c r="H23" s="569"/>
      <c r="I23" s="251"/>
      <c r="J23" s="569"/>
      <c r="K23" s="569"/>
      <c r="L23" s="203" t="s">
        <v>265</v>
      </c>
    </row>
    <row r="24" spans="1:12" ht="20.100000000000001" customHeight="1" x14ac:dyDescent="0.15">
      <c r="A24" s="3"/>
      <c r="B24" s="5"/>
      <c r="C24" s="7"/>
      <c r="D24" s="207"/>
      <c r="E24" s="4"/>
      <c r="F24" s="252"/>
      <c r="G24" s="252"/>
      <c r="H24" s="252"/>
      <c r="I24" s="252"/>
      <c r="J24" s="252"/>
      <c r="K24" s="372" t="s">
        <v>1132</v>
      </c>
      <c r="L24" s="369"/>
    </row>
    <row r="25" spans="1:12" x14ac:dyDescent="0.15">
      <c r="A25" s="3"/>
      <c r="B25" s="5"/>
      <c r="C25" s="7"/>
      <c r="D25" s="207"/>
      <c r="E25" s="4"/>
      <c r="F25" s="252"/>
      <c r="G25" s="252"/>
      <c r="H25" s="252"/>
      <c r="I25" s="252"/>
      <c r="J25" s="252"/>
      <c r="K25" s="252" t="s">
        <v>1133</v>
      </c>
      <c r="L25" s="370"/>
    </row>
    <row r="26" spans="1:12" ht="13.5" customHeight="1" x14ac:dyDescent="0.15">
      <c r="A26" s="3"/>
      <c r="B26" s="5"/>
      <c r="C26" s="7"/>
      <c r="D26" s="207"/>
      <c r="E26" s="4"/>
      <c r="F26" s="252"/>
      <c r="G26" s="252"/>
      <c r="H26" s="252"/>
      <c r="I26" s="252"/>
      <c r="J26" s="252"/>
      <c r="K26" s="252" t="s">
        <v>1134</v>
      </c>
      <c r="L26" s="371"/>
    </row>
    <row r="27" spans="1:12" ht="13.5" customHeight="1" x14ac:dyDescent="0.15">
      <c r="A27" s="3"/>
      <c r="B27" s="5"/>
      <c r="C27" s="7"/>
      <c r="D27" s="207"/>
      <c r="E27" s="4"/>
      <c r="F27" s="252"/>
      <c r="G27" s="252"/>
      <c r="H27" s="252"/>
      <c r="I27" s="252"/>
      <c r="J27" s="252"/>
      <c r="K27" s="252"/>
      <c r="L27" s="371"/>
    </row>
    <row r="28" spans="1:12" ht="24.75" customHeight="1" x14ac:dyDescent="0.15">
      <c r="A28" s="154" t="s">
        <v>192</v>
      </c>
      <c r="B28" s="154"/>
      <c r="D28" s="209"/>
    </row>
    <row r="29" spans="1:12" ht="40.5" customHeight="1" x14ac:dyDescent="0.15">
      <c r="A29" s="166" t="s">
        <v>18</v>
      </c>
      <c r="B29" s="167"/>
      <c r="C29" s="166" t="s">
        <v>610</v>
      </c>
      <c r="D29" s="208"/>
      <c r="E29" s="168"/>
      <c r="F29" s="248" t="s">
        <v>1041</v>
      </c>
      <c r="G29" s="248" t="s">
        <v>1075</v>
      </c>
      <c r="H29" s="248" t="s">
        <v>1080</v>
      </c>
      <c r="I29" s="249"/>
      <c r="J29" s="248" t="s">
        <v>1129</v>
      </c>
      <c r="K29" s="248" t="s">
        <v>1135</v>
      </c>
      <c r="L29" s="188" t="s">
        <v>19</v>
      </c>
    </row>
    <row r="30" spans="1:12" ht="20.100000000000001" customHeight="1" x14ac:dyDescent="0.15">
      <c r="A30" s="584" t="s">
        <v>1014</v>
      </c>
      <c r="B30" s="576" t="s">
        <v>1061</v>
      </c>
      <c r="C30" s="352"/>
      <c r="D30" s="202" t="s">
        <v>20</v>
      </c>
      <c r="E30" s="578" t="s">
        <v>1060</v>
      </c>
      <c r="F30" s="570">
        <v>77.599999999999994</v>
      </c>
      <c r="G30" s="570">
        <f>21215718717/27223041295*100</f>
        <v>77.932948369353014</v>
      </c>
      <c r="H30" s="570">
        <f>22862485874/28922305661*100</f>
        <v>79.047936710069052</v>
      </c>
      <c r="I30" s="127"/>
      <c r="J30" s="570">
        <v>83.7</v>
      </c>
      <c r="K30" s="570">
        <v>88</v>
      </c>
      <c r="L30" s="347" t="s">
        <v>91</v>
      </c>
    </row>
    <row r="31" spans="1:12" ht="20.100000000000001" customHeight="1" x14ac:dyDescent="0.15">
      <c r="A31" s="585"/>
      <c r="B31" s="577"/>
      <c r="C31" s="353"/>
      <c r="D31" s="205" t="s">
        <v>21</v>
      </c>
      <c r="E31" s="579"/>
      <c r="F31" s="588"/>
      <c r="G31" s="569"/>
      <c r="H31" s="569"/>
      <c r="I31" s="127"/>
      <c r="J31" s="569"/>
      <c r="K31" s="569"/>
      <c r="L31" s="203" t="s">
        <v>886</v>
      </c>
    </row>
    <row r="32" spans="1:12" ht="20.100000000000001" customHeight="1" x14ac:dyDescent="0.15">
      <c r="A32" s="584" t="s">
        <v>1015</v>
      </c>
      <c r="B32" s="576" t="s">
        <v>1061</v>
      </c>
      <c r="C32" s="352"/>
      <c r="D32" s="205" t="s">
        <v>783</v>
      </c>
      <c r="E32" s="578" t="s">
        <v>1060</v>
      </c>
      <c r="F32" s="570">
        <v>4.3</v>
      </c>
      <c r="G32" s="570">
        <f>962859775/27223041295*100</f>
        <v>3.5369294876573782</v>
      </c>
      <c r="H32" s="570">
        <f>761376737/28922305661*100</f>
        <v>2.6324897673240177</v>
      </c>
      <c r="I32" s="127"/>
      <c r="J32" s="570">
        <v>2.2000000000000002</v>
      </c>
      <c r="K32" s="570">
        <v>1.7</v>
      </c>
      <c r="L32" s="347" t="s">
        <v>92</v>
      </c>
    </row>
    <row r="33" spans="1:12" ht="20.100000000000001" customHeight="1" x14ac:dyDescent="0.15">
      <c r="A33" s="585"/>
      <c r="B33" s="577"/>
      <c r="C33" s="353"/>
      <c r="D33" s="206" t="s">
        <v>22</v>
      </c>
      <c r="E33" s="579"/>
      <c r="F33" s="588"/>
      <c r="G33" s="569"/>
      <c r="H33" s="569"/>
      <c r="I33" s="127"/>
      <c r="J33" s="569"/>
      <c r="K33" s="569"/>
      <c r="L33" s="203" t="s">
        <v>93</v>
      </c>
    </row>
    <row r="34" spans="1:12" ht="20.100000000000001" customHeight="1" x14ac:dyDescent="0.15">
      <c r="A34" s="584" t="s">
        <v>1013</v>
      </c>
      <c r="B34" s="576" t="s">
        <v>1061</v>
      </c>
      <c r="C34" s="352"/>
      <c r="D34" s="205" t="s">
        <v>785</v>
      </c>
      <c r="E34" s="578" t="s">
        <v>1060</v>
      </c>
      <c r="F34" s="570">
        <v>93.4</v>
      </c>
      <c r="G34" s="570">
        <f>(15036385110+3821116321+6764757343)/27223041295*100</f>
        <v>94.119751339854844</v>
      </c>
      <c r="H34" s="570">
        <v>89.8</v>
      </c>
      <c r="I34" s="127"/>
      <c r="J34" s="570">
        <v>93.5</v>
      </c>
      <c r="K34" s="570">
        <v>95.2</v>
      </c>
      <c r="L34" s="347" t="s">
        <v>612</v>
      </c>
    </row>
    <row r="35" spans="1:12" ht="20.100000000000001" customHeight="1" x14ac:dyDescent="0.15">
      <c r="A35" s="585"/>
      <c r="B35" s="577"/>
      <c r="C35" s="353"/>
      <c r="D35" s="206" t="s">
        <v>22</v>
      </c>
      <c r="E35" s="579"/>
      <c r="F35" s="588"/>
      <c r="G35" s="569"/>
      <c r="H35" s="569"/>
      <c r="I35" s="127"/>
      <c r="J35" s="569"/>
      <c r="K35" s="569"/>
      <c r="L35" s="203" t="s">
        <v>484</v>
      </c>
    </row>
    <row r="36" spans="1:12" ht="20.100000000000001" customHeight="1" x14ac:dyDescent="0.15">
      <c r="A36" s="348" t="s">
        <v>23</v>
      </c>
      <c r="B36" s="576" t="s">
        <v>151</v>
      </c>
      <c r="C36" s="69"/>
      <c r="D36" s="205" t="s">
        <v>20</v>
      </c>
      <c r="E36" s="578" t="s">
        <v>1060</v>
      </c>
      <c r="F36" s="570">
        <v>79.5</v>
      </c>
      <c r="G36" s="570">
        <f>21215718717/(18857501431+6764757343+962859775)*100</f>
        <v>79.802987065476259</v>
      </c>
      <c r="H36" s="570">
        <v>85.5</v>
      </c>
      <c r="I36" s="127"/>
      <c r="J36" s="570">
        <v>87.5</v>
      </c>
      <c r="K36" s="570">
        <v>90.9</v>
      </c>
      <c r="L36" s="347" t="s">
        <v>94</v>
      </c>
    </row>
    <row r="37" spans="1:12" ht="20.100000000000001" customHeight="1" x14ac:dyDescent="0.15">
      <c r="A37" s="349" t="s">
        <v>24</v>
      </c>
      <c r="B37" s="577"/>
      <c r="C37" s="70"/>
      <c r="D37" s="205" t="s">
        <v>784</v>
      </c>
      <c r="E37" s="579"/>
      <c r="F37" s="588"/>
      <c r="G37" s="569"/>
      <c r="H37" s="569"/>
      <c r="I37" s="127"/>
      <c r="J37" s="569"/>
      <c r="K37" s="569"/>
      <c r="L37" s="203" t="s">
        <v>95</v>
      </c>
    </row>
    <row r="38" spans="1:12" ht="20.100000000000001" customHeight="1" x14ac:dyDescent="0.15">
      <c r="A38" s="574" t="s">
        <v>59</v>
      </c>
      <c r="B38" s="576" t="s">
        <v>1061</v>
      </c>
      <c r="C38" s="69"/>
      <c r="D38" s="202" t="s">
        <v>25</v>
      </c>
      <c r="E38" s="578" t="s">
        <v>1060</v>
      </c>
      <c r="F38" s="570">
        <v>965.7</v>
      </c>
      <c r="G38" s="570">
        <f>6007322578/637922746*100</f>
        <v>941.70063940626449</v>
      </c>
      <c r="H38" s="570">
        <v>278.5</v>
      </c>
      <c r="I38" s="127"/>
      <c r="J38" s="570">
        <v>377.2</v>
      </c>
      <c r="K38" s="570">
        <v>384.3</v>
      </c>
      <c r="L38" s="347" t="s">
        <v>96</v>
      </c>
    </row>
    <row r="39" spans="1:12" ht="20.100000000000001" customHeight="1" x14ac:dyDescent="0.15">
      <c r="A39" s="575"/>
      <c r="B39" s="577"/>
      <c r="C39" s="70"/>
      <c r="D39" s="205" t="s">
        <v>26</v>
      </c>
      <c r="E39" s="579"/>
      <c r="F39" s="588"/>
      <c r="G39" s="569"/>
      <c r="H39" s="569"/>
      <c r="I39" s="127"/>
      <c r="J39" s="569"/>
      <c r="K39" s="569"/>
      <c r="L39" s="203" t="s">
        <v>484</v>
      </c>
    </row>
    <row r="40" spans="1:12" ht="20.100000000000001" customHeight="1" x14ac:dyDescent="0.15">
      <c r="A40" s="574" t="s">
        <v>27</v>
      </c>
      <c r="B40" s="576" t="s">
        <v>1061</v>
      </c>
      <c r="C40" s="2"/>
      <c r="D40" s="205" t="s">
        <v>28</v>
      </c>
      <c r="E40" s="578" t="s">
        <v>1060</v>
      </c>
      <c r="F40" s="570">
        <v>882.2</v>
      </c>
      <c r="G40" s="570">
        <f>5409109135/637922746*100</f>
        <v>847.9254218346997</v>
      </c>
      <c r="H40" s="570">
        <f>4866643712/2175567266*100</f>
        <v>223.69539145290668</v>
      </c>
      <c r="I40" s="127"/>
      <c r="J40" s="570">
        <v>321.3</v>
      </c>
      <c r="K40" s="570">
        <v>338.7</v>
      </c>
      <c r="L40" s="347" t="s">
        <v>820</v>
      </c>
    </row>
    <row r="41" spans="1:12" ht="20.100000000000001" customHeight="1" x14ac:dyDescent="0.15">
      <c r="A41" s="575"/>
      <c r="B41" s="577"/>
      <c r="C41" s="1"/>
      <c r="D41" s="206" t="s">
        <v>26</v>
      </c>
      <c r="E41" s="579"/>
      <c r="F41" s="588"/>
      <c r="G41" s="569"/>
      <c r="H41" s="569"/>
      <c r="I41" s="127"/>
      <c r="J41" s="569"/>
      <c r="K41" s="569"/>
      <c r="L41" s="203" t="s">
        <v>1064</v>
      </c>
    </row>
    <row r="42" spans="1:12" ht="20.100000000000001" customHeight="1" x14ac:dyDescent="0.15">
      <c r="A42" s="574" t="s">
        <v>29</v>
      </c>
      <c r="B42" s="576" t="s">
        <v>593</v>
      </c>
      <c r="C42" s="2"/>
      <c r="D42" s="205" t="s">
        <v>1018</v>
      </c>
      <c r="E42" s="589"/>
      <c r="F42" s="570">
        <v>0.1</v>
      </c>
      <c r="G42" s="570">
        <v>0.1</v>
      </c>
      <c r="H42" s="570">
        <v>0.1</v>
      </c>
      <c r="I42" s="127"/>
      <c r="J42" s="570">
        <v>0.1</v>
      </c>
      <c r="K42" s="570">
        <v>0.1</v>
      </c>
      <c r="L42" s="347" t="s">
        <v>97</v>
      </c>
    </row>
    <row r="43" spans="1:12" ht="20.100000000000001" customHeight="1" x14ac:dyDescent="0.15">
      <c r="A43" s="575"/>
      <c r="B43" s="577"/>
      <c r="C43" s="1"/>
      <c r="D43" s="206" t="s">
        <v>1019</v>
      </c>
      <c r="E43" s="590"/>
      <c r="F43" s="588"/>
      <c r="G43" s="569"/>
      <c r="H43" s="569"/>
      <c r="I43" s="127"/>
      <c r="J43" s="569"/>
      <c r="K43" s="569"/>
      <c r="L43" s="203" t="s">
        <v>485</v>
      </c>
    </row>
    <row r="44" spans="1:12" ht="20.100000000000001" customHeight="1" x14ac:dyDescent="0.15">
      <c r="A44" s="348" t="s">
        <v>53</v>
      </c>
      <c r="B44" s="576" t="s">
        <v>1061</v>
      </c>
      <c r="C44" s="2"/>
      <c r="D44" s="205" t="s">
        <v>55</v>
      </c>
      <c r="E44" s="578" t="s">
        <v>1060</v>
      </c>
      <c r="F44" s="570">
        <v>7.7</v>
      </c>
      <c r="G44" s="570">
        <v>7.1</v>
      </c>
      <c r="H44" s="570">
        <f>154469850/2471403648*100</f>
        <v>6.2502881763165536</v>
      </c>
      <c r="I44" s="127"/>
      <c r="J44" s="570">
        <v>6</v>
      </c>
      <c r="K44" s="570">
        <v>5.9</v>
      </c>
      <c r="L44" s="347" t="s">
        <v>98</v>
      </c>
    </row>
    <row r="45" spans="1:12" ht="20.100000000000001" customHeight="1" x14ac:dyDescent="0.15">
      <c r="A45" s="349" t="s">
        <v>54</v>
      </c>
      <c r="B45" s="577"/>
      <c r="C45" s="1"/>
      <c r="D45" s="206" t="s">
        <v>56</v>
      </c>
      <c r="E45" s="579"/>
      <c r="F45" s="588"/>
      <c r="G45" s="569"/>
      <c r="H45" s="569"/>
      <c r="I45" s="127"/>
      <c r="J45" s="569"/>
      <c r="K45" s="569"/>
      <c r="L45" s="203" t="s">
        <v>485</v>
      </c>
    </row>
    <row r="46" spans="1:12" ht="20.100000000000001" customHeight="1" x14ac:dyDescent="0.15">
      <c r="A46" s="348" t="s">
        <v>57</v>
      </c>
      <c r="B46" s="576" t="s">
        <v>1061</v>
      </c>
      <c r="C46" s="2"/>
      <c r="D46" s="205" t="s">
        <v>55</v>
      </c>
      <c r="E46" s="578" t="s">
        <v>1060</v>
      </c>
      <c r="F46" s="570">
        <v>9.1999999999999993</v>
      </c>
      <c r="G46" s="570">
        <v>7.3</v>
      </c>
      <c r="H46" s="570">
        <f>154469850/1871547842*100</f>
        <v>8.2535881014363088</v>
      </c>
      <c r="I46" s="127"/>
      <c r="J46" s="570">
        <v>6.5</v>
      </c>
      <c r="K46" s="570">
        <v>6.8</v>
      </c>
      <c r="L46" s="347" t="s">
        <v>99</v>
      </c>
    </row>
    <row r="47" spans="1:12" ht="20.100000000000001" customHeight="1" x14ac:dyDescent="0.15">
      <c r="A47" s="349" t="s">
        <v>58</v>
      </c>
      <c r="B47" s="577"/>
      <c r="C47" s="1"/>
      <c r="D47" s="206" t="s">
        <v>656</v>
      </c>
      <c r="E47" s="579"/>
      <c r="F47" s="588"/>
      <c r="G47" s="569"/>
      <c r="H47" s="569"/>
      <c r="I47" s="127"/>
      <c r="J47" s="569"/>
      <c r="K47" s="569"/>
      <c r="L47" s="203" t="s">
        <v>485</v>
      </c>
    </row>
    <row r="48" spans="1:12" ht="20.100000000000001" customHeight="1" x14ac:dyDescent="0.15">
      <c r="A48" s="348" t="s">
        <v>1016</v>
      </c>
      <c r="B48" s="576" t="s">
        <v>1061</v>
      </c>
      <c r="C48" s="2"/>
      <c r="D48" s="202" t="s">
        <v>84</v>
      </c>
      <c r="E48" s="578" t="s">
        <v>1060</v>
      </c>
      <c r="F48" s="570">
        <v>115.3</v>
      </c>
      <c r="G48" s="570">
        <f>(2486689653+332100754+2720851)/(2391189850+29820942+2023405)*100</f>
        <v>116.44537503817986</v>
      </c>
      <c r="H48" s="570">
        <f>(2795469983)/(2521685087)*100</f>
        <v>110.85721993644006</v>
      </c>
      <c r="I48" s="127"/>
      <c r="J48" s="570">
        <v>105</v>
      </c>
      <c r="K48" s="570">
        <v>105.7</v>
      </c>
      <c r="L48" s="347" t="s">
        <v>100</v>
      </c>
    </row>
    <row r="49" spans="1:12" ht="20.100000000000001" customHeight="1" x14ac:dyDescent="0.15">
      <c r="A49" s="349" t="s">
        <v>1017</v>
      </c>
      <c r="B49" s="577"/>
      <c r="C49" s="1"/>
      <c r="D49" s="205" t="s">
        <v>85</v>
      </c>
      <c r="E49" s="579"/>
      <c r="F49" s="588"/>
      <c r="G49" s="569"/>
      <c r="H49" s="569"/>
      <c r="I49" s="127"/>
      <c r="J49" s="569"/>
      <c r="K49" s="569"/>
      <c r="L49" s="203" t="s">
        <v>484</v>
      </c>
    </row>
    <row r="50" spans="1:12" ht="20.100000000000001" customHeight="1" x14ac:dyDescent="0.15">
      <c r="A50" s="348" t="s">
        <v>77</v>
      </c>
      <c r="B50" s="576" t="s">
        <v>151</v>
      </c>
      <c r="C50" s="2"/>
      <c r="D50" s="205" t="s">
        <v>72</v>
      </c>
      <c r="E50" s="578" t="s">
        <v>1060</v>
      </c>
      <c r="F50" s="570">
        <v>90</v>
      </c>
      <c r="G50" s="570">
        <f>2486689653/2391189850*100</f>
        <v>103.99381935315593</v>
      </c>
      <c r="H50" s="570">
        <f>2031570819/2471403648*100</f>
        <v>82.203116461532389</v>
      </c>
      <c r="I50" s="127"/>
      <c r="J50" s="570">
        <v>98.6</v>
      </c>
      <c r="K50" s="570">
        <v>93.3</v>
      </c>
      <c r="L50" s="347" t="s">
        <v>611</v>
      </c>
    </row>
    <row r="51" spans="1:12" ht="20.100000000000001" customHeight="1" x14ac:dyDescent="0.15">
      <c r="A51" s="349" t="s">
        <v>78</v>
      </c>
      <c r="B51" s="577"/>
      <c r="C51" s="1"/>
      <c r="D51" s="206" t="s">
        <v>56</v>
      </c>
      <c r="E51" s="579"/>
      <c r="F51" s="588"/>
      <c r="G51" s="569"/>
      <c r="H51" s="569"/>
      <c r="I51" s="127"/>
      <c r="J51" s="569"/>
      <c r="K51" s="569"/>
      <c r="L51" s="203" t="s">
        <v>484</v>
      </c>
    </row>
    <row r="52" spans="1:12" ht="20.100000000000001" customHeight="1" x14ac:dyDescent="0.15">
      <c r="A52" s="574" t="s">
        <v>79</v>
      </c>
      <c r="B52" s="576" t="s">
        <v>151</v>
      </c>
      <c r="C52" s="2"/>
      <c r="D52" s="210" t="s">
        <v>86</v>
      </c>
      <c r="E52" s="578" t="s">
        <v>1060</v>
      </c>
      <c r="F52" s="570">
        <v>2.7</v>
      </c>
      <c r="G52" s="570">
        <f>29785030/1123392991*100</f>
        <v>2.6513455432445365</v>
      </c>
      <c r="H52" s="570">
        <f>23848236/930025011*100</f>
        <v>2.564257489630029</v>
      </c>
      <c r="I52" s="127"/>
      <c r="J52" s="570">
        <v>2.5</v>
      </c>
      <c r="K52" s="570">
        <v>2.4</v>
      </c>
      <c r="L52" s="347" t="s">
        <v>817</v>
      </c>
    </row>
    <row r="53" spans="1:12" ht="20.100000000000001" customHeight="1" x14ac:dyDescent="0.15">
      <c r="A53" s="575"/>
      <c r="B53" s="577"/>
      <c r="C53" s="1"/>
      <c r="D53" s="206" t="s">
        <v>87</v>
      </c>
      <c r="E53" s="579"/>
      <c r="F53" s="588"/>
      <c r="G53" s="569"/>
      <c r="H53" s="569"/>
      <c r="I53" s="127"/>
      <c r="J53" s="569"/>
      <c r="K53" s="569"/>
      <c r="L53" s="203" t="s">
        <v>818</v>
      </c>
    </row>
    <row r="54" spans="1:12" ht="20.100000000000001" customHeight="1" x14ac:dyDescent="0.15">
      <c r="A54" s="348" t="s">
        <v>80</v>
      </c>
      <c r="B54" s="576" t="s">
        <v>1061</v>
      </c>
      <c r="C54" s="2"/>
      <c r="D54" s="205" t="s">
        <v>162</v>
      </c>
      <c r="E54" s="578" t="s">
        <v>1060</v>
      </c>
      <c r="F54" s="570">
        <v>26.3</v>
      </c>
      <c r="G54" s="570">
        <f>208937026/842094335*100</f>
        <v>24.811593822205204</v>
      </c>
      <c r="H54" s="570">
        <f>193367980/853508404*100</f>
        <v>22.655662099374009</v>
      </c>
      <c r="I54" s="127"/>
      <c r="J54" s="570">
        <v>19.2</v>
      </c>
      <c r="K54" s="570">
        <v>16.7</v>
      </c>
      <c r="L54" s="347" t="s">
        <v>101</v>
      </c>
    </row>
    <row r="55" spans="1:12" ht="20.100000000000001" customHeight="1" x14ac:dyDescent="0.15">
      <c r="A55" s="349" t="s">
        <v>81</v>
      </c>
      <c r="B55" s="577"/>
      <c r="C55" s="1"/>
      <c r="D55" s="206" t="s">
        <v>88</v>
      </c>
      <c r="E55" s="579"/>
      <c r="F55" s="588"/>
      <c r="G55" s="569"/>
      <c r="H55" s="569"/>
      <c r="I55" s="127"/>
      <c r="J55" s="569"/>
      <c r="K55" s="569"/>
      <c r="L55" s="203" t="s">
        <v>819</v>
      </c>
    </row>
    <row r="56" spans="1:12" ht="20.100000000000001" customHeight="1" x14ac:dyDescent="0.15">
      <c r="A56" s="348" t="s">
        <v>80</v>
      </c>
      <c r="B56" s="576" t="s">
        <v>151</v>
      </c>
      <c r="C56" s="2"/>
      <c r="D56" s="205" t="s">
        <v>1065</v>
      </c>
      <c r="E56" s="578" t="s">
        <v>1060</v>
      </c>
      <c r="F56" s="570">
        <v>10.9</v>
      </c>
      <c r="G56" s="570">
        <f>208937026/2326185654*100</f>
        <v>8.981958324810476</v>
      </c>
      <c r="H56" s="570">
        <f>193367980/1871547842*100</f>
        <v>10.331981671030134</v>
      </c>
      <c r="I56" s="127"/>
      <c r="J56" s="570">
        <v>7.7</v>
      </c>
      <c r="K56" s="570">
        <v>6.9</v>
      </c>
      <c r="L56" s="347" t="s">
        <v>102</v>
      </c>
    </row>
    <row r="57" spans="1:12" ht="20.100000000000001" customHeight="1" x14ac:dyDescent="0.15">
      <c r="A57" s="349" t="s">
        <v>58</v>
      </c>
      <c r="B57" s="577"/>
      <c r="C57" s="1"/>
      <c r="D57" s="206" t="s">
        <v>656</v>
      </c>
      <c r="E57" s="579"/>
      <c r="F57" s="588"/>
      <c r="G57" s="569"/>
      <c r="H57" s="569"/>
      <c r="I57" s="127"/>
      <c r="J57" s="569"/>
      <c r="K57" s="569"/>
      <c r="L57" s="203" t="s">
        <v>485</v>
      </c>
    </row>
    <row r="58" spans="1:12" ht="20.100000000000001" customHeight="1" x14ac:dyDescent="0.15">
      <c r="A58" s="348" t="s">
        <v>82</v>
      </c>
      <c r="B58" s="576" t="s">
        <v>1061</v>
      </c>
      <c r="C58" s="2"/>
      <c r="D58" s="205" t="s">
        <v>89</v>
      </c>
      <c r="E58" s="578" t="s">
        <v>1060</v>
      </c>
      <c r="F58" s="570">
        <v>1.8</v>
      </c>
      <c r="G58" s="570">
        <f>29785030/2326185654*100</f>
        <v>1.280423595974941</v>
      </c>
      <c r="H58" s="570">
        <f>23848236/1871547842*100</f>
        <v>1.2742520102780253</v>
      </c>
      <c r="I58" s="127"/>
      <c r="J58" s="570">
        <v>0.8</v>
      </c>
      <c r="K58" s="570">
        <v>0.6</v>
      </c>
      <c r="L58" s="347" t="s">
        <v>103</v>
      </c>
    </row>
    <row r="59" spans="1:12" ht="20.100000000000001" customHeight="1" x14ac:dyDescent="0.15">
      <c r="A59" s="349" t="s">
        <v>58</v>
      </c>
      <c r="B59" s="577"/>
      <c r="C59" s="1"/>
      <c r="D59" s="206" t="s">
        <v>656</v>
      </c>
      <c r="E59" s="579"/>
      <c r="F59" s="588"/>
      <c r="G59" s="569"/>
      <c r="H59" s="569"/>
      <c r="I59" s="127"/>
      <c r="J59" s="569"/>
      <c r="K59" s="569"/>
      <c r="L59" s="203" t="s">
        <v>485</v>
      </c>
    </row>
    <row r="60" spans="1:12" ht="20.100000000000001" customHeight="1" x14ac:dyDescent="0.15">
      <c r="A60" s="155" t="s">
        <v>83</v>
      </c>
      <c r="B60" s="576" t="s">
        <v>1061</v>
      </c>
      <c r="C60" s="2"/>
      <c r="D60" s="205" t="s">
        <v>90</v>
      </c>
      <c r="E60" s="578" t="s">
        <v>1060</v>
      </c>
      <c r="F60" s="570">
        <v>12.6</v>
      </c>
      <c r="G60" s="570">
        <f>(208937026+29785030)/2326185654*100</f>
        <v>10.262381920785417</v>
      </c>
      <c r="H60" s="570">
        <f>(193367980+23848236)/1871547842*100</f>
        <v>11.60623368130816</v>
      </c>
      <c r="I60" s="127"/>
      <c r="J60" s="570">
        <v>8.5</v>
      </c>
      <c r="K60" s="570">
        <v>7.6</v>
      </c>
      <c r="L60" s="347" t="s">
        <v>104</v>
      </c>
    </row>
    <row r="61" spans="1:12" ht="20.100000000000001" customHeight="1" x14ac:dyDescent="0.15">
      <c r="A61" s="349" t="s">
        <v>58</v>
      </c>
      <c r="B61" s="577"/>
      <c r="C61" s="1"/>
      <c r="D61" s="206" t="s">
        <v>656</v>
      </c>
      <c r="E61" s="579"/>
      <c r="F61" s="588"/>
      <c r="G61" s="569"/>
      <c r="H61" s="569"/>
      <c r="I61" s="127"/>
      <c r="J61" s="569"/>
      <c r="K61" s="569"/>
      <c r="L61" s="203" t="s">
        <v>485</v>
      </c>
    </row>
    <row r="62" spans="1:12" ht="20.100000000000001" customHeight="1" x14ac:dyDescent="0.15">
      <c r="I62" s="247"/>
      <c r="L62" s="165" t="s">
        <v>1037</v>
      </c>
    </row>
    <row r="63" spans="1:12" ht="20.100000000000001" customHeight="1" x14ac:dyDescent="0.15">
      <c r="I63" s="247"/>
    </row>
    <row r="64" spans="1:12" ht="20.100000000000001" customHeight="1" x14ac:dyDescent="0.15"/>
  </sheetData>
  <mergeCells count="191">
    <mergeCell ref="F60:F61"/>
    <mergeCell ref="G60:G61"/>
    <mergeCell ref="H60:H61"/>
    <mergeCell ref="J60:J61"/>
    <mergeCell ref="K60:K61"/>
    <mergeCell ref="E58:E59"/>
    <mergeCell ref="F58:F59"/>
    <mergeCell ref="G58:G59"/>
    <mergeCell ref="H58:H59"/>
    <mergeCell ref="J58:J59"/>
    <mergeCell ref="K58:K59"/>
    <mergeCell ref="K54:K55"/>
    <mergeCell ref="B56:B57"/>
    <mergeCell ref="E56:E57"/>
    <mergeCell ref="F56:F57"/>
    <mergeCell ref="G56:G57"/>
    <mergeCell ref="H56:H57"/>
    <mergeCell ref="J56:J57"/>
    <mergeCell ref="K56:K57"/>
    <mergeCell ref="B54:B55"/>
    <mergeCell ref="K50:K51"/>
    <mergeCell ref="A52:A53"/>
    <mergeCell ref="B52:B53"/>
    <mergeCell ref="E52:E53"/>
    <mergeCell ref="F52:F53"/>
    <mergeCell ref="G52:G53"/>
    <mergeCell ref="H52:H53"/>
    <mergeCell ref="J52:J53"/>
    <mergeCell ref="K52:K53"/>
    <mergeCell ref="B50:B51"/>
    <mergeCell ref="E50:E51"/>
    <mergeCell ref="F50:F51"/>
    <mergeCell ref="G50:G51"/>
    <mergeCell ref="H50:H51"/>
    <mergeCell ref="J50:J51"/>
    <mergeCell ref="K34:K35"/>
    <mergeCell ref="K32:K33"/>
    <mergeCell ref="B34:B35"/>
    <mergeCell ref="E34:E35"/>
    <mergeCell ref="B36:B37"/>
    <mergeCell ref="A32:A33"/>
    <mergeCell ref="A34:A35"/>
    <mergeCell ref="J46:J47"/>
    <mergeCell ref="A42:A43"/>
    <mergeCell ref="K42:K43"/>
    <mergeCell ref="B44:B45"/>
    <mergeCell ref="E44:E45"/>
    <mergeCell ref="F44:F45"/>
    <mergeCell ref="G44:G45"/>
    <mergeCell ref="H44:H45"/>
    <mergeCell ref="J44:J45"/>
    <mergeCell ref="K44:K45"/>
    <mergeCell ref="B42:B43"/>
    <mergeCell ref="E42:E43"/>
    <mergeCell ref="B46:B47"/>
    <mergeCell ref="E46:E47"/>
    <mergeCell ref="F46:F47"/>
    <mergeCell ref="G46:G47"/>
    <mergeCell ref="H46:H47"/>
    <mergeCell ref="K40:K41"/>
    <mergeCell ref="K46:K47"/>
    <mergeCell ref="K48:K49"/>
    <mergeCell ref="H36:H37"/>
    <mergeCell ref="J36:J37"/>
    <mergeCell ref="K36:K37"/>
    <mergeCell ref="F36:F37"/>
    <mergeCell ref="G36:G37"/>
    <mergeCell ref="K38:K39"/>
    <mergeCell ref="F38:F39"/>
    <mergeCell ref="G38:G39"/>
    <mergeCell ref="H38:H39"/>
    <mergeCell ref="F48:F49"/>
    <mergeCell ref="G48:G49"/>
    <mergeCell ref="H48:H49"/>
    <mergeCell ref="H42:H43"/>
    <mergeCell ref="J42:J43"/>
    <mergeCell ref="J48:J49"/>
    <mergeCell ref="F30:F31"/>
    <mergeCell ref="G30:G31"/>
    <mergeCell ref="H30:H31"/>
    <mergeCell ref="J30:J31"/>
    <mergeCell ref="F54:F55"/>
    <mergeCell ref="F42:F43"/>
    <mergeCell ref="G42:G43"/>
    <mergeCell ref="G54:G55"/>
    <mergeCell ref="J38:J39"/>
    <mergeCell ref="F32:F33"/>
    <mergeCell ref="J32:J33"/>
    <mergeCell ref="H34:H35"/>
    <mergeCell ref="J34:J35"/>
    <mergeCell ref="F34:F35"/>
    <mergeCell ref="G34:G35"/>
    <mergeCell ref="F40:F41"/>
    <mergeCell ref="G40:G41"/>
    <mergeCell ref="H40:H41"/>
    <mergeCell ref="J40:J41"/>
    <mergeCell ref="G32:G33"/>
    <mergeCell ref="H32:H33"/>
    <mergeCell ref="H54:H55"/>
    <mergeCell ref="J54:J55"/>
    <mergeCell ref="B58:B59"/>
    <mergeCell ref="B60:B61"/>
    <mergeCell ref="E6:E7"/>
    <mergeCell ref="E8:E9"/>
    <mergeCell ref="E10:E11"/>
    <mergeCell ref="B22:B23"/>
    <mergeCell ref="B20:B21"/>
    <mergeCell ref="E54:E55"/>
    <mergeCell ref="B38:B39"/>
    <mergeCell ref="E30:E31"/>
    <mergeCell ref="B32:B33"/>
    <mergeCell ref="E38:E39"/>
    <mergeCell ref="B48:B49"/>
    <mergeCell ref="E48:E49"/>
    <mergeCell ref="E60:E61"/>
    <mergeCell ref="A40:A41"/>
    <mergeCell ref="B40:B41"/>
    <mergeCell ref="E40:E41"/>
    <mergeCell ref="E32:E33"/>
    <mergeCell ref="E36:E37"/>
    <mergeCell ref="A4:A5"/>
    <mergeCell ref="B4:B5"/>
    <mergeCell ref="E4:E5"/>
    <mergeCell ref="A6:A7"/>
    <mergeCell ref="B6:B7"/>
    <mergeCell ref="A8:A9"/>
    <mergeCell ref="B8:B9"/>
    <mergeCell ref="A14:A15"/>
    <mergeCell ref="B14:B15"/>
    <mergeCell ref="A16:A17"/>
    <mergeCell ref="B16:B17"/>
    <mergeCell ref="A12:A13"/>
    <mergeCell ref="B12:B13"/>
    <mergeCell ref="A38:A39"/>
    <mergeCell ref="A30:A31"/>
    <mergeCell ref="B30:B31"/>
    <mergeCell ref="A10:A11"/>
    <mergeCell ref="B10:B11"/>
    <mergeCell ref="B18:B19"/>
    <mergeCell ref="L16:L17"/>
    <mergeCell ref="J20:J21"/>
    <mergeCell ref="J18:J19"/>
    <mergeCell ref="K20:K21"/>
    <mergeCell ref="K22:K23"/>
    <mergeCell ref="F20:F21"/>
    <mergeCell ref="F22:F23"/>
    <mergeCell ref="G16:G17"/>
    <mergeCell ref="F16:F17"/>
    <mergeCell ref="F18:F19"/>
    <mergeCell ref="G22:G23"/>
    <mergeCell ref="K16:K17"/>
    <mergeCell ref="K18:K19"/>
    <mergeCell ref="H16:H17"/>
    <mergeCell ref="H20:H21"/>
    <mergeCell ref="H22:H23"/>
    <mergeCell ref="K30:K31"/>
    <mergeCell ref="G4:G5"/>
    <mergeCell ref="G6:G7"/>
    <mergeCell ref="G8:G9"/>
    <mergeCell ref="G10:G11"/>
    <mergeCell ref="G12:G13"/>
    <mergeCell ref="G14:G15"/>
    <mergeCell ref="G18:G19"/>
    <mergeCell ref="F4:F5"/>
    <mergeCell ref="G20:G21"/>
    <mergeCell ref="F6:F7"/>
    <mergeCell ref="F8:F9"/>
    <mergeCell ref="F10:F11"/>
    <mergeCell ref="F12:F13"/>
    <mergeCell ref="F14:F15"/>
    <mergeCell ref="J16:J17"/>
    <mergeCell ref="J22:J23"/>
    <mergeCell ref="H18:H19"/>
    <mergeCell ref="H4:H5"/>
    <mergeCell ref="H6:H7"/>
    <mergeCell ref="H8:H9"/>
    <mergeCell ref="H10:H11"/>
    <mergeCell ref="H12:H13"/>
    <mergeCell ref="H14:H15"/>
    <mergeCell ref="K4:K5"/>
    <mergeCell ref="K6:K7"/>
    <mergeCell ref="K8:K9"/>
    <mergeCell ref="K10:K11"/>
    <mergeCell ref="K12:K13"/>
    <mergeCell ref="K14:K15"/>
    <mergeCell ref="J4:J5"/>
    <mergeCell ref="J6:J7"/>
    <mergeCell ref="J8:J9"/>
    <mergeCell ref="J10:J11"/>
    <mergeCell ref="J12:J13"/>
    <mergeCell ref="J14:J15"/>
  </mergeCells>
  <phoneticPr fontId="2"/>
  <pageMargins left="0.70866141732283472" right="0.27559055118110237" top="0.98425196850393704" bottom="0.59055118110236227" header="0.51181102362204722" footer="0.51181102362204722"/>
  <pageSetup paperSize="9" firstPageNumber="25" pageOrder="overThenDown" orientation="portrait" useFirstPageNumber="1" r:id="rId1"/>
  <headerFooter scaleWithDoc="0" alignWithMargins="0">
    <oddFooter>&amp;C&amp;P</oddFooter>
  </headerFooter>
  <rowBreaks count="1" manualBreakCount="1">
    <brk id="27" max="29" man="1"/>
  </rowBreaks>
  <colBreaks count="1" manualBreakCount="1">
    <brk id="8" max="63"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46"/>
  <sheetViews>
    <sheetView view="pageBreakPreview" topLeftCell="A43" zoomScale="85" zoomScaleNormal="100" zoomScaleSheetLayoutView="85" workbookViewId="0">
      <selection activeCell="H41" sqref="H41"/>
    </sheetView>
  </sheetViews>
  <sheetFormatPr defaultColWidth="8.75" defaultRowHeight="13.5" x14ac:dyDescent="0.15"/>
  <cols>
    <col min="1" max="2" width="8.75" style="228"/>
    <col min="3" max="8" width="12.125" style="228" customWidth="1"/>
    <col min="9" max="16384" width="8.75" style="228"/>
  </cols>
  <sheetData>
    <row r="1" spans="2:8" ht="24.75" customHeight="1" x14ac:dyDescent="0.15">
      <c r="B1" s="156" t="s">
        <v>586</v>
      </c>
      <c r="C1" s="156"/>
      <c r="D1" s="156"/>
      <c r="E1" s="64"/>
      <c r="F1" s="64"/>
      <c r="G1" s="64"/>
      <c r="H1" s="64"/>
    </row>
    <row r="2" spans="2:8" ht="14.25" x14ac:dyDescent="0.15">
      <c r="B2" s="64"/>
      <c r="C2" s="64"/>
      <c r="D2" s="64"/>
      <c r="E2" s="64"/>
      <c r="F2" s="64"/>
      <c r="G2" s="64"/>
      <c r="H2" s="64"/>
    </row>
    <row r="3" spans="2:8" ht="14.25" x14ac:dyDescent="0.15">
      <c r="B3" s="364" t="s">
        <v>679</v>
      </c>
      <c r="C3" s="64"/>
      <c r="D3" s="64"/>
      <c r="E3" s="64"/>
      <c r="F3" s="64"/>
      <c r="G3" s="64"/>
      <c r="H3" s="64"/>
    </row>
    <row r="4" spans="2:8" ht="14.25" x14ac:dyDescent="0.15">
      <c r="B4" s="64"/>
      <c r="C4" s="64"/>
      <c r="D4" s="64"/>
      <c r="E4" s="64"/>
      <c r="F4" s="64"/>
      <c r="G4" s="64"/>
      <c r="H4" s="64"/>
    </row>
    <row r="5" spans="2:8" ht="14.25" x14ac:dyDescent="0.15">
      <c r="B5" s="64"/>
      <c r="C5" s="64"/>
      <c r="D5" s="64"/>
      <c r="E5" s="64"/>
      <c r="F5" s="64"/>
      <c r="G5" s="64"/>
      <c r="H5" s="64"/>
    </row>
    <row r="6" spans="2:8" ht="14.25" x14ac:dyDescent="0.15">
      <c r="B6" s="64"/>
      <c r="C6" s="64"/>
      <c r="D6" s="64"/>
      <c r="E6" s="64"/>
      <c r="F6" s="64"/>
      <c r="G6" s="64"/>
      <c r="H6" s="64"/>
    </row>
    <row r="7" spans="2:8" ht="14.25" x14ac:dyDescent="0.15">
      <c r="B7" s="64"/>
      <c r="C7" s="64"/>
      <c r="D7" s="64"/>
      <c r="E7" s="64"/>
      <c r="F7" s="64"/>
      <c r="G7" s="64"/>
      <c r="H7" s="64"/>
    </row>
    <row r="8" spans="2:8" ht="14.25" x14ac:dyDescent="0.15">
      <c r="B8" s="64"/>
      <c r="C8" s="64"/>
      <c r="D8" s="64"/>
      <c r="E8" s="64"/>
      <c r="F8" s="64"/>
      <c r="G8" s="64"/>
      <c r="H8" s="64"/>
    </row>
    <row r="9" spans="2:8" ht="14.25" x14ac:dyDescent="0.15">
      <c r="B9" s="64"/>
      <c r="C9" s="64"/>
      <c r="D9" s="64"/>
      <c r="E9" s="64"/>
      <c r="F9" s="64"/>
      <c r="G9" s="64"/>
      <c r="H9" s="64"/>
    </row>
    <row r="10" spans="2:8" ht="14.25" x14ac:dyDescent="0.15">
      <c r="B10" s="64"/>
      <c r="C10" s="64"/>
      <c r="D10" s="64"/>
      <c r="F10" s="64"/>
      <c r="G10" s="64"/>
      <c r="H10" s="64"/>
    </row>
    <row r="11" spans="2:8" ht="14.25" x14ac:dyDescent="0.15">
      <c r="B11" s="64"/>
      <c r="C11" s="64"/>
      <c r="D11" s="64"/>
      <c r="F11" s="64"/>
      <c r="G11" s="64"/>
      <c r="H11" s="64"/>
    </row>
    <row r="12" spans="2:8" ht="15" customHeight="1" x14ac:dyDescent="0.15">
      <c r="B12" s="64"/>
      <c r="C12" s="64"/>
      <c r="D12" s="64"/>
      <c r="E12" s="64"/>
      <c r="F12" s="64"/>
      <c r="G12" s="64"/>
      <c r="H12" s="64"/>
    </row>
    <row r="13" spans="2:8" ht="14.25" x14ac:dyDescent="0.15">
      <c r="B13" s="64"/>
      <c r="C13" s="64"/>
      <c r="D13" s="64"/>
      <c r="E13" s="64"/>
      <c r="F13" s="64"/>
      <c r="G13" s="64"/>
      <c r="H13" s="64"/>
    </row>
    <row r="14" spans="2:8" ht="14.25" x14ac:dyDescent="0.15">
      <c r="B14" s="64"/>
      <c r="C14" s="64"/>
      <c r="D14" s="64"/>
      <c r="E14" s="64"/>
      <c r="F14" s="64"/>
      <c r="G14" s="64"/>
      <c r="H14" s="64"/>
    </row>
    <row r="15" spans="2:8" ht="14.25" x14ac:dyDescent="0.15">
      <c r="B15" s="64"/>
      <c r="C15" s="64"/>
      <c r="D15" s="64"/>
      <c r="E15" s="64"/>
      <c r="F15" s="64"/>
      <c r="G15" s="64"/>
      <c r="H15" s="64"/>
    </row>
    <row r="16" spans="2:8" ht="14.25" x14ac:dyDescent="0.15">
      <c r="B16" s="64"/>
      <c r="C16" s="64"/>
      <c r="D16" s="64"/>
      <c r="E16" s="64"/>
      <c r="F16" s="64"/>
      <c r="G16" s="64"/>
      <c r="H16" s="64"/>
    </row>
    <row r="17" spans="2:8" ht="14.25" x14ac:dyDescent="0.15">
      <c r="B17" s="64"/>
      <c r="C17" s="64"/>
      <c r="D17" s="64"/>
      <c r="E17" s="64"/>
      <c r="F17" s="64"/>
      <c r="G17" s="64"/>
      <c r="H17" s="64"/>
    </row>
    <row r="18" spans="2:8" ht="14.25" x14ac:dyDescent="0.15">
      <c r="B18" s="64"/>
      <c r="C18" s="64"/>
      <c r="D18" s="64"/>
      <c r="E18" s="64"/>
      <c r="F18" s="64"/>
      <c r="G18" s="64"/>
      <c r="H18" s="64"/>
    </row>
    <row r="19" spans="2:8" ht="14.25" x14ac:dyDescent="0.15">
      <c r="B19" s="64"/>
      <c r="C19" s="64"/>
      <c r="D19" s="64"/>
      <c r="E19" s="64"/>
      <c r="F19" s="64"/>
      <c r="G19" s="64"/>
      <c r="H19" s="64"/>
    </row>
    <row r="20" spans="2:8" ht="14.25" x14ac:dyDescent="0.15">
      <c r="B20" s="64"/>
      <c r="C20" s="64"/>
      <c r="D20" s="64"/>
      <c r="E20" s="64"/>
      <c r="F20" s="64"/>
      <c r="G20" s="64"/>
      <c r="H20" s="64"/>
    </row>
    <row r="21" spans="2:8" ht="14.25" x14ac:dyDescent="0.15">
      <c r="B21" s="64"/>
      <c r="C21" s="64"/>
      <c r="D21" s="64"/>
      <c r="E21" s="64"/>
      <c r="F21" s="64"/>
      <c r="G21" s="64"/>
      <c r="H21" s="64"/>
    </row>
    <row r="22" spans="2:8" ht="14.25" x14ac:dyDescent="0.15">
      <c r="B22" s="64"/>
      <c r="C22" s="64"/>
      <c r="D22" s="64"/>
      <c r="E22" s="64"/>
      <c r="F22" s="64"/>
      <c r="G22" s="64"/>
      <c r="H22" s="64"/>
    </row>
    <row r="23" spans="2:8" ht="14.25" x14ac:dyDescent="0.15">
      <c r="B23" s="64"/>
      <c r="C23" s="64"/>
      <c r="D23" s="64"/>
      <c r="E23" s="64"/>
      <c r="F23" s="64"/>
      <c r="G23" s="64"/>
      <c r="H23" s="64"/>
    </row>
    <row r="24" spans="2:8" ht="14.25" x14ac:dyDescent="0.15">
      <c r="B24" s="64"/>
      <c r="C24" s="64"/>
      <c r="D24" s="64"/>
      <c r="E24" s="64"/>
      <c r="F24" s="64"/>
      <c r="G24" s="64"/>
      <c r="H24" s="64"/>
    </row>
    <row r="25" spans="2:8" ht="14.25" x14ac:dyDescent="0.15">
      <c r="B25" s="64"/>
      <c r="C25" s="64"/>
      <c r="D25" s="64"/>
      <c r="E25" s="64"/>
      <c r="F25" s="64"/>
      <c r="G25" s="64"/>
      <c r="H25" s="64"/>
    </row>
    <row r="26" spans="2:8" ht="14.25" x14ac:dyDescent="0.15">
      <c r="B26" s="64"/>
      <c r="C26" s="64"/>
      <c r="D26" s="64"/>
      <c r="E26" s="64"/>
      <c r="F26" s="64"/>
      <c r="G26" s="64"/>
      <c r="H26" s="64"/>
    </row>
    <row r="27" spans="2:8" ht="14.25" x14ac:dyDescent="0.15">
      <c r="B27" s="64"/>
      <c r="C27" s="64"/>
      <c r="D27" s="64"/>
      <c r="E27" s="64"/>
      <c r="F27" s="64"/>
      <c r="G27" s="64"/>
      <c r="H27" s="64"/>
    </row>
    <row r="28" spans="2:8" ht="14.25" x14ac:dyDescent="0.15">
      <c r="B28" s="64"/>
      <c r="C28" s="64"/>
      <c r="D28" s="64"/>
      <c r="E28" s="64"/>
      <c r="F28" s="64"/>
      <c r="G28" s="64"/>
      <c r="H28" s="64"/>
    </row>
    <row r="29" spans="2:8" ht="14.25" x14ac:dyDescent="0.15">
      <c r="B29" s="64"/>
      <c r="C29" s="64"/>
      <c r="D29" s="64"/>
      <c r="E29" s="64"/>
      <c r="F29" s="64"/>
      <c r="G29" s="64"/>
      <c r="H29" s="64"/>
    </row>
    <row r="30" spans="2:8" ht="14.25" x14ac:dyDescent="0.15">
      <c r="B30" s="64"/>
      <c r="C30" s="64"/>
      <c r="D30" s="64"/>
      <c r="E30" s="64"/>
      <c r="F30" s="64"/>
      <c r="G30" s="64"/>
      <c r="H30" s="64"/>
    </row>
    <row r="31" spans="2:8" ht="14.25" x14ac:dyDescent="0.15">
      <c r="B31" s="64"/>
      <c r="C31" s="64"/>
      <c r="D31" s="64"/>
      <c r="E31" s="64"/>
      <c r="F31" s="64"/>
      <c r="G31" s="64"/>
      <c r="H31" s="64"/>
    </row>
    <row r="32" spans="2:8" ht="14.25" x14ac:dyDescent="0.15">
      <c r="B32" s="64"/>
      <c r="C32" s="64"/>
      <c r="D32" s="64"/>
      <c r="E32" s="64"/>
      <c r="F32" s="64"/>
      <c r="G32" s="64"/>
      <c r="H32" s="64"/>
    </row>
    <row r="33" spans="2:10" ht="14.25" x14ac:dyDescent="0.15">
      <c r="B33" s="64"/>
      <c r="C33" s="64"/>
      <c r="D33" s="64"/>
      <c r="E33" s="64"/>
      <c r="F33" s="64"/>
      <c r="G33" s="64"/>
      <c r="H33" s="67" t="s">
        <v>75</v>
      </c>
    </row>
    <row r="34" spans="2:10" ht="28.5" customHeight="1" x14ac:dyDescent="0.15">
      <c r="B34" s="367"/>
      <c r="C34" s="368"/>
      <c r="D34" s="380" t="s">
        <v>1041</v>
      </c>
      <c r="E34" s="380" t="s">
        <v>1075</v>
      </c>
      <c r="F34" s="380" t="s">
        <v>1080</v>
      </c>
      <c r="G34" s="380" t="s">
        <v>1129</v>
      </c>
      <c r="H34" s="381" t="s">
        <v>1135</v>
      </c>
    </row>
    <row r="35" spans="2:10" ht="28.5" customHeight="1" x14ac:dyDescent="0.15">
      <c r="B35" s="78" t="s">
        <v>636</v>
      </c>
      <c r="C35" s="92" t="s">
        <v>341</v>
      </c>
      <c r="D35" s="66">
        <v>9.94</v>
      </c>
      <c r="E35" s="66">
        <v>9.16</v>
      </c>
      <c r="F35" s="285">
        <v>8.4499999999999993</v>
      </c>
      <c r="G35" s="285">
        <v>8.2100000000000009</v>
      </c>
      <c r="H35" s="285">
        <v>8.58</v>
      </c>
    </row>
    <row r="36" spans="2:10" ht="28.5" customHeight="1" x14ac:dyDescent="0.15">
      <c r="B36" s="79"/>
      <c r="C36" s="93" t="s">
        <v>342</v>
      </c>
      <c r="D36" s="66">
        <v>51.41</v>
      </c>
      <c r="E36" s="66">
        <v>49.78</v>
      </c>
      <c r="F36" s="285">
        <v>50.57</v>
      </c>
      <c r="G36" s="285">
        <v>51.17</v>
      </c>
      <c r="H36" s="285">
        <v>52.23</v>
      </c>
    </row>
    <row r="37" spans="2:10" ht="28.5" customHeight="1" x14ac:dyDescent="0.15">
      <c r="B37" s="79" t="s">
        <v>637</v>
      </c>
      <c r="C37" s="93" t="s">
        <v>663</v>
      </c>
      <c r="D37" s="66">
        <v>27.29</v>
      </c>
      <c r="E37" s="66">
        <v>28.3</v>
      </c>
      <c r="F37" s="285">
        <v>29.56</v>
      </c>
      <c r="G37" s="285">
        <v>33.049999999999997</v>
      </c>
      <c r="H37" s="285">
        <v>34.86</v>
      </c>
    </row>
    <row r="38" spans="2:10" ht="28.5" customHeight="1" x14ac:dyDescent="0.15">
      <c r="B38" s="79"/>
      <c r="C38" s="93" t="s">
        <v>665</v>
      </c>
      <c r="D38" s="66">
        <v>1.94</v>
      </c>
      <c r="E38" s="66">
        <v>1.6</v>
      </c>
      <c r="F38" s="285">
        <v>1.3</v>
      </c>
      <c r="G38" s="285">
        <v>1.04</v>
      </c>
      <c r="H38" s="285">
        <v>0.81</v>
      </c>
    </row>
    <row r="39" spans="2:10" ht="28.5" customHeight="1" x14ac:dyDescent="0.15">
      <c r="B39" s="79" t="s">
        <v>638</v>
      </c>
      <c r="C39" s="93" t="s">
        <v>343</v>
      </c>
      <c r="D39" s="66">
        <v>4.66</v>
      </c>
      <c r="E39" s="66">
        <v>5.21</v>
      </c>
      <c r="F39" s="285">
        <v>7.54</v>
      </c>
      <c r="G39" s="285">
        <v>5.84</v>
      </c>
      <c r="H39" s="285">
        <v>6.39</v>
      </c>
    </row>
    <row r="40" spans="2:10" ht="28.5" customHeight="1" x14ac:dyDescent="0.15">
      <c r="B40" s="79"/>
      <c r="C40" s="93" t="s">
        <v>344</v>
      </c>
      <c r="D40" s="66">
        <v>6.78</v>
      </c>
      <c r="E40" s="66">
        <v>5.5</v>
      </c>
      <c r="F40" s="285">
        <v>6.29</v>
      </c>
      <c r="G40" s="285">
        <v>5.87</v>
      </c>
      <c r="H40" s="285">
        <v>8.3000000000000007</v>
      </c>
    </row>
    <row r="41" spans="2:10" ht="28.5" customHeight="1" x14ac:dyDescent="0.15">
      <c r="B41" s="80" t="s">
        <v>639</v>
      </c>
      <c r="C41" s="93" t="s">
        <v>301</v>
      </c>
      <c r="D41" s="66">
        <v>12.13</v>
      </c>
      <c r="E41" s="66">
        <v>13.69</v>
      </c>
      <c r="F41" s="285">
        <v>15.66</v>
      </c>
      <c r="G41" s="285">
        <v>16.27</v>
      </c>
      <c r="H41" s="285">
        <v>17.100000000000001</v>
      </c>
    </row>
    <row r="42" spans="2:10" ht="28.5" customHeight="1" x14ac:dyDescent="0.15">
      <c r="B42" s="170" t="s">
        <v>345</v>
      </c>
      <c r="C42" s="171"/>
      <c r="D42" s="66">
        <f>SUM(D35:D41)</f>
        <v>114.14999999999998</v>
      </c>
      <c r="E42" s="66">
        <f>SUM(E35:E41)</f>
        <v>113.23999999999998</v>
      </c>
      <c r="F42" s="285">
        <f>SUM(F35:F41)</f>
        <v>119.37</v>
      </c>
      <c r="G42" s="285">
        <f>SUM(G35:G41)</f>
        <v>121.45000000000002</v>
      </c>
      <c r="H42" s="285">
        <f>SUM(H35:H41)</f>
        <v>128.26999999999998</v>
      </c>
      <c r="I42" s="234"/>
    </row>
    <row r="43" spans="2:10" ht="14.25" x14ac:dyDescent="0.15">
      <c r="B43" s="64"/>
      <c r="C43" s="64"/>
      <c r="D43" s="64"/>
      <c r="E43" s="64"/>
      <c r="F43" s="64"/>
      <c r="G43" s="64"/>
      <c r="H43" s="64"/>
    </row>
    <row r="44" spans="2:10" ht="14.25" x14ac:dyDescent="0.15">
      <c r="B44" s="64" t="s">
        <v>473</v>
      </c>
      <c r="C44" s="64"/>
      <c r="D44" s="64"/>
      <c r="E44" s="64"/>
      <c r="F44" s="64"/>
      <c r="G44" s="64"/>
      <c r="H44" s="64"/>
    </row>
    <row r="45" spans="2:10" ht="14.25" x14ac:dyDescent="0.15">
      <c r="B45" s="64"/>
      <c r="C45" s="64"/>
      <c r="D45" s="64"/>
      <c r="E45" s="64"/>
      <c r="F45" s="64"/>
      <c r="G45" s="64"/>
      <c r="H45" s="64"/>
      <c r="J45" s="228" t="s">
        <v>1082</v>
      </c>
    </row>
    <row r="46" spans="2:10" ht="14.25" x14ac:dyDescent="0.15">
      <c r="B46" s="64"/>
      <c r="C46" s="64"/>
      <c r="D46" s="64"/>
      <c r="E46" s="64"/>
      <c r="F46" s="64"/>
      <c r="G46" s="64"/>
      <c r="H46" s="64"/>
      <c r="J46" s="228" t="s">
        <v>1083</v>
      </c>
    </row>
  </sheetData>
  <phoneticPr fontId="2"/>
  <pageMargins left="0.70866141732283472" right="0.27559055118110237" top="0.98425196850393704" bottom="0.59055118110236227" header="0.51181102362204722" footer="0.51181102362204722"/>
  <pageSetup paperSize="9" scale="97" firstPageNumber="29" orientation="portrait" useFirstPageNumber="1" r:id="rId1"/>
  <headerFooter scaleWithDoc="0" alignWithMargins="0">
    <oddFooter>&amp;C&amp;P</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56"/>
  <sheetViews>
    <sheetView view="pageBreakPreview" topLeftCell="A151" zoomScale="85" zoomScaleNormal="100" zoomScaleSheetLayoutView="85" workbookViewId="0">
      <selection activeCell="I34" sqref="I34"/>
    </sheetView>
  </sheetViews>
  <sheetFormatPr defaultColWidth="9" defaultRowHeight="13.5" x14ac:dyDescent="0.15"/>
  <cols>
    <col min="1" max="20" width="3.375" style="11" customWidth="1"/>
    <col min="21" max="21" width="3.875" style="11" customWidth="1"/>
    <col min="22" max="25" width="3.375" style="11" customWidth="1"/>
    <col min="26" max="16384" width="9" style="11"/>
  </cols>
  <sheetData>
    <row r="1" spans="1:25" ht="21" customHeight="1" x14ac:dyDescent="0.15">
      <c r="A1" s="118" t="s">
        <v>887</v>
      </c>
      <c r="B1" s="94"/>
      <c r="C1" s="94"/>
      <c r="D1" s="94"/>
      <c r="E1" s="94"/>
      <c r="F1" s="94"/>
      <c r="G1" s="94"/>
      <c r="H1" s="94"/>
      <c r="I1" s="94"/>
      <c r="J1" s="94"/>
      <c r="K1" s="94"/>
      <c r="L1" s="94"/>
      <c r="M1" s="94"/>
      <c r="N1" s="94"/>
      <c r="O1" s="94"/>
      <c r="P1" s="94"/>
      <c r="Q1" s="94"/>
      <c r="T1" s="94"/>
      <c r="U1" s="94"/>
      <c r="V1" s="94"/>
      <c r="W1" s="94"/>
      <c r="X1" s="94"/>
    </row>
    <row r="2" spans="1:25" ht="21" customHeight="1" x14ac:dyDescent="0.15">
      <c r="A2" s="109" t="s">
        <v>613</v>
      </c>
      <c r="B2" s="94"/>
      <c r="C2" s="94"/>
      <c r="D2" s="94"/>
      <c r="E2" s="94"/>
      <c r="F2" s="94"/>
      <c r="G2" s="94"/>
      <c r="H2" s="94"/>
      <c r="I2" s="94"/>
      <c r="J2" s="94"/>
      <c r="K2" s="94"/>
      <c r="L2" s="94"/>
      <c r="M2" s="94"/>
      <c r="N2" s="94"/>
      <c r="O2" s="94"/>
      <c r="P2" s="94"/>
      <c r="Q2" s="94"/>
      <c r="S2" s="94"/>
      <c r="T2" s="94"/>
      <c r="U2" s="94"/>
      <c r="V2" s="94"/>
      <c r="W2" s="94"/>
      <c r="X2" s="94"/>
      <c r="Y2" s="94"/>
    </row>
    <row r="3" spans="1:25" ht="18.95" customHeight="1" x14ac:dyDescent="0.15">
      <c r="A3" s="109"/>
      <c r="B3" s="94"/>
      <c r="C3" s="94"/>
      <c r="D3" s="94"/>
      <c r="E3" s="94"/>
      <c r="F3" s="94"/>
      <c r="G3" s="94"/>
      <c r="H3" s="94"/>
      <c r="I3" s="94"/>
      <c r="J3" s="94"/>
      <c r="K3" s="94"/>
      <c r="L3" s="94"/>
      <c r="M3" s="94"/>
      <c r="N3" s="94"/>
      <c r="O3" s="94"/>
      <c r="P3" s="94"/>
      <c r="Q3" s="94"/>
      <c r="S3" s="94"/>
      <c r="T3" s="94"/>
      <c r="U3" s="94"/>
      <c r="V3" s="94"/>
      <c r="W3" s="94"/>
      <c r="X3" s="94"/>
      <c r="Y3" s="383" t="s">
        <v>1138</v>
      </c>
    </row>
    <row r="4" spans="1:25" ht="18.95" customHeight="1" x14ac:dyDescent="0.15">
      <c r="A4" s="94"/>
      <c r="B4" s="94" t="s">
        <v>813</v>
      </c>
      <c r="C4" s="200"/>
      <c r="D4" s="94" t="s">
        <v>768</v>
      </c>
      <c r="F4" s="119"/>
      <c r="H4" s="94"/>
      <c r="I4" s="94" t="s">
        <v>904</v>
      </c>
      <c r="J4" s="229"/>
      <c r="K4" s="229"/>
      <c r="L4" s="229"/>
      <c r="M4" s="200"/>
      <c r="N4" s="119"/>
      <c r="O4" s="94" t="s">
        <v>906</v>
      </c>
      <c r="P4" s="94"/>
      <c r="Q4" s="94"/>
      <c r="R4" s="94"/>
      <c r="S4" s="135">
        <v>3</v>
      </c>
      <c r="T4" s="187" t="s">
        <v>119</v>
      </c>
      <c r="U4" s="201"/>
      <c r="X4" s="94"/>
      <c r="Y4" s="94"/>
    </row>
    <row r="5" spans="1:25" ht="18.95" customHeight="1" x14ac:dyDescent="0.15">
      <c r="A5" s="94"/>
      <c r="B5" s="94"/>
      <c r="C5" s="94"/>
      <c r="E5" s="135" t="s">
        <v>283</v>
      </c>
      <c r="F5" s="135">
        <v>1</v>
      </c>
      <c r="G5" s="119" t="s">
        <v>119</v>
      </c>
      <c r="H5" s="94"/>
      <c r="I5" s="11" t="s">
        <v>1139</v>
      </c>
      <c r="J5" s="135"/>
      <c r="K5" s="135">
        <v>1</v>
      </c>
      <c r="L5" s="119" t="s">
        <v>1140</v>
      </c>
      <c r="M5" s="94"/>
      <c r="N5" s="200"/>
      <c r="O5" s="94" t="s">
        <v>907</v>
      </c>
      <c r="P5" s="94"/>
      <c r="Q5" s="94"/>
      <c r="R5" s="94"/>
      <c r="S5" s="135">
        <v>3</v>
      </c>
      <c r="T5" s="187" t="s">
        <v>119</v>
      </c>
      <c r="X5" s="94"/>
      <c r="Y5" s="94"/>
    </row>
    <row r="6" spans="1:25" ht="18.95" customHeight="1" x14ac:dyDescent="0.15">
      <c r="A6" s="94"/>
      <c r="B6" s="94"/>
      <c r="C6" s="94"/>
      <c r="E6" s="135" t="s">
        <v>284</v>
      </c>
      <c r="F6" s="135">
        <v>1</v>
      </c>
      <c r="G6" s="119" t="s">
        <v>119</v>
      </c>
      <c r="H6" s="94"/>
      <c r="I6" s="94"/>
      <c r="K6" s="135"/>
      <c r="L6" s="94"/>
      <c r="M6" s="94"/>
      <c r="N6" s="119"/>
      <c r="O6" s="94"/>
      <c r="P6" s="94"/>
      <c r="Q6" s="94"/>
      <c r="R6" s="94"/>
      <c r="S6" s="135"/>
      <c r="T6" s="187"/>
      <c r="X6" s="94"/>
      <c r="Y6" s="94"/>
    </row>
    <row r="7" spans="1:25" ht="18.95" customHeight="1" x14ac:dyDescent="0.15">
      <c r="H7" s="163"/>
      <c r="I7" s="11" t="s">
        <v>905</v>
      </c>
      <c r="M7" s="163"/>
      <c r="N7" s="235"/>
      <c r="O7" s="11" t="s">
        <v>908</v>
      </c>
      <c r="S7" s="135">
        <v>6</v>
      </c>
      <c r="T7" s="236" t="s">
        <v>119</v>
      </c>
    </row>
    <row r="8" spans="1:25" ht="18.95" customHeight="1" x14ac:dyDescent="0.15">
      <c r="A8" s="94"/>
      <c r="H8" s="200"/>
      <c r="I8" s="229"/>
      <c r="J8" s="135"/>
      <c r="K8" s="135"/>
      <c r="L8" s="119"/>
      <c r="M8" s="94"/>
      <c r="N8" s="200"/>
      <c r="O8" s="94"/>
      <c r="P8" s="94"/>
      <c r="Q8" s="94"/>
      <c r="R8" s="94"/>
      <c r="S8" s="135"/>
      <c r="T8" s="187"/>
      <c r="X8" s="94"/>
      <c r="Y8" s="94"/>
    </row>
    <row r="9" spans="1:25" ht="18.95" customHeight="1" x14ac:dyDescent="0.15">
      <c r="A9" s="94"/>
      <c r="H9" s="94"/>
      <c r="M9" s="94"/>
      <c r="N9" s="119"/>
      <c r="S9" s="94"/>
      <c r="X9" s="94"/>
      <c r="Y9" s="94"/>
    </row>
    <row r="10" spans="1:25" ht="18.95" customHeight="1" x14ac:dyDescent="0.15">
      <c r="A10" s="94"/>
      <c r="H10" s="200"/>
      <c r="I10" s="94" t="s">
        <v>909</v>
      </c>
      <c r="J10" s="94"/>
      <c r="K10" s="94"/>
      <c r="L10" s="94"/>
      <c r="M10" s="200"/>
      <c r="N10" s="119"/>
      <c r="O10" s="94" t="s">
        <v>910</v>
      </c>
      <c r="P10" s="94"/>
      <c r="Q10" s="94"/>
      <c r="R10" s="94"/>
      <c r="S10" s="135">
        <v>5</v>
      </c>
      <c r="T10" s="187" t="s">
        <v>119</v>
      </c>
      <c r="X10" s="94"/>
      <c r="Y10" s="94"/>
    </row>
    <row r="11" spans="1:25" ht="18.95" customHeight="1" x14ac:dyDescent="0.15">
      <c r="A11" s="94"/>
      <c r="B11" s="94"/>
      <c r="C11" s="94"/>
      <c r="D11" s="94"/>
      <c r="E11" s="119"/>
      <c r="F11" s="119"/>
      <c r="G11" s="94"/>
      <c r="H11" s="94"/>
      <c r="I11" s="229"/>
      <c r="J11" s="135" t="s">
        <v>285</v>
      </c>
      <c r="K11" s="135">
        <v>1</v>
      </c>
      <c r="L11" s="119" t="s">
        <v>119</v>
      </c>
      <c r="M11" s="94"/>
      <c r="N11" s="200"/>
      <c r="O11" s="94" t="s">
        <v>911</v>
      </c>
      <c r="P11" s="94"/>
      <c r="Q11" s="94"/>
      <c r="R11" s="94"/>
      <c r="S11" s="135">
        <v>5</v>
      </c>
      <c r="T11" s="187" t="s">
        <v>119</v>
      </c>
      <c r="U11" s="201"/>
      <c r="W11" s="11" t="s">
        <v>1057</v>
      </c>
      <c r="X11" s="94"/>
      <c r="Y11" s="94"/>
    </row>
    <row r="12" spans="1:25" ht="18.95" customHeight="1" x14ac:dyDescent="0.15">
      <c r="A12" s="94"/>
      <c r="B12" s="94"/>
      <c r="C12" s="94"/>
      <c r="D12" s="94"/>
      <c r="E12" s="119"/>
      <c r="F12" s="119"/>
      <c r="G12" s="94"/>
      <c r="M12" s="94"/>
      <c r="N12" s="200"/>
      <c r="O12" s="94" t="s">
        <v>912</v>
      </c>
      <c r="P12" s="94"/>
      <c r="Q12" s="94"/>
      <c r="R12" s="94"/>
      <c r="S12" s="135">
        <v>7</v>
      </c>
      <c r="T12" s="187" t="s">
        <v>119</v>
      </c>
      <c r="U12" s="201"/>
      <c r="X12" s="11">
        <f>SUM(F4:S12)</f>
        <v>33</v>
      </c>
      <c r="Y12" s="94" t="s">
        <v>119</v>
      </c>
    </row>
    <row r="13" spans="1:25" ht="18.95" customHeight="1" x14ac:dyDescent="0.15">
      <c r="A13" s="94"/>
      <c r="B13" s="94" t="s">
        <v>1058</v>
      </c>
      <c r="C13" s="94"/>
      <c r="D13" s="94"/>
      <c r="E13" s="119"/>
      <c r="F13" s="119"/>
      <c r="G13" s="94"/>
      <c r="M13" s="94"/>
      <c r="N13" s="200"/>
      <c r="O13" s="94"/>
      <c r="P13" s="94"/>
      <c r="Q13" s="94"/>
      <c r="R13" s="94"/>
      <c r="S13" s="135"/>
      <c r="T13" s="187"/>
      <c r="U13" s="201"/>
      <c r="X13" s="94"/>
      <c r="Y13" s="94"/>
    </row>
    <row r="14" spans="1:25" ht="18.95" customHeight="1" x14ac:dyDescent="0.15">
      <c r="B14" s="94" t="s">
        <v>1059</v>
      </c>
      <c r="C14" s="94"/>
      <c r="D14" s="94"/>
      <c r="E14" s="94"/>
      <c r="F14" s="94"/>
      <c r="G14" s="94"/>
      <c r="H14" s="94"/>
      <c r="I14" s="94"/>
      <c r="J14" s="135"/>
      <c r="K14" s="229"/>
      <c r="L14" s="229"/>
      <c r="M14" s="119"/>
      <c r="N14" s="119"/>
      <c r="O14" s="119"/>
      <c r="P14" s="94"/>
      <c r="Q14" s="94"/>
      <c r="R14" s="94"/>
      <c r="S14" s="94"/>
      <c r="T14" s="94"/>
      <c r="U14" s="94"/>
      <c r="V14" s="135"/>
      <c r="W14" s="187"/>
      <c r="X14" s="94"/>
      <c r="Y14" s="94"/>
    </row>
    <row r="15" spans="1:25" ht="9.9499999999999993" customHeight="1" x14ac:dyDescent="0.15">
      <c r="B15" s="94"/>
      <c r="C15" s="94"/>
      <c r="D15" s="94"/>
      <c r="E15" s="94"/>
      <c r="F15" s="94"/>
      <c r="G15" s="94"/>
      <c r="H15" s="94"/>
      <c r="I15" s="94"/>
      <c r="J15" s="135"/>
      <c r="K15" s="229"/>
      <c r="L15" s="229"/>
      <c r="M15" s="119"/>
      <c r="N15" s="119"/>
      <c r="O15" s="119"/>
      <c r="P15" s="94"/>
      <c r="Q15" s="94"/>
      <c r="R15" s="94"/>
      <c r="S15" s="94"/>
      <c r="T15" s="94"/>
      <c r="U15" s="94"/>
      <c r="V15" s="135"/>
      <c r="W15" s="187"/>
      <c r="X15" s="94"/>
      <c r="Y15" s="94"/>
    </row>
    <row r="16" spans="1:25" ht="21" customHeight="1" x14ac:dyDescent="0.15">
      <c r="A16" s="109" t="s">
        <v>614</v>
      </c>
      <c r="B16" s="94"/>
      <c r="C16" s="94"/>
      <c r="D16" s="94"/>
      <c r="E16" s="94"/>
      <c r="F16" s="94"/>
      <c r="G16" s="94"/>
      <c r="H16" s="94"/>
      <c r="I16" s="94"/>
      <c r="J16" s="94"/>
      <c r="K16" s="119"/>
      <c r="L16" s="119"/>
      <c r="M16" s="119"/>
      <c r="N16" s="119"/>
      <c r="O16" s="119"/>
      <c r="P16" s="94"/>
      <c r="Q16" s="94"/>
      <c r="R16" s="94"/>
      <c r="S16" s="94"/>
      <c r="T16" s="94"/>
      <c r="U16" s="94"/>
      <c r="V16" s="135"/>
      <c r="W16" s="187"/>
      <c r="X16" s="94"/>
      <c r="Y16" s="94"/>
    </row>
    <row r="17" spans="1:25" ht="18.95" customHeight="1" x14ac:dyDescent="0.15">
      <c r="A17" s="94"/>
      <c r="B17" s="356" t="s">
        <v>281</v>
      </c>
      <c r="C17" s="356"/>
      <c r="D17" s="356"/>
      <c r="E17" s="356"/>
      <c r="F17" s="356"/>
      <c r="G17" s="356"/>
      <c r="H17" s="94"/>
      <c r="I17" s="94"/>
      <c r="J17" s="94"/>
      <c r="K17" s="94"/>
      <c r="L17" s="94"/>
      <c r="M17" s="94"/>
      <c r="N17" s="94"/>
      <c r="O17" s="94"/>
      <c r="P17" s="94"/>
      <c r="Q17" s="94"/>
      <c r="R17" s="94"/>
      <c r="S17" s="94"/>
      <c r="T17" s="177"/>
      <c r="U17" s="177"/>
      <c r="V17" s="177"/>
      <c r="W17" s="177"/>
      <c r="X17" s="177"/>
      <c r="Y17" s="177" t="s">
        <v>206</v>
      </c>
    </row>
    <row r="18" spans="1:25" ht="18.95" customHeight="1" x14ac:dyDescent="0.15">
      <c r="A18" s="592" t="s">
        <v>259</v>
      </c>
      <c r="B18" s="593"/>
      <c r="C18" s="593"/>
      <c r="D18" s="593"/>
      <c r="E18" s="594"/>
      <c r="F18" s="609" t="s">
        <v>768</v>
      </c>
      <c r="G18" s="610"/>
      <c r="H18" s="610"/>
      <c r="I18" s="611"/>
      <c r="J18" s="603" t="s">
        <v>904</v>
      </c>
      <c r="K18" s="604"/>
      <c r="L18" s="604"/>
      <c r="M18" s="605"/>
      <c r="N18" s="603" t="s">
        <v>905</v>
      </c>
      <c r="O18" s="604"/>
      <c r="P18" s="604"/>
      <c r="Q18" s="605"/>
      <c r="R18" s="603" t="s">
        <v>909</v>
      </c>
      <c r="S18" s="604"/>
      <c r="T18" s="604"/>
      <c r="U18" s="605"/>
      <c r="V18" s="609" t="s">
        <v>280</v>
      </c>
      <c r="W18" s="610"/>
      <c r="X18" s="610"/>
      <c r="Y18" s="611"/>
    </row>
    <row r="19" spans="1:25" ht="18.95" customHeight="1" x14ac:dyDescent="0.15">
      <c r="A19" s="595" t="s">
        <v>282</v>
      </c>
      <c r="B19" s="596"/>
      <c r="C19" s="596"/>
      <c r="D19" s="596"/>
      <c r="E19" s="597"/>
      <c r="F19" s="612"/>
      <c r="G19" s="613"/>
      <c r="H19" s="613"/>
      <c r="I19" s="614"/>
      <c r="J19" s="606"/>
      <c r="K19" s="607"/>
      <c r="L19" s="607"/>
      <c r="M19" s="608"/>
      <c r="N19" s="606"/>
      <c r="O19" s="607"/>
      <c r="P19" s="607"/>
      <c r="Q19" s="608"/>
      <c r="R19" s="606"/>
      <c r="S19" s="607"/>
      <c r="T19" s="607"/>
      <c r="U19" s="608"/>
      <c r="V19" s="612"/>
      <c r="W19" s="613"/>
      <c r="X19" s="613"/>
      <c r="Y19" s="614"/>
    </row>
    <row r="20" spans="1:25" ht="18.95" customHeight="1" x14ac:dyDescent="0.15">
      <c r="A20" s="505" t="s">
        <v>283</v>
      </c>
      <c r="B20" s="505"/>
      <c r="C20" s="505"/>
      <c r="D20" s="505"/>
      <c r="E20" s="505"/>
      <c r="F20" s="107"/>
      <c r="G20" s="591">
        <v>1</v>
      </c>
      <c r="H20" s="591"/>
      <c r="I20" s="108"/>
      <c r="J20" s="107"/>
      <c r="K20" s="591"/>
      <c r="L20" s="591"/>
      <c r="M20" s="108"/>
      <c r="N20" s="107"/>
      <c r="O20" s="591"/>
      <c r="P20" s="591"/>
      <c r="Q20" s="108"/>
      <c r="R20" s="107"/>
      <c r="S20" s="591"/>
      <c r="T20" s="591"/>
      <c r="U20" s="108"/>
      <c r="V20" s="107"/>
      <c r="W20" s="591">
        <f>SUM(F20:T20)</f>
        <v>1</v>
      </c>
      <c r="X20" s="591"/>
      <c r="Y20" s="108"/>
    </row>
    <row r="21" spans="1:25" ht="18.95" customHeight="1" x14ac:dyDescent="0.15">
      <c r="A21" s="505" t="s">
        <v>284</v>
      </c>
      <c r="B21" s="505"/>
      <c r="C21" s="505"/>
      <c r="D21" s="505"/>
      <c r="E21" s="505"/>
      <c r="F21" s="107"/>
      <c r="G21" s="591">
        <v>1</v>
      </c>
      <c r="H21" s="591"/>
      <c r="I21" s="108"/>
      <c r="J21" s="107"/>
      <c r="K21" s="591"/>
      <c r="L21" s="591"/>
      <c r="M21" s="108"/>
      <c r="N21" s="107"/>
      <c r="O21" s="591"/>
      <c r="P21" s="591"/>
      <c r="Q21" s="108"/>
      <c r="R21" s="107"/>
      <c r="S21" s="591"/>
      <c r="T21" s="591"/>
      <c r="U21" s="108"/>
      <c r="V21" s="107"/>
      <c r="W21" s="591">
        <f>SUM(F21:T21)</f>
        <v>1</v>
      </c>
      <c r="X21" s="591"/>
      <c r="Y21" s="270"/>
    </row>
    <row r="22" spans="1:25" ht="18.95" customHeight="1" x14ac:dyDescent="0.15">
      <c r="A22" s="505" t="s">
        <v>285</v>
      </c>
      <c r="B22" s="505"/>
      <c r="C22" s="505"/>
      <c r="D22" s="505"/>
      <c r="E22" s="505"/>
      <c r="F22" s="107"/>
      <c r="G22" s="591"/>
      <c r="H22" s="591"/>
      <c r="I22" s="108"/>
      <c r="J22" s="107"/>
      <c r="K22" s="591">
        <v>1</v>
      </c>
      <c r="L22" s="591"/>
      <c r="M22" s="108"/>
      <c r="N22" s="107"/>
      <c r="O22" s="591"/>
      <c r="P22" s="591"/>
      <c r="Q22" s="108"/>
      <c r="R22" s="107"/>
      <c r="S22" s="591">
        <v>1</v>
      </c>
      <c r="T22" s="591"/>
      <c r="U22" s="108"/>
      <c r="V22" s="107"/>
      <c r="W22" s="591">
        <f>SUM(F22:T22)</f>
        <v>2</v>
      </c>
      <c r="X22" s="591"/>
      <c r="Y22" s="108"/>
    </row>
    <row r="23" spans="1:25" ht="18.95" customHeight="1" x14ac:dyDescent="0.15">
      <c r="A23" s="505" t="s">
        <v>286</v>
      </c>
      <c r="B23" s="505"/>
      <c r="C23" s="505"/>
      <c r="D23" s="505"/>
      <c r="E23" s="505"/>
      <c r="F23" s="107"/>
      <c r="G23" s="591"/>
      <c r="H23" s="591"/>
      <c r="I23" s="108"/>
      <c r="J23" s="107"/>
      <c r="K23" s="591"/>
      <c r="L23" s="591"/>
      <c r="M23" s="108"/>
      <c r="N23" s="137"/>
      <c r="O23" s="598"/>
      <c r="P23" s="598"/>
      <c r="Q23" s="136"/>
      <c r="R23" s="107"/>
      <c r="S23" s="591"/>
      <c r="T23" s="591"/>
      <c r="U23" s="108"/>
      <c r="V23" s="107"/>
      <c r="W23" s="591">
        <f>SUM(F23:T23)</f>
        <v>0</v>
      </c>
      <c r="X23" s="591"/>
      <c r="Y23" s="136"/>
    </row>
    <row r="24" spans="1:25" ht="18.95" customHeight="1" x14ac:dyDescent="0.15">
      <c r="A24" s="505" t="s">
        <v>287</v>
      </c>
      <c r="B24" s="505"/>
      <c r="C24" s="505"/>
      <c r="D24" s="505"/>
      <c r="E24" s="505"/>
      <c r="F24" s="107"/>
      <c r="G24" s="591"/>
      <c r="H24" s="591"/>
      <c r="I24" s="108"/>
      <c r="J24" s="107"/>
      <c r="K24" s="591">
        <v>1</v>
      </c>
      <c r="L24" s="591"/>
      <c r="M24" s="108"/>
      <c r="N24" s="107"/>
      <c r="O24" s="591">
        <v>2</v>
      </c>
      <c r="P24" s="591"/>
      <c r="Q24" s="108"/>
      <c r="R24" s="107"/>
      <c r="S24" s="591">
        <v>3</v>
      </c>
      <c r="T24" s="591"/>
      <c r="U24" s="108"/>
      <c r="V24" s="107"/>
      <c r="W24" s="591">
        <f>SUM(F24:T24)</f>
        <v>6</v>
      </c>
      <c r="X24" s="591"/>
      <c r="Y24" s="108"/>
    </row>
    <row r="25" spans="1:25" ht="18.95" customHeight="1" x14ac:dyDescent="0.15">
      <c r="A25" s="505" t="s">
        <v>288</v>
      </c>
      <c r="B25" s="505"/>
      <c r="C25" s="505"/>
      <c r="D25" s="505"/>
      <c r="E25" s="505"/>
      <c r="F25" s="107"/>
      <c r="G25" s="591"/>
      <c r="H25" s="591"/>
      <c r="I25" s="108"/>
      <c r="J25" s="107"/>
      <c r="K25" s="591">
        <v>1</v>
      </c>
      <c r="L25" s="591"/>
      <c r="M25" s="108"/>
      <c r="N25" s="137"/>
      <c r="O25" s="598"/>
      <c r="P25" s="598"/>
      <c r="Q25" s="136"/>
      <c r="R25" s="107"/>
      <c r="S25" s="591"/>
      <c r="T25" s="591"/>
      <c r="U25" s="108"/>
      <c r="V25" s="107"/>
      <c r="W25" s="591">
        <f t="shared" ref="W25:W33" si="0">SUM(F25:T25)</f>
        <v>1</v>
      </c>
      <c r="X25" s="591"/>
      <c r="Y25" s="136"/>
    </row>
    <row r="26" spans="1:25" ht="18.95" customHeight="1" x14ac:dyDescent="0.15">
      <c r="A26" s="505" t="s">
        <v>289</v>
      </c>
      <c r="B26" s="505"/>
      <c r="C26" s="505"/>
      <c r="D26" s="505"/>
      <c r="E26" s="505"/>
      <c r="F26" s="107"/>
      <c r="G26" s="591"/>
      <c r="H26" s="591"/>
      <c r="I26" s="108"/>
      <c r="J26" s="107"/>
      <c r="K26" s="591"/>
      <c r="L26" s="591"/>
      <c r="M26" s="108"/>
      <c r="O26" s="625">
        <v>2</v>
      </c>
      <c r="P26" s="625"/>
      <c r="Q26" s="35"/>
      <c r="R26" s="107"/>
      <c r="S26" s="591">
        <v>2</v>
      </c>
      <c r="T26" s="591"/>
      <c r="U26" s="108"/>
      <c r="V26" s="107"/>
      <c r="W26" s="591">
        <f t="shared" si="0"/>
        <v>4</v>
      </c>
      <c r="X26" s="591"/>
      <c r="Y26" s="136"/>
    </row>
    <row r="27" spans="1:25" ht="18.95" customHeight="1" x14ac:dyDescent="0.15">
      <c r="A27" s="505" t="s">
        <v>888</v>
      </c>
      <c r="B27" s="505"/>
      <c r="C27" s="505"/>
      <c r="D27" s="505"/>
      <c r="E27" s="505"/>
      <c r="F27" s="107"/>
      <c r="G27" s="591"/>
      <c r="H27" s="591"/>
      <c r="I27" s="108"/>
      <c r="J27" s="107"/>
      <c r="K27" s="591">
        <v>3</v>
      </c>
      <c r="L27" s="591"/>
      <c r="M27" s="108"/>
      <c r="N27" s="137"/>
      <c r="O27" s="598">
        <v>2</v>
      </c>
      <c r="P27" s="598"/>
      <c r="Q27" s="136"/>
      <c r="R27" s="107"/>
      <c r="S27" s="591">
        <v>4</v>
      </c>
      <c r="T27" s="591"/>
      <c r="U27" s="108"/>
      <c r="V27" s="107"/>
      <c r="W27" s="591">
        <f t="shared" si="0"/>
        <v>9</v>
      </c>
      <c r="X27" s="591"/>
      <c r="Y27" s="136"/>
    </row>
    <row r="28" spans="1:25" ht="18.95" customHeight="1" x14ac:dyDescent="0.15">
      <c r="A28" s="622" t="s">
        <v>889</v>
      </c>
      <c r="B28" s="623"/>
      <c r="C28" s="623"/>
      <c r="D28" s="623"/>
      <c r="E28" s="624"/>
      <c r="F28" s="107"/>
      <c r="G28" s="591"/>
      <c r="H28" s="591"/>
      <c r="I28" s="108"/>
      <c r="J28" s="107"/>
      <c r="K28" s="591"/>
      <c r="L28" s="591"/>
      <c r="M28" s="108"/>
      <c r="N28" s="137"/>
      <c r="O28" s="598"/>
      <c r="P28" s="598"/>
      <c r="Q28" s="108"/>
      <c r="R28" s="107"/>
      <c r="S28" s="591">
        <v>1</v>
      </c>
      <c r="T28" s="591"/>
      <c r="U28" s="108"/>
      <c r="V28" s="107"/>
      <c r="W28" s="591">
        <f>SUM(F28:T28)</f>
        <v>1</v>
      </c>
      <c r="X28" s="591"/>
      <c r="Y28" s="136"/>
    </row>
    <row r="29" spans="1:25" ht="18.95" customHeight="1" x14ac:dyDescent="0.15">
      <c r="A29" s="599" t="s">
        <v>1051</v>
      </c>
      <c r="B29" s="600"/>
      <c r="C29" s="616" t="s">
        <v>295</v>
      </c>
      <c r="D29" s="617"/>
      <c r="E29" s="618"/>
      <c r="F29" s="107"/>
      <c r="G29" s="591"/>
      <c r="H29" s="591"/>
      <c r="I29" s="108"/>
      <c r="J29" s="107"/>
      <c r="K29" s="591"/>
      <c r="L29" s="591"/>
      <c r="M29" s="108"/>
      <c r="N29" s="137"/>
      <c r="O29" s="598"/>
      <c r="P29" s="598"/>
      <c r="Q29" s="108"/>
      <c r="R29" s="107"/>
      <c r="S29" s="591">
        <v>1</v>
      </c>
      <c r="T29" s="591"/>
      <c r="U29" s="108"/>
      <c r="V29" s="107"/>
      <c r="W29" s="591">
        <f t="shared" si="0"/>
        <v>1</v>
      </c>
      <c r="X29" s="591"/>
      <c r="Y29" s="136"/>
    </row>
    <row r="30" spans="1:25" ht="18.95" customHeight="1" x14ac:dyDescent="0.15">
      <c r="A30" s="601"/>
      <c r="B30" s="602"/>
      <c r="C30" s="619" t="s">
        <v>294</v>
      </c>
      <c r="D30" s="620"/>
      <c r="E30" s="621"/>
      <c r="F30" s="107"/>
      <c r="G30" s="591"/>
      <c r="H30" s="591"/>
      <c r="I30" s="108"/>
      <c r="J30" s="107"/>
      <c r="K30" s="591"/>
      <c r="L30" s="591"/>
      <c r="M30" s="108"/>
      <c r="N30" s="107"/>
      <c r="O30" s="591"/>
      <c r="P30" s="591"/>
      <c r="Q30" s="108"/>
      <c r="R30" s="107"/>
      <c r="S30" s="591"/>
      <c r="T30" s="591"/>
      <c r="U30" s="108"/>
      <c r="V30" s="107"/>
      <c r="W30" s="591">
        <f>SUM(F30:T30)</f>
        <v>0</v>
      </c>
      <c r="X30" s="591"/>
      <c r="Y30" s="136"/>
    </row>
    <row r="31" spans="1:25" ht="18.95" customHeight="1" x14ac:dyDescent="0.15">
      <c r="A31" s="599" t="s">
        <v>1052</v>
      </c>
      <c r="B31" s="600"/>
      <c r="C31" s="616" t="s">
        <v>591</v>
      </c>
      <c r="D31" s="617"/>
      <c r="E31" s="618"/>
      <c r="F31" s="107"/>
      <c r="G31" s="591"/>
      <c r="H31" s="591"/>
      <c r="I31" s="108"/>
      <c r="J31" s="107"/>
      <c r="K31" s="591"/>
      <c r="L31" s="591"/>
      <c r="M31" s="108"/>
      <c r="N31" s="137"/>
      <c r="O31" s="598"/>
      <c r="P31" s="598"/>
      <c r="Q31" s="108"/>
      <c r="R31" s="107"/>
      <c r="S31" s="591"/>
      <c r="T31" s="591"/>
      <c r="U31" s="108"/>
      <c r="V31" s="107"/>
      <c r="W31" s="591">
        <f t="shared" si="0"/>
        <v>0</v>
      </c>
      <c r="X31" s="591"/>
      <c r="Y31" s="270"/>
    </row>
    <row r="32" spans="1:25" ht="18.95" customHeight="1" x14ac:dyDescent="0.15">
      <c r="A32" s="632"/>
      <c r="B32" s="633"/>
      <c r="C32" s="616" t="s">
        <v>295</v>
      </c>
      <c r="D32" s="617"/>
      <c r="E32" s="618"/>
      <c r="F32" s="107"/>
      <c r="G32" s="495"/>
      <c r="H32" s="495"/>
      <c r="I32" s="270"/>
      <c r="J32" s="271"/>
      <c r="K32" s="495"/>
      <c r="L32" s="495"/>
      <c r="M32" s="270"/>
      <c r="N32" s="107"/>
      <c r="O32" s="591"/>
      <c r="P32" s="591"/>
      <c r="Q32" s="108"/>
      <c r="R32" s="107"/>
      <c r="S32" s="591">
        <v>1</v>
      </c>
      <c r="T32" s="591"/>
      <c r="U32" s="108"/>
      <c r="V32" s="107"/>
      <c r="W32" s="591">
        <f t="shared" si="0"/>
        <v>1</v>
      </c>
      <c r="X32" s="591"/>
      <c r="Y32" s="108"/>
    </row>
    <row r="33" spans="1:25" ht="18.95" customHeight="1" x14ac:dyDescent="0.15">
      <c r="A33" s="601"/>
      <c r="B33" s="602"/>
      <c r="C33" s="634" t="s">
        <v>294</v>
      </c>
      <c r="D33" s="617"/>
      <c r="E33" s="618"/>
      <c r="F33" s="107"/>
      <c r="G33" s="591"/>
      <c r="H33" s="591"/>
      <c r="I33" s="108"/>
      <c r="J33" s="107"/>
      <c r="K33" s="591"/>
      <c r="L33" s="591"/>
      <c r="M33" s="108"/>
      <c r="N33" s="137"/>
      <c r="O33" s="598"/>
      <c r="P33" s="598"/>
      <c r="Q33" s="136"/>
      <c r="R33" s="107"/>
      <c r="S33" s="591">
        <v>3</v>
      </c>
      <c r="T33" s="591"/>
      <c r="U33" s="108"/>
      <c r="V33" s="107"/>
      <c r="W33" s="591">
        <f t="shared" si="0"/>
        <v>3</v>
      </c>
      <c r="X33" s="591"/>
      <c r="Y33" s="136"/>
    </row>
    <row r="34" spans="1:25" ht="18.95" customHeight="1" x14ac:dyDescent="0.15">
      <c r="A34" s="629" t="s">
        <v>1045</v>
      </c>
      <c r="B34" s="630"/>
      <c r="C34" s="630"/>
      <c r="D34" s="630"/>
      <c r="E34" s="631"/>
      <c r="F34" s="107"/>
      <c r="G34" s="591"/>
      <c r="H34" s="591"/>
      <c r="I34" s="108"/>
      <c r="J34" s="107"/>
      <c r="K34" s="591">
        <v>1</v>
      </c>
      <c r="L34" s="591"/>
      <c r="M34" s="108"/>
      <c r="N34" s="137"/>
      <c r="O34" s="598"/>
      <c r="P34" s="598"/>
      <c r="Q34" s="136"/>
      <c r="R34" s="107"/>
      <c r="S34" s="591">
        <v>2</v>
      </c>
      <c r="T34" s="591"/>
      <c r="U34" s="108"/>
      <c r="V34" s="107"/>
      <c r="W34" s="591">
        <f>SUM(F34:T34)</f>
        <v>3</v>
      </c>
      <c r="X34" s="591"/>
      <c r="Y34" s="136"/>
    </row>
    <row r="35" spans="1:25" ht="18.95" customHeight="1" x14ac:dyDescent="0.15">
      <c r="A35" s="505" t="s">
        <v>268</v>
      </c>
      <c r="B35" s="505"/>
      <c r="C35" s="505"/>
      <c r="D35" s="505"/>
      <c r="E35" s="505"/>
      <c r="F35" s="107"/>
      <c r="G35" s="591">
        <f>SUM(G20:G34)</f>
        <v>2</v>
      </c>
      <c r="H35" s="591"/>
      <c r="I35" s="136"/>
      <c r="J35" s="107"/>
      <c r="K35" s="591">
        <f>SUM(K20:K34)</f>
        <v>7</v>
      </c>
      <c r="L35" s="591"/>
      <c r="M35" s="136"/>
      <c r="N35" s="107"/>
      <c r="O35" s="591">
        <f>SUM(O20:O34)</f>
        <v>6</v>
      </c>
      <c r="P35" s="591"/>
      <c r="Q35" s="136"/>
      <c r="R35" s="107"/>
      <c r="S35" s="591">
        <f>SUM(S20:S34)</f>
        <v>18</v>
      </c>
      <c r="T35" s="591"/>
      <c r="U35" s="136"/>
      <c r="V35" s="107"/>
      <c r="W35" s="591">
        <f>IF(SUM(W20:W34)=SUM(G35:T35),SUM(W20:W34),"error!")</f>
        <v>33</v>
      </c>
      <c r="X35" s="591"/>
      <c r="Y35" s="136"/>
    </row>
    <row r="36" spans="1:25" ht="9.9499999999999993" customHeight="1" x14ac:dyDescent="0.15">
      <c r="A36" s="33"/>
      <c r="B36" s="148"/>
      <c r="C36" s="148"/>
      <c r="D36" s="148"/>
      <c r="E36" s="148"/>
      <c r="F36" s="148"/>
      <c r="G36" s="148"/>
      <c r="H36" s="148"/>
      <c r="I36" s="148"/>
      <c r="J36" s="148"/>
      <c r="K36" s="148"/>
      <c r="L36" s="148"/>
      <c r="M36" s="148"/>
      <c r="N36" s="148"/>
      <c r="O36" s="148"/>
      <c r="P36" s="148"/>
      <c r="Q36" s="148"/>
      <c r="R36" s="148"/>
      <c r="S36" s="148"/>
      <c r="T36" s="148"/>
      <c r="U36" s="148"/>
      <c r="V36" s="148"/>
      <c r="W36" s="148"/>
      <c r="X36" s="148"/>
      <c r="Y36" s="148"/>
    </row>
    <row r="37" spans="1:25" ht="18.95" customHeight="1" x14ac:dyDescent="0.15">
      <c r="A37" s="120"/>
      <c r="B37" s="187" t="s">
        <v>296</v>
      </c>
      <c r="C37" s="187"/>
      <c r="D37" s="187"/>
      <c r="E37" s="187"/>
      <c r="F37" s="187"/>
      <c r="G37" s="187"/>
      <c r="H37" s="94"/>
      <c r="I37" s="94"/>
      <c r="J37" s="94"/>
      <c r="K37" s="94"/>
      <c r="L37" s="94"/>
      <c r="M37" s="94"/>
      <c r="N37" s="94"/>
      <c r="O37" s="94"/>
      <c r="P37" s="94"/>
      <c r="Q37" s="94"/>
      <c r="R37" s="94"/>
      <c r="S37" s="94"/>
      <c r="T37" s="191"/>
      <c r="U37" s="191"/>
      <c r="V37" s="191"/>
      <c r="W37" s="191"/>
      <c r="X37" s="191"/>
      <c r="Y37" s="191" t="s">
        <v>206</v>
      </c>
    </row>
    <row r="38" spans="1:25" ht="18.95" customHeight="1" x14ac:dyDescent="0.15">
      <c r="A38" s="592" t="s">
        <v>300</v>
      </c>
      <c r="B38" s="593"/>
      <c r="C38" s="593"/>
      <c r="D38" s="593"/>
      <c r="E38" s="158" t="s">
        <v>1054</v>
      </c>
      <c r="F38" s="192"/>
      <c r="G38" s="192"/>
      <c r="H38" s="192"/>
      <c r="I38" s="192"/>
      <c r="J38" s="192"/>
      <c r="K38" s="192"/>
      <c r="L38" s="192"/>
      <c r="M38" s="194"/>
      <c r="N38" s="193" t="s">
        <v>1047</v>
      </c>
      <c r="O38" s="192"/>
      <c r="P38" s="192"/>
      <c r="Q38" s="192"/>
      <c r="R38" s="192"/>
      <c r="S38" s="192"/>
      <c r="T38" s="192"/>
      <c r="U38" s="192"/>
      <c r="V38" s="192"/>
      <c r="W38" s="192"/>
      <c r="X38" s="609" t="s">
        <v>1056</v>
      </c>
      <c r="Y38" s="626"/>
    </row>
    <row r="39" spans="1:25" ht="18.95" customHeight="1" x14ac:dyDescent="0.15">
      <c r="A39" s="595" t="s">
        <v>259</v>
      </c>
      <c r="B39" s="596"/>
      <c r="C39" s="596"/>
      <c r="D39" s="596"/>
      <c r="E39" s="158" t="s">
        <v>591</v>
      </c>
      <c r="F39" s="194"/>
      <c r="G39" s="158" t="s">
        <v>592</v>
      </c>
      <c r="H39" s="194"/>
      <c r="I39" s="195" t="s">
        <v>1055</v>
      </c>
      <c r="J39" s="196"/>
      <c r="K39" s="195"/>
      <c r="L39" s="158" t="s">
        <v>268</v>
      </c>
      <c r="M39" s="194"/>
      <c r="N39" s="195" t="s">
        <v>1053</v>
      </c>
      <c r="O39" s="197"/>
      <c r="P39" s="196"/>
      <c r="Q39" s="195" t="s">
        <v>1045</v>
      </c>
      <c r="R39" s="197"/>
      <c r="S39" s="197"/>
      <c r="T39" s="198"/>
      <c r="U39" s="199"/>
      <c r="V39" s="193" t="s">
        <v>268</v>
      </c>
      <c r="W39" s="192"/>
      <c r="X39" s="627"/>
      <c r="Y39" s="628"/>
    </row>
    <row r="40" spans="1:25" ht="18.95" customHeight="1" x14ac:dyDescent="0.15">
      <c r="A40" s="480" t="s">
        <v>297</v>
      </c>
      <c r="B40" s="480"/>
      <c r="C40" s="480"/>
      <c r="D40" s="477"/>
      <c r="E40" s="29"/>
      <c r="F40" s="108">
        <v>12</v>
      </c>
      <c r="G40" s="361"/>
      <c r="H40" s="108">
        <v>3</v>
      </c>
      <c r="I40" s="29"/>
      <c r="J40" s="354"/>
      <c r="K40" s="30">
        <v>1</v>
      </c>
      <c r="L40" s="361"/>
      <c r="M40" s="108">
        <f>(F40+H40+K40)</f>
        <v>16</v>
      </c>
      <c r="N40" s="29"/>
      <c r="O40" s="354"/>
      <c r="P40" s="108">
        <v>4</v>
      </c>
      <c r="Q40" s="29"/>
      <c r="R40" s="354"/>
      <c r="S40" s="354"/>
      <c r="T40" s="361"/>
      <c r="U40" s="108">
        <v>3</v>
      </c>
      <c r="V40" s="361"/>
      <c r="W40" s="108">
        <f>(P40+U40)</f>
        <v>7</v>
      </c>
      <c r="X40" s="361"/>
      <c r="Y40" s="108">
        <f>M40+W40</f>
        <v>23</v>
      </c>
    </row>
    <row r="41" spans="1:25" ht="18.95" customHeight="1" x14ac:dyDescent="0.15">
      <c r="A41" s="480" t="s">
        <v>298</v>
      </c>
      <c r="B41" s="480"/>
      <c r="C41" s="480"/>
      <c r="D41" s="477"/>
      <c r="E41" s="29"/>
      <c r="F41" s="108">
        <v>4</v>
      </c>
      <c r="G41" s="361"/>
      <c r="H41" s="108">
        <v>6</v>
      </c>
      <c r="I41" s="29"/>
      <c r="J41" s="354"/>
      <c r="K41" s="30">
        <v>0</v>
      </c>
      <c r="L41" s="361"/>
      <c r="M41" s="108">
        <f>(F41+H41+K41)</f>
        <v>10</v>
      </c>
      <c r="N41" s="29"/>
      <c r="O41" s="354"/>
      <c r="P41" s="108">
        <v>0</v>
      </c>
      <c r="Q41" s="29"/>
      <c r="R41" s="354"/>
      <c r="S41" s="354"/>
      <c r="T41" s="361"/>
      <c r="U41" s="108">
        <v>0</v>
      </c>
      <c r="V41" s="361"/>
      <c r="W41" s="108">
        <f>(P41+U41)</f>
        <v>0</v>
      </c>
      <c r="X41" s="361"/>
      <c r="Y41" s="108">
        <f>M41+W41</f>
        <v>10</v>
      </c>
    </row>
    <row r="42" spans="1:25" ht="18.95" customHeight="1" x14ac:dyDescent="0.15">
      <c r="A42" s="480" t="s">
        <v>299</v>
      </c>
      <c r="B42" s="480"/>
      <c r="C42" s="480"/>
      <c r="D42" s="477"/>
      <c r="E42" s="29"/>
      <c r="F42" s="108">
        <f>SUM(F40:F41)</f>
        <v>16</v>
      </c>
      <c r="G42" s="361"/>
      <c r="H42" s="108">
        <f>SUM(H40:H41)</f>
        <v>9</v>
      </c>
      <c r="I42" s="29"/>
      <c r="J42" s="354"/>
      <c r="K42" s="108">
        <f>SUM(K40:K41)</f>
        <v>1</v>
      </c>
      <c r="L42" s="361"/>
      <c r="M42" s="108">
        <f>IF(SUM(M40:M41)=(F42+H42+K42),SUM(M40:M41),"error!")</f>
        <v>26</v>
      </c>
      <c r="N42" s="29"/>
      <c r="O42" s="354"/>
      <c r="P42" s="108">
        <f>SUM(P40:P41)</f>
        <v>4</v>
      </c>
      <c r="Q42" s="29"/>
      <c r="R42" s="354"/>
      <c r="S42" s="354"/>
      <c r="T42" s="361"/>
      <c r="U42" s="108">
        <f>SUM(U40:U41)</f>
        <v>3</v>
      </c>
      <c r="V42" s="361"/>
      <c r="W42" s="108">
        <f>IF(SUM(W40:W41)=(P42+U42),SUM(W40:W41),"error!")</f>
        <v>7</v>
      </c>
      <c r="X42" s="361"/>
      <c r="Y42" s="108">
        <f>IF(SUM(Y40:Y41)=M42+W42,SUM(Y40:Y41),"error!")</f>
        <v>33</v>
      </c>
    </row>
    <row r="43" spans="1:25" ht="5.0999999999999996" customHeight="1" x14ac:dyDescent="0.15"/>
    <row r="44" spans="1:25" ht="21" customHeight="1" x14ac:dyDescent="0.15"/>
    <row r="46" spans="1:25" ht="21" customHeight="1" x14ac:dyDescent="0.15">
      <c r="A46" s="10" t="s">
        <v>979</v>
      </c>
    </row>
    <row r="47" spans="1:25" ht="21" customHeight="1" x14ac:dyDescent="0.15">
      <c r="A47" s="10"/>
    </row>
    <row r="48" spans="1:25" ht="21" customHeight="1" x14ac:dyDescent="0.15">
      <c r="A48" s="338" t="s">
        <v>914</v>
      </c>
      <c r="F48" s="338"/>
    </row>
    <row r="49" spans="1:6" ht="21" customHeight="1" x14ac:dyDescent="0.15">
      <c r="A49" s="338"/>
      <c r="F49" s="338"/>
    </row>
    <row r="50" spans="1:6" ht="21" customHeight="1" x14ac:dyDescent="0.15">
      <c r="B50" s="11" t="s">
        <v>913</v>
      </c>
    </row>
    <row r="51" spans="1:6" ht="21" customHeight="1" x14ac:dyDescent="0.15">
      <c r="B51" s="615">
        <v>-1</v>
      </c>
      <c r="C51" s="615"/>
      <c r="D51" s="11" t="s">
        <v>917</v>
      </c>
    </row>
    <row r="52" spans="1:6" ht="21" customHeight="1" x14ac:dyDescent="0.15">
      <c r="B52" s="615">
        <v>-2</v>
      </c>
      <c r="C52" s="615"/>
      <c r="D52" s="11" t="s">
        <v>918</v>
      </c>
    </row>
    <row r="53" spans="1:6" ht="21" customHeight="1" x14ac:dyDescent="0.15">
      <c r="B53" s="615">
        <v>-3</v>
      </c>
      <c r="C53" s="615"/>
      <c r="D53" s="11" t="s">
        <v>919</v>
      </c>
    </row>
    <row r="54" spans="1:6" ht="21" customHeight="1" x14ac:dyDescent="0.15">
      <c r="B54" s="615">
        <v>-4</v>
      </c>
      <c r="C54" s="615"/>
      <c r="D54" s="11" t="s">
        <v>920</v>
      </c>
    </row>
    <row r="55" spans="1:6" ht="21" customHeight="1" x14ac:dyDescent="0.15">
      <c r="B55" s="615">
        <v>-5</v>
      </c>
      <c r="C55" s="615"/>
      <c r="D55" s="11" t="s">
        <v>1001</v>
      </c>
    </row>
    <row r="56" spans="1:6" ht="21" customHeight="1" x14ac:dyDescent="0.15">
      <c r="B56" s="615">
        <v>-6</v>
      </c>
      <c r="C56" s="615"/>
      <c r="D56" s="11" t="s">
        <v>921</v>
      </c>
    </row>
    <row r="57" spans="1:6" ht="21" customHeight="1" x14ac:dyDescent="0.15">
      <c r="B57" s="615">
        <v>-7</v>
      </c>
      <c r="C57" s="615"/>
      <c r="D57" s="11" t="s">
        <v>922</v>
      </c>
    </row>
    <row r="58" spans="1:6" ht="21" customHeight="1" x14ac:dyDescent="0.15">
      <c r="B58" s="615">
        <v>-8</v>
      </c>
      <c r="C58" s="615"/>
      <c r="D58" s="11" t="s">
        <v>923</v>
      </c>
    </row>
    <row r="59" spans="1:6" ht="21" customHeight="1" x14ac:dyDescent="0.15">
      <c r="B59" s="615">
        <v>-9</v>
      </c>
      <c r="C59" s="615"/>
      <c r="D59" s="11" t="s">
        <v>924</v>
      </c>
    </row>
    <row r="60" spans="1:6" ht="21" customHeight="1" x14ac:dyDescent="0.15">
      <c r="B60" s="615">
        <v>-10</v>
      </c>
      <c r="C60" s="615"/>
      <c r="D60" s="11" t="s">
        <v>925</v>
      </c>
    </row>
    <row r="61" spans="1:6" ht="21" customHeight="1" x14ac:dyDescent="0.15">
      <c r="B61" s="615">
        <v>-11</v>
      </c>
      <c r="C61" s="615"/>
      <c r="D61" s="11" t="s">
        <v>926</v>
      </c>
    </row>
    <row r="62" spans="1:6" ht="21" customHeight="1" x14ac:dyDescent="0.15">
      <c r="B62" s="615">
        <v>-12</v>
      </c>
      <c r="C62" s="615"/>
      <c r="D62" s="11" t="s">
        <v>927</v>
      </c>
    </row>
    <row r="63" spans="1:6" ht="21" customHeight="1" x14ac:dyDescent="0.15">
      <c r="B63" s="615">
        <v>-13</v>
      </c>
      <c r="C63" s="615"/>
      <c r="D63" s="11" t="s">
        <v>928</v>
      </c>
    </row>
    <row r="64" spans="1:6" ht="21" customHeight="1" x14ac:dyDescent="0.15"/>
    <row r="65" spans="2:4" ht="21" customHeight="1" x14ac:dyDescent="0.15">
      <c r="B65" s="11" t="s">
        <v>907</v>
      </c>
    </row>
    <row r="66" spans="2:4" ht="21" customHeight="1" x14ac:dyDescent="0.15">
      <c r="B66" s="615">
        <v>-1</v>
      </c>
      <c r="C66" s="615"/>
      <c r="D66" s="11" t="s">
        <v>929</v>
      </c>
    </row>
    <row r="67" spans="2:4" ht="21" customHeight="1" x14ac:dyDescent="0.15">
      <c r="B67" s="615">
        <v>-2</v>
      </c>
      <c r="C67" s="615"/>
      <c r="D67" s="11" t="s">
        <v>930</v>
      </c>
    </row>
    <row r="68" spans="2:4" ht="21" customHeight="1" x14ac:dyDescent="0.15">
      <c r="B68" s="615">
        <v>-3</v>
      </c>
      <c r="C68" s="615"/>
      <c r="D68" s="11" t="s">
        <v>931</v>
      </c>
    </row>
    <row r="69" spans="2:4" ht="21" customHeight="1" x14ac:dyDescent="0.15">
      <c r="B69" s="615">
        <v>-4</v>
      </c>
      <c r="C69" s="615"/>
      <c r="D69" s="11" t="s">
        <v>932</v>
      </c>
    </row>
    <row r="70" spans="2:4" ht="21" customHeight="1" x14ac:dyDescent="0.15">
      <c r="B70" s="615">
        <v>-5</v>
      </c>
      <c r="C70" s="615"/>
      <c r="D70" s="11" t="s">
        <v>933</v>
      </c>
    </row>
    <row r="71" spans="2:4" ht="21" customHeight="1" x14ac:dyDescent="0.15">
      <c r="B71" s="615">
        <v>-6</v>
      </c>
      <c r="C71" s="615"/>
      <c r="D71" s="11" t="s">
        <v>934</v>
      </c>
    </row>
    <row r="72" spans="2:4" ht="21" customHeight="1" x14ac:dyDescent="0.15">
      <c r="B72" s="615">
        <v>-7</v>
      </c>
      <c r="C72" s="615"/>
      <c r="D72" s="11" t="s">
        <v>935</v>
      </c>
    </row>
    <row r="73" spans="2:4" ht="21" customHeight="1" x14ac:dyDescent="0.15">
      <c r="B73" s="615">
        <v>-8</v>
      </c>
      <c r="C73" s="615"/>
      <c r="D73" s="11" t="s">
        <v>936</v>
      </c>
    </row>
    <row r="74" spans="2:4" ht="21" customHeight="1" x14ac:dyDescent="0.15"/>
    <row r="75" spans="2:4" ht="21" customHeight="1" x14ac:dyDescent="0.15"/>
    <row r="76" spans="2:4" ht="21" customHeight="1" x14ac:dyDescent="0.15"/>
    <row r="77" spans="2:4" ht="21" customHeight="1" x14ac:dyDescent="0.15"/>
    <row r="78" spans="2:4" ht="21" customHeight="1" x14ac:dyDescent="0.15"/>
    <row r="79" spans="2:4" ht="21" customHeight="1" x14ac:dyDescent="0.15"/>
    <row r="80" spans="2:4" ht="21" customHeight="1" x14ac:dyDescent="0.15"/>
    <row r="81" spans="1:6" ht="21" customHeight="1" x14ac:dyDescent="0.15"/>
    <row r="82" spans="1:6" ht="21" customHeight="1" x14ac:dyDescent="0.15"/>
    <row r="83" spans="1:6" ht="21" customHeight="1" x14ac:dyDescent="0.15"/>
    <row r="84" spans="1:6" ht="21" customHeight="1" x14ac:dyDescent="0.15">
      <c r="A84" s="338" t="s">
        <v>915</v>
      </c>
      <c r="F84" s="338"/>
    </row>
    <row r="85" spans="1:6" ht="21" customHeight="1" x14ac:dyDescent="0.15">
      <c r="A85" s="338"/>
      <c r="F85" s="338"/>
    </row>
    <row r="86" spans="1:6" ht="21" customHeight="1" x14ac:dyDescent="0.15">
      <c r="B86" s="11" t="s">
        <v>643</v>
      </c>
    </row>
    <row r="87" spans="1:6" ht="21" customHeight="1" x14ac:dyDescent="0.15">
      <c r="B87" s="615">
        <v>-1</v>
      </c>
      <c r="C87" s="615"/>
      <c r="D87" s="11" t="s">
        <v>937</v>
      </c>
    </row>
    <row r="88" spans="1:6" ht="21" customHeight="1" x14ac:dyDescent="0.15">
      <c r="B88" s="615">
        <v>-2</v>
      </c>
      <c r="C88" s="615"/>
      <c r="D88" s="11" t="s">
        <v>938</v>
      </c>
    </row>
    <row r="89" spans="1:6" ht="21" customHeight="1" x14ac:dyDescent="0.15">
      <c r="B89" s="615">
        <v>-3</v>
      </c>
      <c r="C89" s="615"/>
      <c r="D89" s="11" t="s">
        <v>940</v>
      </c>
    </row>
    <row r="90" spans="1:6" ht="21" customHeight="1" x14ac:dyDescent="0.15">
      <c r="B90" s="615"/>
      <c r="C90" s="615"/>
      <c r="D90" s="11" t="s">
        <v>916</v>
      </c>
    </row>
    <row r="91" spans="1:6" ht="21" customHeight="1" x14ac:dyDescent="0.15">
      <c r="B91" s="615">
        <v>-4</v>
      </c>
      <c r="C91" s="615"/>
      <c r="D91" s="11" t="s">
        <v>939</v>
      </c>
    </row>
    <row r="92" spans="1:6" ht="21" customHeight="1" x14ac:dyDescent="0.15">
      <c r="B92" s="615">
        <v>-5</v>
      </c>
      <c r="C92" s="615"/>
      <c r="D92" s="11" t="s">
        <v>941</v>
      </c>
    </row>
    <row r="93" spans="1:6" ht="21" customHeight="1" x14ac:dyDescent="0.15">
      <c r="B93" s="615"/>
      <c r="C93" s="615"/>
      <c r="D93" s="11" t="s">
        <v>942</v>
      </c>
    </row>
    <row r="94" spans="1:6" ht="21" customHeight="1" x14ac:dyDescent="0.15">
      <c r="B94" s="615">
        <v>-6</v>
      </c>
      <c r="C94" s="615"/>
      <c r="D94" s="11" t="s">
        <v>943</v>
      </c>
    </row>
    <row r="95" spans="1:6" ht="21" customHeight="1" x14ac:dyDescent="0.15">
      <c r="B95" s="615">
        <v>-7</v>
      </c>
      <c r="C95" s="615"/>
      <c r="D95" s="11" t="s">
        <v>944</v>
      </c>
    </row>
    <row r="96" spans="1:6" ht="21" customHeight="1" x14ac:dyDescent="0.15">
      <c r="B96" s="615">
        <v>-8</v>
      </c>
      <c r="C96" s="615"/>
      <c r="D96" s="11" t="s">
        <v>945</v>
      </c>
    </row>
    <row r="97" spans="1:25" ht="21" customHeight="1" x14ac:dyDescent="0.15">
      <c r="B97" s="615">
        <v>-9</v>
      </c>
      <c r="C97" s="615"/>
      <c r="D97" s="11" t="s">
        <v>946</v>
      </c>
    </row>
    <row r="98" spans="1:25" ht="21" customHeight="1" x14ac:dyDescent="0.15">
      <c r="B98" s="615">
        <v>-10</v>
      </c>
      <c r="C98" s="615"/>
      <c r="D98" s="11" t="s">
        <v>948</v>
      </c>
    </row>
    <row r="99" spans="1:25" ht="21" customHeight="1" x14ac:dyDescent="0.15">
      <c r="B99" s="615">
        <v>-11</v>
      </c>
      <c r="C99" s="615"/>
      <c r="D99" s="11" t="s">
        <v>949</v>
      </c>
    </row>
    <row r="100" spans="1:25" ht="21" customHeight="1" x14ac:dyDescent="0.15">
      <c r="B100" s="615">
        <v>-12</v>
      </c>
      <c r="C100" s="615"/>
      <c r="D100" s="11" t="s">
        <v>950</v>
      </c>
    </row>
    <row r="101" spans="1:25" ht="21" customHeight="1" x14ac:dyDescent="0.15">
      <c r="B101" s="615">
        <v>-13</v>
      </c>
      <c r="C101" s="615"/>
      <c r="D101" s="11" t="s">
        <v>947</v>
      </c>
    </row>
    <row r="102" spans="1:25" ht="21" customHeight="1" x14ac:dyDescent="0.15"/>
    <row r="103" spans="1:25" ht="21" customHeight="1" x14ac:dyDescent="0.15">
      <c r="B103" s="615"/>
      <c r="C103" s="615"/>
    </row>
    <row r="104" spans="1:25" ht="21" customHeight="1" x14ac:dyDescent="0.15">
      <c r="B104" s="615"/>
      <c r="C104" s="615"/>
    </row>
    <row r="105" spans="1:25" ht="21" customHeight="1" x14ac:dyDescent="0.15">
      <c r="B105" s="615"/>
      <c r="C105" s="615"/>
    </row>
    <row r="106" spans="1:25" ht="21" customHeight="1" x14ac:dyDescent="0.15">
      <c r="B106" s="615"/>
      <c r="C106" s="615"/>
    </row>
    <row r="107" spans="1:25" ht="21" customHeight="1" x14ac:dyDescent="0.15"/>
    <row r="108" spans="1:25" ht="21" customHeight="1" x14ac:dyDescent="0.15">
      <c r="A108" s="338"/>
    </row>
    <row r="109" spans="1:25" ht="21" customHeight="1" x14ac:dyDescent="0.15"/>
    <row r="110" spans="1:25" ht="21" customHeight="1" x14ac:dyDescent="0.15"/>
    <row r="111" spans="1:25" ht="21" customHeight="1" x14ac:dyDescent="0.15"/>
    <row r="112" spans="1:25" ht="21" customHeight="1" x14ac:dyDescent="0.15">
      <c r="A112" s="31"/>
      <c r="B112" s="31"/>
      <c r="C112" s="31"/>
      <c r="D112" s="31"/>
      <c r="E112" s="31"/>
      <c r="F112" s="31"/>
      <c r="G112" s="31"/>
      <c r="H112" s="31"/>
      <c r="I112" s="31"/>
      <c r="J112" s="31"/>
      <c r="K112" s="31"/>
      <c r="L112" s="31"/>
      <c r="M112" s="31"/>
      <c r="N112" s="31"/>
      <c r="O112" s="31"/>
      <c r="P112" s="31"/>
      <c r="Q112" s="125"/>
      <c r="R112" s="31"/>
      <c r="S112" s="31"/>
      <c r="T112" s="31"/>
      <c r="U112" s="31"/>
      <c r="V112" s="31"/>
      <c r="W112" s="31"/>
      <c r="X112" s="31"/>
      <c r="Y112" s="31"/>
    </row>
    <row r="113" spans="1:17" ht="21" customHeight="1" x14ac:dyDescent="0.15">
      <c r="Q113" s="126"/>
    </row>
    <row r="114" spans="1:17" ht="21" customHeight="1" x14ac:dyDescent="0.15">
      <c r="Q114" s="126"/>
    </row>
    <row r="115" spans="1:17" ht="21" customHeight="1" x14ac:dyDescent="0.15">
      <c r="Q115" s="126"/>
    </row>
    <row r="116" spans="1:17" ht="21" customHeight="1" x14ac:dyDescent="0.15">
      <c r="Q116" s="126"/>
    </row>
    <row r="117" spans="1:17" ht="21" customHeight="1" x14ac:dyDescent="0.15">
      <c r="Q117" s="126"/>
    </row>
    <row r="118" spans="1:17" ht="21" customHeight="1" x14ac:dyDescent="0.15">
      <c r="Q118" s="124"/>
    </row>
    <row r="119" spans="1:17" ht="21" customHeight="1" x14ac:dyDescent="0.15">
      <c r="Q119" s="124"/>
    </row>
    <row r="120" spans="1:17" ht="21" customHeight="1" x14ac:dyDescent="0.15">
      <c r="Q120" s="126"/>
    </row>
    <row r="121" spans="1:17" ht="21" customHeight="1" x14ac:dyDescent="0.15">
      <c r="Q121" s="124"/>
    </row>
    <row r="122" spans="1:17" ht="21" customHeight="1" x14ac:dyDescent="0.15">
      <c r="Q122" s="126"/>
    </row>
    <row r="123" spans="1:17" ht="21" customHeight="1" x14ac:dyDescent="0.15">
      <c r="A123" s="338" t="s">
        <v>951</v>
      </c>
      <c r="Q123" s="126"/>
    </row>
    <row r="124" spans="1:17" ht="21" customHeight="1" x14ac:dyDescent="0.15">
      <c r="Q124" s="126"/>
    </row>
    <row r="125" spans="1:17" ht="21" customHeight="1" x14ac:dyDescent="0.15">
      <c r="B125" s="11" t="s">
        <v>910</v>
      </c>
      <c r="Q125" s="126"/>
    </row>
    <row r="126" spans="1:17" ht="21" customHeight="1" x14ac:dyDescent="0.15">
      <c r="B126" s="615">
        <v>-1</v>
      </c>
      <c r="C126" s="615"/>
      <c r="D126" s="11" t="s">
        <v>952</v>
      </c>
    </row>
    <row r="127" spans="1:17" ht="21" customHeight="1" x14ac:dyDescent="0.15">
      <c r="B127" s="615">
        <v>-2</v>
      </c>
      <c r="C127" s="615"/>
      <c r="D127" s="11" t="s">
        <v>953</v>
      </c>
    </row>
    <row r="128" spans="1:17" ht="21" customHeight="1" x14ac:dyDescent="0.15">
      <c r="B128" s="615"/>
      <c r="C128" s="615"/>
      <c r="D128" s="11" t="s">
        <v>954</v>
      </c>
    </row>
    <row r="129" spans="2:4" ht="21" customHeight="1" x14ac:dyDescent="0.15">
      <c r="B129" s="615">
        <v>-3</v>
      </c>
      <c r="C129" s="615"/>
      <c r="D129" s="11" t="s">
        <v>955</v>
      </c>
    </row>
    <row r="130" spans="2:4" ht="21" customHeight="1" x14ac:dyDescent="0.15">
      <c r="B130" s="615">
        <v>-4</v>
      </c>
      <c r="C130" s="615"/>
      <c r="D130" s="11" t="s">
        <v>956</v>
      </c>
    </row>
    <row r="131" spans="2:4" ht="21" customHeight="1" x14ac:dyDescent="0.15">
      <c r="B131" s="615">
        <v>-5</v>
      </c>
      <c r="C131" s="615"/>
      <c r="D131" s="11" t="s">
        <v>957</v>
      </c>
    </row>
    <row r="132" spans="2:4" ht="21" customHeight="1" x14ac:dyDescent="0.15">
      <c r="B132" s="615">
        <v>-6</v>
      </c>
      <c r="C132" s="615"/>
      <c r="D132" s="11" t="s">
        <v>947</v>
      </c>
    </row>
    <row r="133" spans="2:4" ht="21" customHeight="1" x14ac:dyDescent="0.15"/>
    <row r="134" spans="2:4" ht="21" customHeight="1" x14ac:dyDescent="0.15">
      <c r="B134" s="11" t="s">
        <v>911</v>
      </c>
    </row>
    <row r="135" spans="2:4" ht="21" customHeight="1" x14ac:dyDescent="0.15">
      <c r="B135" s="615">
        <v>-1</v>
      </c>
      <c r="C135" s="615"/>
      <c r="D135" s="281" t="s">
        <v>1125</v>
      </c>
    </row>
    <row r="136" spans="2:4" ht="21" customHeight="1" x14ac:dyDescent="0.15">
      <c r="B136" s="615">
        <v>-2</v>
      </c>
      <c r="C136" s="615"/>
      <c r="D136" s="11" t="s">
        <v>959</v>
      </c>
    </row>
    <row r="137" spans="2:4" ht="21" customHeight="1" x14ac:dyDescent="0.15">
      <c r="B137" s="615">
        <v>-3</v>
      </c>
      <c r="C137" s="615"/>
      <c r="D137" s="11" t="s">
        <v>960</v>
      </c>
    </row>
    <row r="138" spans="2:4" ht="21" customHeight="1" x14ac:dyDescent="0.15">
      <c r="B138" s="615">
        <v>-4</v>
      </c>
      <c r="C138" s="615"/>
      <c r="D138" s="11" t="s">
        <v>961</v>
      </c>
    </row>
    <row r="139" spans="2:4" ht="21" customHeight="1" x14ac:dyDescent="0.15">
      <c r="B139" s="615">
        <v>-5</v>
      </c>
      <c r="C139" s="615"/>
      <c r="D139" s="11" t="s">
        <v>962</v>
      </c>
    </row>
    <row r="140" spans="2:4" ht="21" customHeight="1" x14ac:dyDescent="0.15">
      <c r="B140" s="615">
        <v>-6</v>
      </c>
      <c r="C140" s="615"/>
      <c r="D140" s="11" t="s">
        <v>963</v>
      </c>
    </row>
    <row r="141" spans="2:4" ht="21" customHeight="1" x14ac:dyDescent="0.15"/>
    <row r="142" spans="2:4" ht="21" customHeight="1" x14ac:dyDescent="0.15">
      <c r="B142" s="11" t="s">
        <v>912</v>
      </c>
    </row>
    <row r="143" spans="2:4" ht="21" customHeight="1" x14ac:dyDescent="0.15">
      <c r="B143" s="615">
        <v>-1</v>
      </c>
      <c r="C143" s="615"/>
      <c r="D143" s="11" t="s">
        <v>964</v>
      </c>
    </row>
    <row r="144" spans="2:4" ht="21" customHeight="1" x14ac:dyDescent="0.15">
      <c r="B144" s="615">
        <v>-2</v>
      </c>
      <c r="C144" s="615"/>
      <c r="D144" s="11" t="s">
        <v>965</v>
      </c>
    </row>
    <row r="145" spans="2:4" ht="21" customHeight="1" x14ac:dyDescent="0.15">
      <c r="B145" s="615">
        <v>-3</v>
      </c>
      <c r="C145" s="615"/>
      <c r="D145" s="11" t="s">
        <v>966</v>
      </c>
    </row>
    <row r="146" spans="2:4" ht="21" customHeight="1" x14ac:dyDescent="0.15">
      <c r="B146" s="615">
        <v>-4</v>
      </c>
      <c r="C146" s="615"/>
      <c r="D146" s="11" t="s">
        <v>967</v>
      </c>
    </row>
    <row r="147" spans="2:4" ht="21" customHeight="1" x14ac:dyDescent="0.15">
      <c r="B147" s="615">
        <v>-5</v>
      </c>
      <c r="C147" s="615"/>
      <c r="D147" s="11" t="s">
        <v>958</v>
      </c>
    </row>
    <row r="148" spans="2:4" ht="21" customHeight="1" x14ac:dyDescent="0.15">
      <c r="B148" s="615">
        <v>-6</v>
      </c>
      <c r="C148" s="615"/>
      <c r="D148" s="11" t="s">
        <v>968</v>
      </c>
    </row>
    <row r="149" spans="2:4" ht="21" customHeight="1" x14ac:dyDescent="0.15">
      <c r="B149" s="615">
        <v>-7</v>
      </c>
      <c r="C149" s="615"/>
      <c r="D149" s="11" t="s">
        <v>969</v>
      </c>
    </row>
    <row r="150" spans="2:4" ht="21" customHeight="1" x14ac:dyDescent="0.15">
      <c r="B150" s="615">
        <v>-8</v>
      </c>
      <c r="C150" s="615"/>
      <c r="D150" s="11" t="s">
        <v>970</v>
      </c>
    </row>
    <row r="151" spans="2:4" ht="21" customHeight="1" x14ac:dyDescent="0.15">
      <c r="B151" s="615">
        <v>-9</v>
      </c>
      <c r="C151" s="615"/>
      <c r="D151" s="11" t="s">
        <v>971</v>
      </c>
    </row>
    <row r="152" spans="2:4" ht="21" customHeight="1" x14ac:dyDescent="0.15"/>
    <row r="153" spans="2:4" ht="21" customHeight="1" x14ac:dyDescent="0.15"/>
    <row r="154" spans="2:4" ht="21" customHeight="1" x14ac:dyDescent="0.15"/>
    <row r="155" spans="2:4" ht="21" customHeight="1" x14ac:dyDescent="0.15"/>
    <row r="156" spans="2:4" ht="21" customHeight="1" x14ac:dyDescent="0.15"/>
  </sheetData>
  <mergeCells count="173">
    <mergeCell ref="B130:C130"/>
    <mergeCell ref="B70:C70"/>
    <mergeCell ref="B71:C71"/>
    <mergeCell ref="B72:C72"/>
    <mergeCell ref="B73:C73"/>
    <mergeCell ref="B128:C128"/>
    <mergeCell ref="B129:C129"/>
    <mergeCell ref="B93:C93"/>
    <mergeCell ref="B88:C88"/>
    <mergeCell ref="B105:C105"/>
    <mergeCell ref="B106:C106"/>
    <mergeCell ref="B126:C126"/>
    <mergeCell ref="B127:C127"/>
    <mergeCell ref="B103:C103"/>
    <mergeCell ref="B104:C104"/>
    <mergeCell ref="B94:C94"/>
    <mergeCell ref="B95:C95"/>
    <mergeCell ref="B96:C96"/>
    <mergeCell ref="B97:C97"/>
    <mergeCell ref="B98:C98"/>
    <mergeCell ref="B89:C89"/>
    <mergeCell ref="B90:C90"/>
    <mergeCell ref="B91:C91"/>
    <mergeCell ref="B92:C92"/>
    <mergeCell ref="B151:C151"/>
    <mergeCell ref="B144:C144"/>
    <mergeCell ref="B145:C145"/>
    <mergeCell ref="B146:C146"/>
    <mergeCell ref="B147:C147"/>
    <mergeCell ref="B148:C148"/>
    <mergeCell ref="B149:C149"/>
    <mergeCell ref="B131:C131"/>
    <mergeCell ref="B132:C132"/>
    <mergeCell ref="B135:C135"/>
    <mergeCell ref="B150:C150"/>
    <mergeCell ref="B136:C136"/>
    <mergeCell ref="B137:C137"/>
    <mergeCell ref="B138:C138"/>
    <mergeCell ref="B139:C139"/>
    <mergeCell ref="B140:C140"/>
    <mergeCell ref="B143:C143"/>
    <mergeCell ref="C33:E33"/>
    <mergeCell ref="C32:E32"/>
    <mergeCell ref="O31:P31"/>
    <mergeCell ref="W33:X33"/>
    <mergeCell ref="B62:C62"/>
    <mergeCell ref="B63:C63"/>
    <mergeCell ref="A41:D41"/>
    <mergeCell ref="A42:D42"/>
    <mergeCell ref="B58:C58"/>
    <mergeCell ref="B59:C59"/>
    <mergeCell ref="B60:C60"/>
    <mergeCell ref="B61:C61"/>
    <mergeCell ref="B57:C57"/>
    <mergeCell ref="B51:C51"/>
    <mergeCell ref="B52:C52"/>
    <mergeCell ref="S34:T34"/>
    <mergeCell ref="O32:P32"/>
    <mergeCell ref="W30:X30"/>
    <mergeCell ref="W29:X29"/>
    <mergeCell ref="O28:P28"/>
    <mergeCell ref="S30:T30"/>
    <mergeCell ref="X38:Y39"/>
    <mergeCell ref="S33:T33"/>
    <mergeCell ref="W34:X34"/>
    <mergeCell ref="A38:D38"/>
    <mergeCell ref="A39:D39"/>
    <mergeCell ref="W31:X31"/>
    <mergeCell ref="W32:X32"/>
    <mergeCell ref="K32:L32"/>
    <mergeCell ref="S31:T31"/>
    <mergeCell ref="A35:E35"/>
    <mergeCell ref="S35:T35"/>
    <mergeCell ref="O35:P35"/>
    <mergeCell ref="K35:L35"/>
    <mergeCell ref="O33:P33"/>
    <mergeCell ref="A34:E34"/>
    <mergeCell ref="G34:H34"/>
    <mergeCell ref="K33:L33"/>
    <mergeCell ref="A31:B33"/>
    <mergeCell ref="K34:L34"/>
    <mergeCell ref="O34:P34"/>
    <mergeCell ref="K29:L29"/>
    <mergeCell ref="O29:P29"/>
    <mergeCell ref="G33:H33"/>
    <mergeCell ref="G30:H30"/>
    <mergeCell ref="G31:H31"/>
    <mergeCell ref="K30:L30"/>
    <mergeCell ref="S32:T32"/>
    <mergeCell ref="G32:H32"/>
    <mergeCell ref="K28:L28"/>
    <mergeCell ref="B68:C68"/>
    <mergeCell ref="B69:C69"/>
    <mergeCell ref="A40:D40"/>
    <mergeCell ref="B67:C67"/>
    <mergeCell ref="B53:C53"/>
    <mergeCell ref="B54:C54"/>
    <mergeCell ref="B55:C55"/>
    <mergeCell ref="B56:C56"/>
    <mergeCell ref="W35:X35"/>
    <mergeCell ref="G35:H35"/>
    <mergeCell ref="B66:C66"/>
    <mergeCell ref="W20:X20"/>
    <mergeCell ref="W21:X21"/>
    <mergeCell ref="O25:P25"/>
    <mergeCell ref="V18:Y19"/>
    <mergeCell ref="N18:Q19"/>
    <mergeCell ref="O20:P20"/>
    <mergeCell ref="W27:X27"/>
    <mergeCell ref="W28:X28"/>
    <mergeCell ref="R18:U19"/>
    <mergeCell ref="S20:T20"/>
    <mergeCell ref="S21:T21"/>
    <mergeCell ref="W22:X22"/>
    <mergeCell ref="O23:P23"/>
    <mergeCell ref="O24:P24"/>
    <mergeCell ref="W26:X26"/>
    <mergeCell ref="W23:X23"/>
    <mergeCell ref="S24:T24"/>
    <mergeCell ref="W24:X24"/>
    <mergeCell ref="W25:X25"/>
    <mergeCell ref="O26:P26"/>
    <mergeCell ref="S23:T23"/>
    <mergeCell ref="S26:T26"/>
    <mergeCell ref="S28:T28"/>
    <mergeCell ref="B99:C99"/>
    <mergeCell ref="B100:C100"/>
    <mergeCell ref="B101:C101"/>
    <mergeCell ref="S22:T22"/>
    <mergeCell ref="S25:T25"/>
    <mergeCell ref="G20:H20"/>
    <mergeCell ref="G21:H21"/>
    <mergeCell ref="O21:P21"/>
    <mergeCell ref="C29:E29"/>
    <mergeCell ref="C30:E30"/>
    <mergeCell ref="C31:E31"/>
    <mergeCell ref="O22:P22"/>
    <mergeCell ref="A24:E24"/>
    <mergeCell ref="G29:H29"/>
    <mergeCell ref="G27:H27"/>
    <mergeCell ref="K26:L26"/>
    <mergeCell ref="K27:L27"/>
    <mergeCell ref="A25:E25"/>
    <mergeCell ref="O30:P30"/>
    <mergeCell ref="A27:E27"/>
    <mergeCell ref="A28:E28"/>
    <mergeCell ref="B87:C87"/>
    <mergeCell ref="A20:E20"/>
    <mergeCell ref="A21:E21"/>
    <mergeCell ref="G22:H22"/>
    <mergeCell ref="K22:L22"/>
    <mergeCell ref="A26:E26"/>
    <mergeCell ref="A18:E18"/>
    <mergeCell ref="A19:E19"/>
    <mergeCell ref="S27:T27"/>
    <mergeCell ref="O27:P27"/>
    <mergeCell ref="A29:B30"/>
    <mergeCell ref="K31:L31"/>
    <mergeCell ref="A22:E22"/>
    <mergeCell ref="A23:E23"/>
    <mergeCell ref="J18:M19"/>
    <mergeCell ref="K20:L20"/>
    <mergeCell ref="K21:L21"/>
    <mergeCell ref="G26:H26"/>
    <mergeCell ref="G25:H25"/>
    <mergeCell ref="K25:L25"/>
    <mergeCell ref="G23:H23"/>
    <mergeCell ref="G24:H24"/>
    <mergeCell ref="K23:L23"/>
    <mergeCell ref="K24:L24"/>
    <mergeCell ref="F18:I19"/>
    <mergeCell ref="S29:T29"/>
    <mergeCell ref="G28:H28"/>
  </mergeCells>
  <phoneticPr fontId="2"/>
  <pageMargins left="0.70866141732283472" right="0.27559055118110237" top="0.98425196850393704" bottom="0.39370078740157483" header="0.51181102362204722" footer="0.51181102362204722"/>
  <pageSetup paperSize="9" scale="96" firstPageNumber="30" orientation="portrait" useFirstPageNumber="1" r:id="rId1"/>
  <headerFooter scaleWithDoc="0" alignWithMargins="0">
    <oddFooter>&amp;C&amp;P</oddFooter>
  </headerFooter>
  <rowBreaks count="3" manualBreakCount="3">
    <brk id="43" max="24" man="1"/>
    <brk id="80" max="24" man="1"/>
    <brk id="119" max="24"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13</vt:i4>
      </vt:variant>
    </vt:vector>
  </HeadingPairs>
  <TitlesOfParts>
    <vt:vector size="26" baseType="lpstr">
      <vt:lpstr>目次その他」色</vt:lpstr>
      <vt:lpstr>１事業の経緯</vt:lpstr>
      <vt:lpstr>年表</vt:lpstr>
      <vt:lpstr>２施設 (2)</vt:lpstr>
      <vt:lpstr>３業務  </vt:lpstr>
      <vt:lpstr>４財務 </vt:lpstr>
      <vt:lpstr>５経営分析</vt:lpstr>
      <vt:lpstr>給水原価の推移」色</vt:lpstr>
      <vt:lpstr>6 組織</vt:lpstr>
      <vt:lpstr>7資料</vt:lpstr>
      <vt:lpstr>新加入者分担金の変遷</vt:lpstr>
      <vt:lpstr>8 給水フロー図</vt:lpstr>
      <vt:lpstr>裏表紙</vt:lpstr>
      <vt:lpstr>'１事業の経緯'!Print_Area</vt:lpstr>
      <vt:lpstr>'２施設 (2)'!Print_Area</vt:lpstr>
      <vt:lpstr>'３業務  '!Print_Area</vt:lpstr>
      <vt:lpstr>'４財務 '!Print_Area</vt:lpstr>
      <vt:lpstr>'５経営分析'!Print_Area</vt:lpstr>
      <vt:lpstr>'6 組織'!Print_Area</vt:lpstr>
      <vt:lpstr>'7資料'!Print_Area</vt:lpstr>
      <vt:lpstr>'8 給水フロー図'!Print_Area</vt:lpstr>
      <vt:lpstr>給水原価の推移」色!Print_Area</vt:lpstr>
      <vt:lpstr>年表!Print_Area</vt:lpstr>
      <vt:lpstr>目次その他」色!Print_Area</vt:lpstr>
      <vt:lpstr>裏表紙!Print_Area</vt:lpstr>
      <vt:lpstr>年表!Print_Titles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小牧市上水道管理センター</dc:creator>
  <cp:lastModifiedBy>林　亜沙子</cp:lastModifiedBy>
  <cp:lastPrinted>2025-07-08T04:26:59Z</cp:lastPrinted>
  <dcterms:created xsi:type="dcterms:W3CDTF">2000-09-19T05:42:40Z</dcterms:created>
  <dcterms:modified xsi:type="dcterms:W3CDTF">2025-09-03T01:55:27Z</dcterms:modified>
</cp:coreProperties>
</file>