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3248\Desktop\"/>
    </mc:Choice>
  </mc:AlternateContent>
  <bookViews>
    <workbookView xWindow="-105" yWindow="-105" windowWidth="19425" windowHeight="10560" tabRatio="665" activeTab="3"/>
  </bookViews>
  <sheets>
    <sheet name="居宅介護支援" sheetId="1" r:id="rId1"/>
    <sheet name="記入方法" sheetId="5" r:id="rId2"/>
    <sheet name="【記載例】居宅介護支援" sheetId="10" r:id="rId3"/>
    <sheet name="プルダウン・リスト" sheetId="2" r:id="rId4"/>
  </sheets>
  <definedNames>
    <definedName name="_xlnm.Print_Area" localSheetId="2">【記載例】居宅介護支援!$A$1:$BD$51</definedName>
    <definedName name="_xlnm.Print_Area" localSheetId="1">記入方法!$A$1:$O$77</definedName>
    <definedName name="_xlnm.Print_Area" localSheetId="0">居宅介護支援!$A$1:$BD$51</definedName>
    <definedName name="_xlnm.Print_Titles" localSheetId="2">【記載例】居宅介護支援!$1:$13</definedName>
    <definedName name="_xlnm.Print_Titles" localSheetId="0">居宅介護支援!$1:$13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<sst xmlns="http://schemas.openxmlformats.org/spreadsheetml/2006/main" count="308" uniqueCount="148">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</sst>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9">
        <v>6</v>
      </c>
      <c r="V2" s="269"/>
      <c r="W2" s="39" t="s">
        <v>16</v>
      </c>
      <c r="X2" s="270">
        <f>IF(U2=0,"",YEAR(DATE(2018+U2,1,1)))</f>
        <v>2024</v>
      </c>
      <c r="Y2" s="270"/>
      <c r="Z2" s="41" t="s">
        <v>20</v>
      </c>
      <c r="AA2" s="41" t="s">
        <v>21</v>
      </c>
      <c r="AB2" s="269"/>
      <c r="AC2" s="269"/>
      <c r="AD2" s="41" t="s">
        <v>22</v>
      </c>
      <c r="AE2" s="41"/>
      <c r="AF2" s="41"/>
      <c r="AG2" s="41"/>
      <c r="AH2" s="41"/>
      <c r="AI2" s="41"/>
      <c r="AJ2" s="40"/>
      <c r="AK2" s="39" t="s">
        <v>17</v>
      </c>
      <c r="AL2" s="39" t="s">
        <v>16</v>
      </c>
      <c r="AM2" s="269"/>
      <c r="AN2" s="269"/>
      <c r="AO2" s="269"/>
      <c r="AP2" s="269"/>
      <c r="AQ2" s="269"/>
      <c r="AR2" s="269"/>
      <c r="AS2" s="269"/>
      <c r="AT2" s="269"/>
      <c r="AU2" s="269"/>
      <c r="AV2" s="269"/>
      <c r="AW2" s="269"/>
      <c r="AX2" s="269"/>
      <c r="AY2" s="269"/>
      <c r="AZ2" s="269"/>
      <c r="BA2" s="26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2">
        <v>160</v>
      </c>
      <c r="BA5" s="263"/>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262">
        <v>100</v>
      </c>
      <c r="BA6" s="263"/>
      <c r="BB6" s="152"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31</v>
      </c>
      <c r="BA7" s="267"/>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6</v>
      </c>
      <c r="Q12" s="89">
        <f>WEEKDAY(DATE($X$2,$AB$2,2))</f>
        <v>7</v>
      </c>
      <c r="R12" s="89">
        <f>WEEKDAY(DATE($X$2,$AB$2,3))</f>
        <v>1</v>
      </c>
      <c r="S12" s="89">
        <f>WEEKDAY(DATE($X$2,$AB$2,4))</f>
        <v>2</v>
      </c>
      <c r="T12" s="89">
        <f>WEEKDAY(DATE($X$2,$AB$2,5))</f>
        <v>3</v>
      </c>
      <c r="U12" s="89">
        <f>WEEKDAY(DATE($X$2,$AB$2,6))</f>
        <v>4</v>
      </c>
      <c r="V12" s="90">
        <f>WEEKDAY(DATE($X$2,$AB$2,7))</f>
        <v>5</v>
      </c>
      <c r="W12" s="88">
        <f>WEEKDAY(DATE($X$2,$AB$2,8))</f>
        <v>6</v>
      </c>
      <c r="X12" s="89">
        <f>WEEKDAY(DATE($X$2,$AB$2,9))</f>
        <v>7</v>
      </c>
      <c r="Y12" s="89">
        <f>WEEKDAY(DATE($X$2,$AB$2,10))</f>
        <v>1</v>
      </c>
      <c r="Z12" s="89">
        <f>WEEKDAY(DATE($X$2,$AB$2,11))</f>
        <v>2</v>
      </c>
      <c r="AA12" s="89">
        <f>WEEKDAY(DATE($X$2,$AB$2,12))</f>
        <v>3</v>
      </c>
      <c r="AB12" s="89">
        <f>WEEKDAY(DATE($X$2,$AB$2,13))</f>
        <v>4</v>
      </c>
      <c r="AC12" s="90">
        <f>WEEKDAY(DATE($X$2,$AB$2,14))</f>
        <v>5</v>
      </c>
      <c r="AD12" s="88">
        <f>WEEKDAY(DATE($X$2,$AB$2,15))</f>
        <v>6</v>
      </c>
      <c r="AE12" s="89">
        <f>WEEKDAY(DATE($X$2,$AB$2,16))</f>
        <v>7</v>
      </c>
      <c r="AF12" s="89">
        <f>WEEKDAY(DATE($X$2,$AB$2,17))</f>
        <v>1</v>
      </c>
      <c r="AG12" s="89">
        <f>WEEKDAY(DATE($X$2,$AB$2,18))</f>
        <v>2</v>
      </c>
      <c r="AH12" s="89">
        <f>WEEKDAY(DATE($X$2,$AB$2,19))</f>
        <v>3</v>
      </c>
      <c r="AI12" s="89">
        <f>WEEKDAY(DATE($X$2,$AB$2,20))</f>
        <v>4</v>
      </c>
      <c r="AJ12" s="90">
        <f>WEEKDAY(DATE($X$2,$AB$2,21))</f>
        <v>5</v>
      </c>
      <c r="AK12" s="88">
        <f>WEEKDAY(DATE($X$2,$AB$2,22))</f>
        <v>6</v>
      </c>
      <c r="AL12" s="89">
        <f>WEEKDAY(DATE($X$2,$AB$2,23))</f>
        <v>7</v>
      </c>
      <c r="AM12" s="89">
        <f>WEEKDAY(DATE($X$2,$AB$2,24))</f>
        <v>1</v>
      </c>
      <c r="AN12" s="89">
        <f>WEEKDAY(DATE($X$2,$AB$2,25))</f>
        <v>2</v>
      </c>
      <c r="AO12" s="89">
        <f>WEEKDAY(DATE($X$2,$AB$2,26))</f>
        <v>3</v>
      </c>
      <c r="AP12" s="89">
        <f>WEEKDAY(DATE($X$2,$AB$2,27))</f>
        <v>4</v>
      </c>
      <c r="AQ12" s="90">
        <f>WEEKDAY(DATE($X$2,$AB$2,28))</f>
        <v>5</v>
      </c>
      <c r="AR12" s="88">
        <f>IF(AR11=29,WEEKDAY(DATE($X$2,$AB$2,29)),0)</f>
        <v>0</v>
      </c>
      <c r="AS12" s="89">
        <f>IF(AS11=30,WEEKDAY(DATE($X$2,$AB$2,30)),0)</f>
        <v>0</v>
      </c>
      <c r="AT12" s="94">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金</v>
      </c>
      <c r="Q13" s="92" t="str">
        <f t="shared" ref="Q13:V13" si="0">IF(Q12=1,"日",IF(Q12=2,"月",IF(Q12=3,"火",IF(Q12=4,"水",IF(Q12=5,"木",IF(Q12=6,"金","土"))))))</f>
        <v>土</v>
      </c>
      <c r="R13" s="92" t="str">
        <f t="shared" si="0"/>
        <v>日</v>
      </c>
      <c r="S13" s="92" t="str">
        <f t="shared" si="0"/>
        <v>月</v>
      </c>
      <c r="T13" s="92" t="str">
        <f t="shared" si="0"/>
        <v>火</v>
      </c>
      <c r="U13" s="92" t="str">
        <f t="shared" si="0"/>
        <v>水</v>
      </c>
      <c r="V13" s="93" t="str">
        <f t="shared" si="0"/>
        <v>木</v>
      </c>
      <c r="W13" s="91" t="str">
        <f t="shared" ref="W13" si="1">IF(W12=1,"日",IF(W12=2,"月",IF(W12=3,"火",IF(W12=4,"水",IF(W12=5,"木",IF(W12=6,"金","土"))))))</f>
        <v>金</v>
      </c>
      <c r="X13" s="92" t="str">
        <f t="shared" ref="X13" si="2">IF(X12=1,"日",IF(X12=2,"月",IF(X12=3,"火",IF(X12=4,"水",IF(X12=5,"木",IF(X12=6,"金","土"))))))</f>
        <v>土</v>
      </c>
      <c r="Y13" s="92" t="str">
        <f t="shared" ref="Y13" si="3">IF(Y12=1,"日",IF(Y12=2,"月",IF(Y12=3,"火",IF(Y12=4,"水",IF(Y12=5,"木",IF(Y12=6,"金","土"))))))</f>
        <v>日</v>
      </c>
      <c r="Z13" s="92" t="str">
        <f t="shared" ref="Z13" si="4">IF(Z12=1,"日",IF(Z12=2,"月",IF(Z12=3,"火",IF(Z12=4,"水",IF(Z12=5,"木",IF(Z12=6,"金","土"))))))</f>
        <v>月</v>
      </c>
      <c r="AA13" s="92" t="str">
        <f t="shared" ref="AA13" si="5">IF(AA12=1,"日",IF(AA12=2,"月",IF(AA12=3,"火",IF(AA12=4,"水",IF(AA12=5,"木",IF(AA12=6,"金","土"))))))</f>
        <v>火</v>
      </c>
      <c r="AB13" s="92" t="str">
        <f t="shared" ref="AB13" si="6">IF(AB12=1,"日",IF(AB12=2,"月",IF(AB12=3,"火",IF(AB12=4,"水",IF(AB12=5,"木",IF(AB12=6,"金","土"))))))</f>
        <v>水</v>
      </c>
      <c r="AC13" s="93" t="str">
        <f t="shared" ref="AC13" si="7">IF(AC12=1,"日",IF(AC12=2,"月",IF(AC12=3,"火",IF(AC12=4,"水",IF(AC12=5,"木",IF(AC12=6,"金","土"))))))</f>
        <v>木</v>
      </c>
      <c r="AD13" s="91" t="str">
        <f t="shared" ref="AD13" si="8">IF(AD12=1,"日",IF(AD12=2,"月",IF(AD12=3,"火",IF(AD12=4,"水",IF(AD12=5,"木",IF(AD12=6,"金","土"))))))</f>
        <v>金</v>
      </c>
      <c r="AE13" s="92" t="str">
        <f t="shared" ref="AE13" si="9">IF(AE12=1,"日",IF(AE12=2,"月",IF(AE12=3,"火",IF(AE12=4,"水",IF(AE12=5,"木",IF(AE12=6,"金","土"))))))</f>
        <v>土</v>
      </c>
      <c r="AF13" s="92" t="str">
        <f t="shared" ref="AF13" si="10">IF(AF12=1,"日",IF(AF12=2,"月",IF(AF12=3,"火",IF(AF12=4,"水",IF(AF12=5,"木",IF(AF12=6,"金","土"))))))</f>
        <v>日</v>
      </c>
      <c r="AG13" s="92" t="str">
        <f t="shared" ref="AG13" si="11">IF(AG12=1,"日",IF(AG12=2,"月",IF(AG12=3,"火",IF(AG12=4,"水",IF(AG12=5,"木",IF(AG12=6,"金","土"))))))</f>
        <v>月</v>
      </c>
      <c r="AH13" s="92" t="str">
        <f t="shared" ref="AH13" si="12">IF(AH12=1,"日",IF(AH12=2,"月",IF(AH12=3,"火",IF(AH12=4,"水",IF(AH12=5,"木",IF(AH12=6,"金","土"))))))</f>
        <v>火</v>
      </c>
      <c r="AI13" s="92" t="str">
        <f t="shared" ref="AI13" si="13">IF(AI12=1,"日",IF(AI12=2,"月",IF(AI12=3,"火",IF(AI12=4,"水",IF(AI12=5,"木",IF(AI12=6,"金","土"))))))</f>
        <v>水</v>
      </c>
      <c r="AJ13" s="93" t="str">
        <f t="shared" ref="AJ13" si="14">IF(AJ12=1,"日",IF(AJ12=2,"月",IF(AJ12=3,"火",IF(AJ12=4,"水",IF(AJ12=5,"木",IF(AJ12=6,"金","土"))))))</f>
        <v>木</v>
      </c>
      <c r="AK13" s="91" t="str">
        <f t="shared" ref="AK13" si="15">IF(AK12=1,"日",IF(AK12=2,"月",IF(AK12=3,"火",IF(AK12=4,"水",IF(AK12=5,"木",IF(AK12=6,"金","土"))))))</f>
        <v>金</v>
      </c>
      <c r="AL13" s="92" t="str">
        <f t="shared" ref="AL13" si="16">IF(AL12=1,"日",IF(AL12=2,"月",IF(AL12=3,"火",IF(AL12=4,"水",IF(AL12=5,"木",IF(AL12=6,"金","土"))))))</f>
        <v>土</v>
      </c>
      <c r="AM13" s="92" t="str">
        <f t="shared" ref="AM13" si="17">IF(AM12=1,"日",IF(AM12=2,"月",IF(AM12=3,"火",IF(AM12=4,"水",IF(AM12=5,"木",IF(AM12=6,"金","土"))))))</f>
        <v>日</v>
      </c>
      <c r="AN13" s="92" t="str">
        <f t="shared" ref="AN13" si="18">IF(AN12=1,"日",IF(AN12=2,"月",IF(AN12=3,"火",IF(AN12=4,"水",IF(AN12=5,"木",IF(AN12=6,"金","土"))))))</f>
        <v>月</v>
      </c>
      <c r="AO13" s="92" t="str">
        <f t="shared" ref="AO13" si="19">IF(AO12=1,"日",IF(AO12=2,"月",IF(AO12=3,"火",IF(AO12=4,"水",IF(AO12=5,"木",IF(AO12=6,"金","土"))))))</f>
        <v>火</v>
      </c>
      <c r="AP13" s="92" t="str">
        <f t="shared" ref="AP13" si="20">IF(AP12=1,"日",IF(AP12=2,"月",IF(AP12=3,"火",IF(AP12=4,"水",IF(AP12=5,"木",IF(AP12=6,"金","土"))))))</f>
        <v>水</v>
      </c>
      <c r="AQ13" s="93" t="str">
        <f t="shared" ref="AQ13" si="21">IF(AQ12=1,"日",IF(AQ12=2,"月",IF(AQ12=3,"火",IF(AQ12=4,"水",IF(AQ12=5,"木",IF(AQ12=6,"金","土"))))))</f>
        <v>木</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c r="D14" s="219"/>
      <c r="E14" s="220"/>
      <c r="F14" s="221"/>
      <c r="G14" s="222"/>
      <c r="H14" s="223"/>
      <c r="I14" s="223"/>
      <c r="J14" s="223"/>
      <c r="K14" s="224"/>
      <c r="L14" s="225"/>
      <c r="M14" s="226"/>
      <c r="N14" s="226"/>
      <c r="O14" s="227"/>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8">
        <f>IF($AZ$3="４週",SUM(P14:AQ14),IF($AZ$3="暦月",SUM(P14:AT14),""))</f>
        <v>0</v>
      </c>
      <c r="AV14" s="229"/>
      <c r="AW14" s="230">
        <f t="shared" ref="AW14:AW31" si="22">IF($AZ$3="４週",AU14/4,IF($AZ$3="暦月",AU14/($AZ$7/7),""))</f>
        <v>0</v>
      </c>
      <c r="AX14" s="231"/>
      <c r="AY14" s="215"/>
      <c r="AZ14" s="216"/>
      <c r="BA14" s="216"/>
      <c r="BB14" s="216"/>
      <c r="BC14" s="216"/>
      <c r="BD14" s="217"/>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11">
        <f>IF($AZ$3="４週",SUM(P15:AQ15),IF($AZ$3="暦月",SUM(P15:AT15),""))</f>
        <v>0</v>
      </c>
      <c r="AV15" s="212"/>
      <c r="AW15" s="213">
        <f t="shared" si="22"/>
        <v>0</v>
      </c>
      <c r="AX15" s="214"/>
      <c r="AY15" s="181"/>
      <c r="AZ15" s="182"/>
      <c r="BA15" s="182"/>
      <c r="BB15" s="182"/>
      <c r="BC15" s="182"/>
      <c r="BD15" s="183"/>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11">
        <f>IF($AZ$3="４週",SUM(P16:AQ16),IF($AZ$3="暦月",SUM(P16:AT16),""))</f>
        <v>0</v>
      </c>
      <c r="AV16" s="212"/>
      <c r="AW16" s="213">
        <f t="shared" si="22"/>
        <v>0</v>
      </c>
      <c r="AX16" s="214"/>
      <c r="AY16" s="181"/>
      <c r="AZ16" s="182"/>
      <c r="BA16" s="182"/>
      <c r="BB16" s="182"/>
      <c r="BC16" s="182"/>
      <c r="BD16" s="183"/>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11">
        <f>IF($AZ$3="４週",SUM(P17:AQ17),IF($AZ$3="暦月",SUM(P17:AT17),""))</f>
        <v>0</v>
      </c>
      <c r="AV17" s="212"/>
      <c r="AW17" s="213">
        <f t="shared" si="22"/>
        <v>0</v>
      </c>
      <c r="AX17" s="214"/>
      <c r="AY17" s="181"/>
      <c r="AZ17" s="182"/>
      <c r="BA17" s="182"/>
      <c r="BB17" s="182"/>
      <c r="BC17" s="182"/>
      <c r="BD17" s="183"/>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11">
        <f t="shared" ref="AU18:AU31" si="24">IF($AZ$3="４週",SUM(P18:AQ18),IF($AZ$3="暦月",SUM(P18:AT18),""))</f>
        <v>0</v>
      </c>
      <c r="AV18" s="212"/>
      <c r="AW18" s="213">
        <f t="shared" si="22"/>
        <v>0</v>
      </c>
      <c r="AX18" s="214"/>
      <c r="AY18" s="181"/>
      <c r="AZ18" s="182"/>
      <c r="BA18" s="182"/>
      <c r="BB18" s="182"/>
      <c r="BC18" s="182"/>
      <c r="BD18" s="183"/>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24"/>
        <v>0</v>
      </c>
      <c r="AV19" s="212"/>
      <c r="AW19" s="213">
        <f t="shared" si="22"/>
        <v>0</v>
      </c>
      <c r="AX19" s="214"/>
      <c r="AY19" s="181"/>
      <c r="AZ19" s="182"/>
      <c r="BA19" s="182"/>
      <c r="BB19" s="182"/>
      <c r="BC19" s="182"/>
      <c r="BD19" s="183"/>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22"/>
        <v>0</v>
      </c>
      <c r="AX20" s="214"/>
      <c r="AY20" s="181"/>
      <c r="AZ20" s="182"/>
      <c r="BA20" s="182"/>
      <c r="BB20" s="182"/>
      <c r="BC20" s="182"/>
      <c r="BD20" s="183"/>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24"/>
        <v>0</v>
      </c>
      <c r="AV21" s="212"/>
      <c r="AW21" s="213">
        <f t="shared" si="22"/>
        <v>0</v>
      </c>
      <c r="AX21" s="214"/>
      <c r="AY21" s="181"/>
      <c r="AZ21" s="182"/>
      <c r="BA21" s="182"/>
      <c r="BB21" s="182"/>
      <c r="BC21" s="182"/>
      <c r="BD21" s="183"/>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24"/>
        <v>0</v>
      </c>
      <c r="AV22" s="212"/>
      <c r="AW22" s="213">
        <f t="shared" si="22"/>
        <v>0</v>
      </c>
      <c r="AX22" s="214"/>
      <c r="AY22" s="181"/>
      <c r="AZ22" s="182"/>
      <c r="BA22" s="182"/>
      <c r="BB22" s="182"/>
      <c r="BC22" s="182"/>
      <c r="BD22" s="183"/>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24"/>
        <v>0</v>
      </c>
      <c r="AV23" s="212"/>
      <c r="AW23" s="213">
        <f t="shared" si="22"/>
        <v>0</v>
      </c>
      <c r="AX23" s="214"/>
      <c r="AY23" s="181"/>
      <c r="AZ23" s="182"/>
      <c r="BA23" s="182"/>
      <c r="BB23" s="182"/>
      <c r="BC23" s="182"/>
      <c r="BD23" s="183"/>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24"/>
        <v>0</v>
      </c>
      <c r="AV24" s="212"/>
      <c r="AW24" s="213">
        <f t="shared" si="22"/>
        <v>0</v>
      </c>
      <c r="AX24" s="214"/>
      <c r="AY24" s="181"/>
      <c r="AZ24" s="182"/>
      <c r="BA24" s="182"/>
      <c r="BB24" s="182"/>
      <c r="BC24" s="182"/>
      <c r="BD24" s="183"/>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24"/>
        <v>0</v>
      </c>
      <c r="AV25" s="212"/>
      <c r="AW25" s="213">
        <f t="shared" si="22"/>
        <v>0</v>
      </c>
      <c r="AX25" s="214"/>
      <c r="AY25" s="181"/>
      <c r="AZ25" s="182"/>
      <c r="BA25" s="182"/>
      <c r="BB25" s="182"/>
      <c r="BC25" s="182"/>
      <c r="BD25" s="183"/>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24"/>
        <v>0</v>
      </c>
      <c r="AV26" s="212"/>
      <c r="AW26" s="213">
        <f t="shared" si="22"/>
        <v>0</v>
      </c>
      <c r="AX26" s="214"/>
      <c r="AY26" s="181"/>
      <c r="AZ26" s="182"/>
      <c r="BA26" s="182"/>
      <c r="BB26" s="182"/>
      <c r="BC26" s="182"/>
      <c r="BD26" s="183"/>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24"/>
        <v>0</v>
      </c>
      <c r="AV27" s="212"/>
      <c r="AW27" s="213">
        <f t="shared" si="22"/>
        <v>0</v>
      </c>
      <c r="AX27" s="214"/>
      <c r="AY27" s="181"/>
      <c r="AZ27" s="182"/>
      <c r="BA27" s="182"/>
      <c r="BB27" s="182"/>
      <c r="BC27" s="182"/>
      <c r="BD27" s="183"/>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24"/>
        <v>0</v>
      </c>
      <c r="AV28" s="212"/>
      <c r="AW28" s="213">
        <f t="shared" si="22"/>
        <v>0</v>
      </c>
      <c r="AX28" s="214"/>
      <c r="AY28" s="181"/>
      <c r="AZ28" s="182"/>
      <c r="BA28" s="182"/>
      <c r="BB28" s="182"/>
      <c r="BC28" s="182"/>
      <c r="BD28" s="183"/>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24"/>
        <v>0</v>
      </c>
      <c r="AV29" s="212"/>
      <c r="AW29" s="213">
        <f t="shared" si="22"/>
        <v>0</v>
      </c>
      <c r="AX29" s="214"/>
      <c r="AY29" s="181"/>
      <c r="AZ29" s="182"/>
      <c r="BA29" s="182"/>
      <c r="BB29" s="182"/>
      <c r="BC29" s="182"/>
      <c r="BD29" s="183"/>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24"/>
        <v>0</v>
      </c>
      <c r="AV30" s="212"/>
      <c r="AW30" s="213">
        <f t="shared" si="22"/>
        <v>0</v>
      </c>
      <c r="AX30" s="214"/>
      <c r="AY30" s="181"/>
      <c r="AZ30" s="182"/>
      <c r="BA30" s="182"/>
      <c r="BB30" s="182"/>
      <c r="BC30" s="182"/>
      <c r="BD30" s="183"/>
    </row>
    <row r="31" spans="1:56" ht="39.950000000000003" customHeight="1" thickBot="1" x14ac:dyDescent="0.45">
      <c r="A31" s="71"/>
      <c r="B31" s="87">
        <f t="shared" si="23"/>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24"/>
        <v>0</v>
      </c>
      <c r="AV31" s="195"/>
      <c r="AW31" s="196">
        <f t="shared" si="22"/>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0</v>
      </c>
      <c r="Q36" s="176"/>
      <c r="R36" s="97"/>
      <c r="S36" s="97"/>
      <c r="T36" s="154" t="s">
        <v>4</v>
      </c>
      <c r="U36" s="156"/>
      <c r="V36" s="154" t="s">
        <v>51</v>
      </c>
      <c r="W36" s="155"/>
      <c r="X36" s="155"/>
      <c r="Y36" s="156"/>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0</v>
      </c>
      <c r="F38" s="172"/>
      <c r="G38" s="173">
        <f>SUMIFS($AW$14:$AX$31,$C$14:$D$31,"介護支援専門員",$E$14:$F$31,"C")</f>
        <v>0</v>
      </c>
      <c r="H38" s="174"/>
      <c r="I38" s="110"/>
      <c r="J38" s="175">
        <v>0</v>
      </c>
      <c r="K38" s="176"/>
      <c r="L38" s="177">
        <v>0</v>
      </c>
      <c r="M38" s="178"/>
      <c r="N38" s="109"/>
      <c r="O38" s="109"/>
      <c r="P38" s="171" t="s">
        <v>30</v>
      </c>
      <c r="Q38" s="172"/>
      <c r="R38" s="97"/>
      <c r="S38" s="97"/>
      <c r="T38" s="154" t="s">
        <v>6</v>
      </c>
      <c r="U38" s="156"/>
      <c r="V38" s="154" t="s">
        <v>69</v>
      </c>
      <c r="W38" s="155"/>
      <c r="X38" s="155"/>
      <c r="Y38" s="156"/>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0</v>
      </c>
      <c r="F40" s="172"/>
      <c r="G40" s="173">
        <f>SUM(G36:H39)</f>
        <v>0</v>
      </c>
      <c r="H40" s="174"/>
      <c r="I40" s="110"/>
      <c r="J40" s="171">
        <f>SUM(J36:K39)</f>
        <v>0</v>
      </c>
      <c r="K40" s="172"/>
      <c r="L40" s="171">
        <f>SUM(L36:M39)</f>
        <v>0</v>
      </c>
      <c r="M40" s="172"/>
      <c r="N40" s="109"/>
      <c r="O40" s="109"/>
      <c r="P40" s="171">
        <f>SUM(P36:Q37)</f>
        <v>0</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0</v>
      </c>
      <c r="D45" s="166"/>
      <c r="E45" s="166"/>
      <c r="F45" s="167"/>
      <c r="G45" s="140" t="s">
        <v>28</v>
      </c>
      <c r="H45" s="154">
        <f>IF($J$42="週",$AV$5,$AZ$5)</f>
        <v>40</v>
      </c>
      <c r="I45" s="155"/>
      <c r="J45" s="155"/>
      <c r="K45" s="156"/>
      <c r="L45" s="140" t="s">
        <v>29</v>
      </c>
      <c r="M45" s="157">
        <f>ROUNDDOWN(C45/H45,1)</f>
        <v>0</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0</v>
      </c>
      <c r="D50" s="155"/>
      <c r="E50" s="155"/>
      <c r="F50" s="156"/>
      <c r="G50" s="140" t="s">
        <v>81</v>
      </c>
      <c r="H50" s="157">
        <f>M45</f>
        <v>0</v>
      </c>
      <c r="I50" s="158"/>
      <c r="J50" s="158"/>
      <c r="K50" s="159"/>
      <c r="L50" s="140"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1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2" t="s">
        <v>87</v>
      </c>
      <c r="F4" s="272"/>
      <c r="G4" s="272"/>
      <c r="H4" s="272"/>
      <c r="I4" s="272"/>
      <c r="J4" s="272"/>
    </row>
    <row r="5" spans="1:10" s="11" customFormat="1" ht="20.25" customHeight="1" x14ac:dyDescent="0.4">
      <c r="A5" s="28"/>
      <c r="B5" s="13" t="s">
        <v>86</v>
      </c>
      <c r="C5" s="13"/>
      <c r="E5" s="272"/>
      <c r="F5" s="272"/>
      <c r="G5" s="272"/>
      <c r="H5" s="272"/>
      <c r="I5" s="272"/>
      <c r="J5" s="272"/>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47"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48" t="s">
        <v>134</v>
      </c>
      <c r="B16" s="148"/>
      <c r="C16" s="148"/>
    </row>
    <row r="17" spans="1:3" s="11" customFormat="1" ht="20.25" customHeight="1" x14ac:dyDescent="0.4">
      <c r="A17" s="148"/>
      <c r="B17" s="148"/>
      <c r="C17" s="148"/>
    </row>
    <row r="18" spans="1:3" s="11" customFormat="1" ht="20.25" customHeight="1" x14ac:dyDescent="0.4">
      <c r="A18" s="147"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7"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topLeftCell="A16"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9">
        <v>6</v>
      </c>
      <c r="V2" s="269"/>
      <c r="W2" s="39" t="s">
        <v>16</v>
      </c>
      <c r="X2" s="270">
        <f>IF(U2=0,"",YEAR(DATE(2018+U2,1,1)))</f>
        <v>2024</v>
      </c>
      <c r="Y2" s="270"/>
      <c r="Z2" s="41" t="s">
        <v>20</v>
      </c>
      <c r="AA2" s="41" t="s">
        <v>21</v>
      </c>
      <c r="AB2" s="269">
        <v>4</v>
      </c>
      <c r="AC2" s="269"/>
      <c r="AD2" s="41" t="s">
        <v>22</v>
      </c>
      <c r="AE2" s="41"/>
      <c r="AF2" s="41"/>
      <c r="AG2" s="41"/>
      <c r="AH2" s="41"/>
      <c r="AI2" s="41"/>
      <c r="AJ2" s="40"/>
      <c r="AK2" s="39" t="s">
        <v>17</v>
      </c>
      <c r="AL2" s="39" t="s">
        <v>16</v>
      </c>
      <c r="AM2" s="269" t="s">
        <v>109</v>
      </c>
      <c r="AN2" s="269"/>
      <c r="AO2" s="269"/>
      <c r="AP2" s="269"/>
      <c r="AQ2" s="269"/>
      <c r="AR2" s="269"/>
      <c r="AS2" s="269"/>
      <c r="AT2" s="269"/>
      <c r="AU2" s="269"/>
      <c r="AV2" s="269"/>
      <c r="AW2" s="269"/>
      <c r="AX2" s="269"/>
      <c r="AY2" s="269"/>
      <c r="AZ2" s="269"/>
      <c r="BA2" s="26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4">
        <v>160</v>
      </c>
      <c r="BA5" s="265"/>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262">
        <v>100</v>
      </c>
      <c r="BA6" s="263"/>
      <c r="BB6" s="152"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8">
        <f>IF($AZ$3="４週",SUM(P14:AQ14),IF($AZ$3="暦月",SUM(P14:AT14),""))</f>
        <v>160</v>
      </c>
      <c r="AV14" s="229"/>
      <c r="AW14" s="230">
        <f t="shared" ref="AW14:AW31" si="1">IF($AZ$3="４週",AU14/4,IF($AZ$3="暦月",AU14/($AZ$7/7),""))</f>
        <v>40</v>
      </c>
      <c r="AX14" s="231"/>
      <c r="AY14" s="215"/>
      <c r="AZ14" s="216"/>
      <c r="BA14" s="216"/>
      <c r="BB14" s="216"/>
      <c r="BC14" s="216"/>
      <c r="BD14" s="217"/>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11">
        <f>IF($AZ$3="４週",SUM(P15:AQ15),IF($AZ$3="暦月",SUM(P15:AT15),""))</f>
        <v>160</v>
      </c>
      <c r="AV15" s="212"/>
      <c r="AW15" s="213">
        <f t="shared" si="1"/>
        <v>40</v>
      </c>
      <c r="AX15" s="214"/>
      <c r="AY15" s="181"/>
      <c r="AZ15" s="182"/>
      <c r="BA15" s="182"/>
      <c r="BB15" s="182"/>
      <c r="BC15" s="182"/>
      <c r="BD15" s="183"/>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11">
        <f>IF($AZ$3="４週",SUM(P16:AQ16),IF($AZ$3="暦月",SUM(P16:AT16),""))</f>
        <v>160</v>
      </c>
      <c r="AV16" s="212"/>
      <c r="AW16" s="213">
        <f t="shared" si="1"/>
        <v>40</v>
      </c>
      <c r="AX16" s="214"/>
      <c r="AY16" s="181"/>
      <c r="AZ16" s="182"/>
      <c r="BA16" s="182"/>
      <c r="BB16" s="182"/>
      <c r="BC16" s="182"/>
      <c r="BD16" s="183"/>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11">
        <f>IF($AZ$3="４週",SUM(P17:AQ17),IF($AZ$3="暦月",SUM(P17:AT17),""))</f>
        <v>160</v>
      </c>
      <c r="AV17" s="212"/>
      <c r="AW17" s="213">
        <f t="shared" si="1"/>
        <v>40</v>
      </c>
      <c r="AX17" s="214"/>
      <c r="AY17" s="181"/>
      <c r="AZ17" s="182"/>
      <c r="BA17" s="182"/>
      <c r="BB17" s="182"/>
      <c r="BC17" s="182"/>
      <c r="BD17" s="183"/>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11">
        <f t="shared" ref="AU18:AU31" si="3">IF($AZ$3="４週",SUM(P18:AQ18),IF($AZ$3="暦月",SUM(P18:AT18),""))</f>
        <v>80</v>
      </c>
      <c r="AV18" s="212"/>
      <c r="AW18" s="213">
        <f t="shared" si="1"/>
        <v>20</v>
      </c>
      <c r="AX18" s="214"/>
      <c r="AY18" s="181"/>
      <c r="AZ18" s="182"/>
      <c r="BA18" s="182"/>
      <c r="BB18" s="182"/>
      <c r="BC18" s="182"/>
      <c r="BD18" s="183"/>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3"/>
        <v>0</v>
      </c>
      <c r="AV19" s="212"/>
      <c r="AW19" s="213">
        <f t="shared" si="1"/>
        <v>0</v>
      </c>
      <c r="AX19" s="214"/>
      <c r="AY19" s="181"/>
      <c r="AZ19" s="182"/>
      <c r="BA19" s="182"/>
      <c r="BB19" s="182"/>
      <c r="BC19" s="182"/>
      <c r="BD19" s="183"/>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1"/>
        <v>0</v>
      </c>
      <c r="AX20" s="214"/>
      <c r="AY20" s="181"/>
      <c r="AZ20" s="182"/>
      <c r="BA20" s="182"/>
      <c r="BB20" s="182"/>
      <c r="BC20" s="182"/>
      <c r="BD20" s="183"/>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3"/>
        <v>0</v>
      </c>
      <c r="AV21" s="212"/>
      <c r="AW21" s="213">
        <f t="shared" si="1"/>
        <v>0</v>
      </c>
      <c r="AX21" s="214"/>
      <c r="AY21" s="181"/>
      <c r="AZ21" s="182"/>
      <c r="BA21" s="182"/>
      <c r="BB21" s="182"/>
      <c r="BC21" s="182"/>
      <c r="BD21" s="183"/>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3"/>
        <v>0</v>
      </c>
      <c r="AV22" s="212"/>
      <c r="AW22" s="213">
        <f t="shared" si="1"/>
        <v>0</v>
      </c>
      <c r="AX22" s="214"/>
      <c r="AY22" s="181"/>
      <c r="AZ22" s="182"/>
      <c r="BA22" s="182"/>
      <c r="BB22" s="182"/>
      <c r="BC22" s="182"/>
      <c r="BD22" s="183"/>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3"/>
        <v>0</v>
      </c>
      <c r="AV23" s="212"/>
      <c r="AW23" s="213">
        <f t="shared" si="1"/>
        <v>0</v>
      </c>
      <c r="AX23" s="214"/>
      <c r="AY23" s="181"/>
      <c r="AZ23" s="182"/>
      <c r="BA23" s="182"/>
      <c r="BB23" s="182"/>
      <c r="BC23" s="182"/>
      <c r="BD23" s="183"/>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3"/>
        <v>0</v>
      </c>
      <c r="AV24" s="212"/>
      <c r="AW24" s="213">
        <f t="shared" si="1"/>
        <v>0</v>
      </c>
      <c r="AX24" s="214"/>
      <c r="AY24" s="181"/>
      <c r="AZ24" s="182"/>
      <c r="BA24" s="182"/>
      <c r="BB24" s="182"/>
      <c r="BC24" s="182"/>
      <c r="BD24" s="183"/>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3"/>
        <v>0</v>
      </c>
      <c r="AV25" s="212"/>
      <c r="AW25" s="213">
        <f t="shared" si="1"/>
        <v>0</v>
      </c>
      <c r="AX25" s="214"/>
      <c r="AY25" s="181"/>
      <c r="AZ25" s="182"/>
      <c r="BA25" s="182"/>
      <c r="BB25" s="182"/>
      <c r="BC25" s="182"/>
      <c r="BD25" s="183"/>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3"/>
        <v>0</v>
      </c>
      <c r="AV26" s="212"/>
      <c r="AW26" s="213">
        <f t="shared" si="1"/>
        <v>0</v>
      </c>
      <c r="AX26" s="214"/>
      <c r="AY26" s="181"/>
      <c r="AZ26" s="182"/>
      <c r="BA26" s="182"/>
      <c r="BB26" s="182"/>
      <c r="BC26" s="182"/>
      <c r="BD26" s="183"/>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3"/>
        <v>0</v>
      </c>
      <c r="AV27" s="212"/>
      <c r="AW27" s="213">
        <f t="shared" si="1"/>
        <v>0</v>
      </c>
      <c r="AX27" s="214"/>
      <c r="AY27" s="181"/>
      <c r="AZ27" s="182"/>
      <c r="BA27" s="182"/>
      <c r="BB27" s="182"/>
      <c r="BC27" s="182"/>
      <c r="BD27" s="183"/>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3"/>
        <v>0</v>
      </c>
      <c r="AV28" s="212"/>
      <c r="AW28" s="213">
        <f t="shared" si="1"/>
        <v>0</v>
      </c>
      <c r="AX28" s="214"/>
      <c r="AY28" s="181"/>
      <c r="AZ28" s="182"/>
      <c r="BA28" s="182"/>
      <c r="BB28" s="182"/>
      <c r="BC28" s="182"/>
      <c r="BD28" s="183"/>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3"/>
        <v>0</v>
      </c>
      <c r="AV29" s="212"/>
      <c r="AW29" s="213">
        <f t="shared" si="1"/>
        <v>0</v>
      </c>
      <c r="AX29" s="214"/>
      <c r="AY29" s="181"/>
      <c r="AZ29" s="182"/>
      <c r="BA29" s="182"/>
      <c r="BB29" s="182"/>
      <c r="BC29" s="182"/>
      <c r="BD29" s="183"/>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3"/>
        <v>0</v>
      </c>
      <c r="AV30" s="212"/>
      <c r="AW30" s="213">
        <f t="shared" si="1"/>
        <v>0</v>
      </c>
      <c r="AX30" s="214"/>
      <c r="AY30" s="181"/>
      <c r="AZ30" s="182"/>
      <c r="BA30" s="182"/>
      <c r="BB30" s="182"/>
      <c r="BC30" s="182"/>
      <c r="BD30" s="183"/>
    </row>
    <row r="31" spans="1:56" ht="39.950000000000003" customHeight="1" thickBot="1" x14ac:dyDescent="0.45">
      <c r="A31" s="71"/>
      <c r="B31" s="87">
        <f t="shared" si="2"/>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3"/>
        <v>0</v>
      </c>
      <c r="AV31" s="195"/>
      <c r="AW31" s="196">
        <f t="shared" si="1"/>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480</v>
      </c>
      <c r="F36" s="172"/>
      <c r="G36" s="173">
        <f>SUMIFS($AW$14:$AX$31,$C$14:$D$31,"介護支援専門員",$E$14:$F$31,"A")</f>
        <v>120</v>
      </c>
      <c r="H36" s="174"/>
      <c r="I36" s="110"/>
      <c r="J36" s="175">
        <v>0</v>
      </c>
      <c r="K36" s="176"/>
      <c r="L36" s="175">
        <v>0</v>
      </c>
      <c r="M36" s="176"/>
      <c r="N36" s="109"/>
      <c r="O36" s="109"/>
      <c r="P36" s="175">
        <v>3</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80</v>
      </c>
      <c r="F38" s="172"/>
      <c r="G38" s="173">
        <f>SUMIFS($AW$14:$AX$31,$C$14:$D$31,"介護支援専門員",$E$14:$F$31,"C")</f>
        <v>20</v>
      </c>
      <c r="H38" s="174"/>
      <c r="I38" s="110"/>
      <c r="J38" s="175">
        <v>80</v>
      </c>
      <c r="K38" s="176"/>
      <c r="L38" s="177">
        <v>20</v>
      </c>
      <c r="M38" s="178"/>
      <c r="N38" s="109"/>
      <c r="O38" s="109"/>
      <c r="P38" s="171" t="s">
        <v>30</v>
      </c>
      <c r="Q38" s="172"/>
      <c r="R38" s="97"/>
      <c r="S38" s="97"/>
      <c r="T38" s="154" t="s">
        <v>6</v>
      </c>
      <c r="U38" s="156"/>
      <c r="V38" s="154" t="s">
        <v>69</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560</v>
      </c>
      <c r="F40" s="172"/>
      <c r="G40" s="173">
        <f>SUM(G36:H39)</f>
        <v>140</v>
      </c>
      <c r="H40" s="174"/>
      <c r="I40" s="110"/>
      <c r="J40" s="171">
        <f>SUM(J36:K39)</f>
        <v>80</v>
      </c>
      <c r="K40" s="172"/>
      <c r="L40" s="171">
        <f>SUM(L36:M39)</f>
        <v>20</v>
      </c>
      <c r="M40" s="172"/>
      <c r="N40" s="109"/>
      <c r="O40" s="109"/>
      <c r="P40" s="171">
        <f>SUM(P36:Q37)</f>
        <v>3</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20</v>
      </c>
      <c r="D45" s="166"/>
      <c r="E45" s="166"/>
      <c r="F45" s="167"/>
      <c r="G45" s="99" t="s">
        <v>28</v>
      </c>
      <c r="H45" s="154">
        <f>IF($J$42="週",$AV$5,$AZ$5)</f>
        <v>40</v>
      </c>
      <c r="I45" s="155"/>
      <c r="J45" s="155"/>
      <c r="K45" s="156"/>
      <c r="L45" s="99" t="s">
        <v>29</v>
      </c>
      <c r="M45" s="157">
        <f>ROUNDDOWN(C45/H45,1)</f>
        <v>0.5</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3</v>
      </c>
      <c r="D50" s="155"/>
      <c r="E50" s="155"/>
      <c r="F50" s="156"/>
      <c r="G50" s="99" t="s">
        <v>81</v>
      </c>
      <c r="H50" s="157">
        <f>M45</f>
        <v>0.5</v>
      </c>
      <c r="I50" s="158"/>
      <c r="J50" s="158"/>
      <c r="K50" s="159"/>
      <c r="L50" s="99" t="s">
        <v>29</v>
      </c>
      <c r="M50" s="160">
        <f>ROUNDDOWN(C50+H50,1)</f>
        <v>3.5</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tabSelected="1" workbookViewId="0">
      <selection activeCell="C16" sqref="C16"/>
    </sheetView>
  </sheetViews>
  <sheetFormatPr defaultColWidth="9" defaultRowHeight="25.5" x14ac:dyDescent="0.4"/>
  <cols>
    <col min="1" max="1" width="2" style="111" customWidth="1"/>
    <col min="2" max="2" width="8.625" style="111" customWidth="1"/>
    <col min="3" max="11" width="40.625" style="111" customWidth="1"/>
    <col min="12" max="16384" width="9" style="111"/>
  </cols>
  <sheetData>
    <row r="1" spans="2:11" x14ac:dyDescent="0.4">
      <c r="B1" s="111" t="s">
        <v>74</v>
      </c>
    </row>
    <row r="3" spans="2:11" x14ac:dyDescent="0.4">
      <c r="B3" s="112" t="s">
        <v>75</v>
      </c>
      <c r="C3" s="112" t="s">
        <v>76</v>
      </c>
    </row>
    <row r="4" spans="2:11" x14ac:dyDescent="0.4">
      <c r="B4" s="112">
        <v>1</v>
      </c>
      <c r="C4" s="142" t="s">
        <v>110</v>
      </c>
    </row>
    <row r="5" spans="2:11" x14ac:dyDescent="0.4">
      <c r="B5" s="112">
        <v>2</v>
      </c>
      <c r="C5" s="142" t="s">
        <v>111</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73</v>
      </c>
    </row>
    <row r="14" spans="2:11" ht="26.25" thickBot="1" x14ac:dyDescent="0.45"/>
    <row r="15" spans="2:11" ht="26.25" thickBot="1" x14ac:dyDescent="0.45">
      <c r="B15" s="143" t="s">
        <v>59</v>
      </c>
      <c r="C15" s="114" t="s">
        <v>2</v>
      </c>
      <c r="D15" s="115" t="s">
        <v>112</v>
      </c>
      <c r="E15" s="116" t="s">
        <v>113</v>
      </c>
      <c r="F15" s="117" t="s">
        <v>31</v>
      </c>
      <c r="G15" s="117" t="s">
        <v>31</v>
      </c>
      <c r="H15" s="117" t="s">
        <v>31</v>
      </c>
      <c r="I15" s="117" t="s">
        <v>92</v>
      </c>
      <c r="J15" s="117" t="s">
        <v>92</v>
      </c>
      <c r="K15" s="118" t="s">
        <v>92</v>
      </c>
    </row>
    <row r="16" spans="2:11" x14ac:dyDescent="0.4">
      <c r="B16" s="273" t="s">
        <v>60</v>
      </c>
      <c r="C16" s="119" t="s">
        <v>114</v>
      </c>
      <c r="D16" s="124" t="s">
        <v>114</v>
      </c>
      <c r="E16" s="124" t="s">
        <v>106</v>
      </c>
      <c r="F16" s="124"/>
      <c r="G16" s="124"/>
      <c r="H16" s="124"/>
      <c r="I16" s="120"/>
      <c r="J16" s="120"/>
      <c r="K16" s="121"/>
    </row>
    <row r="17" spans="2:11" x14ac:dyDescent="0.4">
      <c r="B17" s="273"/>
      <c r="C17" s="122" t="s">
        <v>67</v>
      </c>
      <c r="D17" s="124" t="s">
        <v>112</v>
      </c>
      <c r="E17" s="124" t="s">
        <v>112</v>
      </c>
      <c r="F17" s="124"/>
      <c r="G17" s="124"/>
      <c r="H17" s="124"/>
      <c r="I17" s="113"/>
      <c r="J17" s="113"/>
      <c r="K17" s="123"/>
    </row>
    <row r="18" spans="2:11" x14ac:dyDescent="0.4">
      <c r="B18" s="273"/>
      <c r="C18" s="122" t="s">
        <v>67</v>
      </c>
      <c r="D18" s="124" t="s">
        <v>31</v>
      </c>
      <c r="E18" s="124" t="s">
        <v>115</v>
      </c>
      <c r="F18" s="124"/>
      <c r="G18" s="124"/>
      <c r="H18" s="124"/>
      <c r="I18" s="113"/>
      <c r="J18" s="113"/>
      <c r="K18" s="123"/>
    </row>
    <row r="19" spans="2:11" x14ac:dyDescent="0.4">
      <c r="B19" s="273"/>
      <c r="C19" s="122" t="s">
        <v>31</v>
      </c>
      <c r="D19" s="124" t="s">
        <v>31</v>
      </c>
      <c r="E19" s="124" t="s">
        <v>116</v>
      </c>
      <c r="F19" s="124"/>
      <c r="G19" s="124"/>
      <c r="H19" s="124"/>
      <c r="I19" s="113"/>
      <c r="J19" s="113"/>
      <c r="K19" s="123"/>
    </row>
    <row r="20" spans="2:11" x14ac:dyDescent="0.4">
      <c r="B20" s="273"/>
      <c r="C20" s="122" t="s">
        <v>31</v>
      </c>
      <c r="D20" s="124" t="s">
        <v>31</v>
      </c>
      <c r="E20" s="124" t="s">
        <v>117</v>
      </c>
      <c r="F20" s="124"/>
      <c r="G20" s="124"/>
      <c r="H20" s="124"/>
      <c r="I20" s="113"/>
      <c r="J20" s="113"/>
      <c r="K20" s="123"/>
    </row>
    <row r="21" spans="2:11" x14ac:dyDescent="0.4">
      <c r="B21" s="273"/>
      <c r="C21" s="122" t="s">
        <v>31</v>
      </c>
      <c r="D21" s="124" t="s">
        <v>31</v>
      </c>
      <c r="E21" s="124" t="s">
        <v>31</v>
      </c>
      <c r="F21" s="124"/>
      <c r="G21" s="124"/>
      <c r="H21" s="124"/>
      <c r="I21" s="113"/>
      <c r="J21" s="113"/>
      <c r="K21" s="123"/>
    </row>
    <row r="22" spans="2:11" x14ac:dyDescent="0.4">
      <c r="B22" s="273"/>
      <c r="C22" s="122" t="s">
        <v>31</v>
      </c>
      <c r="D22" s="124" t="s">
        <v>31</v>
      </c>
      <c r="E22" s="124" t="s">
        <v>31</v>
      </c>
      <c r="F22" s="124"/>
      <c r="G22" s="124"/>
      <c r="H22" s="124"/>
      <c r="I22" s="113"/>
      <c r="J22" s="113"/>
      <c r="K22" s="123"/>
    </row>
    <row r="23" spans="2:11" x14ac:dyDescent="0.4">
      <c r="B23" s="273"/>
      <c r="C23" s="122" t="s">
        <v>31</v>
      </c>
      <c r="D23" s="124" t="s">
        <v>92</v>
      </c>
      <c r="E23" s="124" t="s">
        <v>31</v>
      </c>
      <c r="F23" s="124"/>
      <c r="G23" s="124"/>
      <c r="H23" s="124"/>
      <c r="I23" s="113"/>
      <c r="J23" s="113"/>
      <c r="K23" s="123"/>
    </row>
    <row r="24" spans="2:11" x14ac:dyDescent="0.4">
      <c r="B24" s="273"/>
      <c r="C24" s="122" t="s">
        <v>31</v>
      </c>
      <c r="D24" s="124" t="s">
        <v>92</v>
      </c>
      <c r="E24" s="124" t="s">
        <v>31</v>
      </c>
      <c r="F24" s="124"/>
      <c r="G24" s="124"/>
      <c r="H24" s="124"/>
      <c r="I24" s="113"/>
      <c r="J24" s="113"/>
      <c r="K24" s="123"/>
    </row>
    <row r="25" spans="2:11" x14ac:dyDescent="0.4">
      <c r="B25" s="273"/>
      <c r="C25" s="122" t="s">
        <v>31</v>
      </c>
      <c r="D25" s="125" t="s">
        <v>92</v>
      </c>
      <c r="E25" s="125" t="s">
        <v>31</v>
      </c>
      <c r="F25" s="125"/>
      <c r="G25" s="125"/>
      <c r="H25" s="125"/>
      <c r="I25" s="113"/>
      <c r="J25" s="113"/>
      <c r="K25" s="123"/>
    </row>
    <row r="26" spans="2:11" x14ac:dyDescent="0.4">
      <c r="B26" s="273"/>
      <c r="C26" s="122" t="s">
        <v>31</v>
      </c>
      <c r="D26" s="125" t="s">
        <v>92</v>
      </c>
      <c r="E26" s="125" t="s">
        <v>31</v>
      </c>
      <c r="F26" s="125"/>
      <c r="G26" s="125"/>
      <c r="H26" s="125"/>
      <c r="I26" s="113"/>
      <c r="J26" s="113"/>
      <c r="K26" s="123"/>
    </row>
    <row r="27" spans="2:11" x14ac:dyDescent="0.4">
      <c r="B27" s="273"/>
      <c r="C27" s="122" t="s">
        <v>31</v>
      </c>
      <c r="D27" s="125" t="s">
        <v>92</v>
      </c>
      <c r="E27" s="125" t="s">
        <v>31</v>
      </c>
      <c r="F27" s="125"/>
      <c r="G27" s="125"/>
      <c r="H27" s="125"/>
      <c r="I27" s="113"/>
      <c r="J27" s="113"/>
      <c r="K27" s="123"/>
    </row>
    <row r="28" spans="2:11" ht="26.25" thickBot="1" x14ac:dyDescent="0.45">
      <c r="B28" s="274"/>
      <c r="C28" s="126" t="s">
        <v>31</v>
      </c>
      <c r="D28" s="127" t="s">
        <v>92</v>
      </c>
      <c r="E28" s="127" t="s">
        <v>31</v>
      </c>
      <c r="F28" s="127"/>
      <c r="G28" s="127"/>
      <c r="H28" s="127"/>
      <c r="I28" s="127"/>
      <c r="J28" s="127"/>
      <c r="K28" s="128"/>
    </row>
    <row r="31" spans="2:11" x14ac:dyDescent="0.4">
      <c r="C31" s="111" t="s">
        <v>88</v>
      </c>
    </row>
    <row r="32" spans="2:11" x14ac:dyDescent="0.4">
      <c r="C32" s="111" t="s">
        <v>32</v>
      </c>
    </row>
    <row r="33" spans="3:3" x14ac:dyDescent="0.4">
      <c r="C33" s="111" t="s">
        <v>107</v>
      </c>
    </row>
    <row r="34" spans="3:3" x14ac:dyDescent="0.4">
      <c r="C34" s="111" t="s">
        <v>91</v>
      </c>
    </row>
    <row r="35" spans="3:3" x14ac:dyDescent="0.4">
      <c r="C35" s="111" t="s">
        <v>118</v>
      </c>
    </row>
    <row r="36" spans="3:3" x14ac:dyDescent="0.4">
      <c r="C36" s="111" t="s">
        <v>119</v>
      </c>
    </row>
    <row r="37" spans="3:3" x14ac:dyDescent="0.4">
      <c r="C37" s="111" t="s">
        <v>33</v>
      </c>
    </row>
    <row r="38" spans="3:3" x14ac:dyDescent="0.4">
      <c r="C38" s="111" t="s">
        <v>34</v>
      </c>
    </row>
    <row r="40" spans="3:3" x14ac:dyDescent="0.4">
      <c r="C40" s="111" t="s">
        <v>108</v>
      </c>
    </row>
    <row r="41" spans="3:3" x14ac:dyDescent="0.4">
      <c r="C41" s="111" t="s">
        <v>61</v>
      </c>
    </row>
    <row r="42" spans="3:3" x14ac:dyDescent="0.4">
      <c r="C42" s="111" t="s">
        <v>62</v>
      </c>
    </row>
    <row r="43" spans="3:3" x14ac:dyDescent="0.4">
      <c r="C43" s="111" t="s">
        <v>63</v>
      </c>
    </row>
    <row r="44" spans="3:3" x14ac:dyDescent="0.4">
      <c r="C44" s="111" t="s">
        <v>64</v>
      </c>
    </row>
    <row r="45" spans="3:3" x14ac:dyDescent="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居宅介護支援</vt:lpstr>
      <vt:lpstr>記入方法</vt:lpstr>
      <vt:lpstr>【記載例】居宅介護支援</vt:lpstr>
      <vt:lpstr>プルダウン・リスト</vt:lpstr>
      <vt:lpstr>【記載例】居宅介護支援!Print_Area</vt:lpstr>
      <vt:lpstr>記入方法!Print_Area</vt:lpstr>
      <vt:lpstr>居宅介護支援!Print_Area</vt:lpstr>
      <vt:lpstr>【記載例】居宅介護支援!Print_Titles</vt:lpstr>
      <vt:lpstr>居宅介護支援!Print_Titles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小牧市役所</cp:lastModifiedBy>
  <cp:lastPrinted>2021-03-21T05:52:46Z</cp:lastPrinted>
  <dcterms:created xsi:type="dcterms:W3CDTF">2020-01-14T23:44:41Z</dcterms:created>
  <dcterms:modified xsi:type="dcterms:W3CDTF">2024-07-11T09:46:24Z</dcterms:modified>
</cp:coreProperties>
</file>