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k-filesv\市民税課\市民税係\フォーマット\堀\ホームページ\令和2年度ホームページ\提案\"/>
    </mc:Choice>
  </mc:AlternateContent>
  <bookViews>
    <workbookView xWindow="0" yWindow="0" windowWidth="19470" windowHeight="8250"/>
  </bookViews>
  <sheets>
    <sheet name="生命保険控除計算表" sheetId="1" r:id="rId1"/>
    <sheet name="扶養控除" sheetId="2" r:id="rId2"/>
  </sheets>
  <definedNames>
    <definedName name="_xlnm.Print_Area" localSheetId="0">生命保険控除計算表!$A$1:$Q$27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4" i="1"/>
  <c r="C23" i="1"/>
  <c r="C7" i="1"/>
  <c r="C5" i="1" s="1"/>
  <c r="C13" i="1"/>
  <c r="C15" i="1"/>
  <c r="C14" i="1"/>
  <c r="C12" i="1"/>
  <c r="C11" i="1"/>
  <c r="C6" i="1"/>
  <c r="C4" i="1"/>
  <c r="C3" i="1"/>
  <c r="C10" i="2" l="1"/>
  <c r="C12" i="2" l="1"/>
  <c r="C11" i="2"/>
  <c r="C19" i="1"/>
</calcChain>
</file>

<file path=xl/sharedStrings.xml><?xml version="1.0" encoding="utf-8"?>
<sst xmlns="http://schemas.openxmlformats.org/spreadsheetml/2006/main" count="101" uniqueCount="90">
  <si>
    <t>控除額</t>
    <rPh sb="0" eb="2">
      <t>コウジョ</t>
    </rPh>
    <rPh sb="2" eb="3">
      <t>ガク</t>
    </rPh>
    <phoneticPr fontId="2"/>
  </si>
  <si>
    <t>保険料支払額</t>
    <rPh sb="0" eb="2">
      <t>ホケン</t>
    </rPh>
    <rPh sb="2" eb="3">
      <t>リョウ</t>
    </rPh>
    <rPh sb="3" eb="5">
      <t>シハラ</t>
    </rPh>
    <rPh sb="5" eb="6">
      <t>ガク</t>
    </rPh>
    <phoneticPr fontId="2"/>
  </si>
  <si>
    <t>地震保険料控除</t>
    <rPh sb="0" eb="2">
      <t>ジシン</t>
    </rPh>
    <rPh sb="2" eb="4">
      <t>ホケン</t>
    </rPh>
    <rPh sb="4" eb="5">
      <t>リョウ</t>
    </rPh>
    <rPh sb="5" eb="7">
      <t>コウジョ</t>
    </rPh>
    <phoneticPr fontId="2"/>
  </si>
  <si>
    <t>保険料支払額</t>
    <rPh sb="0" eb="3">
      <t>ホケンリョウ</t>
    </rPh>
    <rPh sb="3" eb="5">
      <t>シハライ</t>
    </rPh>
    <rPh sb="5" eb="6">
      <t>ガク</t>
    </rPh>
    <phoneticPr fontId="2"/>
  </si>
  <si>
    <t>支払額＊1/2</t>
    <rPh sb="0" eb="2">
      <t>シハラ</t>
    </rPh>
    <rPh sb="2" eb="3">
      <t>ガク</t>
    </rPh>
    <phoneticPr fontId="2"/>
  </si>
  <si>
    <t>控除額</t>
    <rPh sb="0" eb="2">
      <t>コウジョ</t>
    </rPh>
    <rPh sb="2" eb="3">
      <t>ガク</t>
    </rPh>
    <phoneticPr fontId="2"/>
  </si>
  <si>
    <t>長期損害保険料</t>
    <rPh sb="0" eb="2">
      <t>チョウキ</t>
    </rPh>
    <rPh sb="2" eb="4">
      <t>ソンガイ</t>
    </rPh>
    <rPh sb="4" eb="6">
      <t>ホケン</t>
    </rPh>
    <rPh sb="6" eb="7">
      <t>リョウ</t>
    </rPh>
    <phoneticPr fontId="2"/>
  </si>
  <si>
    <t>控除額</t>
    <rPh sb="0" eb="2">
      <t>コウジョ</t>
    </rPh>
    <rPh sb="2" eb="3">
      <t>ガク</t>
    </rPh>
    <phoneticPr fontId="2"/>
  </si>
  <si>
    <t>保険料支払額</t>
    <rPh sb="0" eb="3">
      <t>ホケンリョウ</t>
    </rPh>
    <rPh sb="3" eb="5">
      <t>シハラ</t>
    </rPh>
    <rPh sb="5" eb="6">
      <t>ガク</t>
    </rPh>
    <phoneticPr fontId="2"/>
  </si>
  <si>
    <t>地震保険料と長期損害保険料の両方の場合は、それぞれ控除計算した合計額。</t>
    <rPh sb="0" eb="2">
      <t>ジシン</t>
    </rPh>
    <rPh sb="2" eb="5">
      <t>ホケンリョウ</t>
    </rPh>
    <rPh sb="6" eb="8">
      <t>チョウキ</t>
    </rPh>
    <rPh sb="8" eb="10">
      <t>ソンガイ</t>
    </rPh>
    <rPh sb="10" eb="12">
      <t>ホケン</t>
    </rPh>
    <rPh sb="12" eb="13">
      <t>リョウ</t>
    </rPh>
    <rPh sb="14" eb="16">
      <t>リョウホウ</t>
    </rPh>
    <rPh sb="17" eb="19">
      <t>バアイ</t>
    </rPh>
    <rPh sb="25" eb="27">
      <t>コウジョ</t>
    </rPh>
    <rPh sb="27" eb="29">
      <t>ケイサン</t>
    </rPh>
    <rPh sb="31" eb="33">
      <t>ゴウケイ</t>
    </rPh>
    <rPh sb="33" eb="34">
      <t>ガク</t>
    </rPh>
    <phoneticPr fontId="2"/>
  </si>
  <si>
    <t>※１契約に両方とも該当の場合は、有利な方を対象額として計算。</t>
    <rPh sb="2" eb="4">
      <t>ケイヤク</t>
    </rPh>
    <rPh sb="5" eb="7">
      <t>リョウホウ</t>
    </rPh>
    <rPh sb="9" eb="11">
      <t>ガイトウ</t>
    </rPh>
    <rPh sb="12" eb="14">
      <t>バアイ</t>
    </rPh>
    <rPh sb="16" eb="18">
      <t>ユウリ</t>
    </rPh>
    <rPh sb="19" eb="20">
      <t>ホウ</t>
    </rPh>
    <rPh sb="21" eb="23">
      <t>タイショウ</t>
    </rPh>
    <rPh sb="23" eb="24">
      <t>ガク</t>
    </rPh>
    <rPh sb="27" eb="29">
      <t>ケイサン</t>
    </rPh>
    <phoneticPr fontId="2"/>
  </si>
  <si>
    <t>※合算した上限額は、地震保険料のみの場合と同じです。</t>
    <rPh sb="1" eb="3">
      <t>ガッサン</t>
    </rPh>
    <rPh sb="5" eb="7">
      <t>ジョウゲン</t>
    </rPh>
    <rPh sb="7" eb="8">
      <t>ガク</t>
    </rPh>
    <rPh sb="10" eb="12">
      <t>ジシン</t>
    </rPh>
    <rPh sb="12" eb="15">
      <t>ホケンリョウ</t>
    </rPh>
    <rPh sb="18" eb="20">
      <t>バアイ</t>
    </rPh>
    <rPh sb="21" eb="22">
      <t>オナ</t>
    </rPh>
    <phoneticPr fontId="2"/>
  </si>
  <si>
    <t>配偶者</t>
    <rPh sb="0" eb="3">
      <t>ハイグウシャ</t>
    </rPh>
    <phoneticPr fontId="2"/>
  </si>
  <si>
    <t>一般扶養</t>
    <rPh sb="0" eb="2">
      <t>イッパン</t>
    </rPh>
    <rPh sb="2" eb="4">
      <t>フヨウ</t>
    </rPh>
    <phoneticPr fontId="2"/>
  </si>
  <si>
    <t>特定扶養</t>
    <rPh sb="0" eb="2">
      <t>トクテイ</t>
    </rPh>
    <rPh sb="2" eb="4">
      <t>フヨウ</t>
    </rPh>
    <phoneticPr fontId="2"/>
  </si>
  <si>
    <t>ひとり親</t>
    <rPh sb="3" eb="4">
      <t>オヤ</t>
    </rPh>
    <phoneticPr fontId="2"/>
  </si>
  <si>
    <t>一般寡婦</t>
    <rPh sb="0" eb="2">
      <t>イッパン</t>
    </rPh>
    <rPh sb="2" eb="4">
      <t>カフ</t>
    </rPh>
    <phoneticPr fontId="2"/>
  </si>
  <si>
    <t>配偶者特別控除</t>
    <rPh sb="0" eb="3">
      <t>ハイグウシャ</t>
    </rPh>
    <rPh sb="3" eb="5">
      <t>トクベツ</t>
    </rPh>
    <rPh sb="5" eb="7">
      <t>コウジョ</t>
    </rPh>
    <phoneticPr fontId="2"/>
  </si>
  <si>
    <t>特別障害</t>
    <rPh sb="0" eb="2">
      <t>トクベツ</t>
    </rPh>
    <rPh sb="2" eb="4">
      <t>ショウガイ</t>
    </rPh>
    <phoneticPr fontId="2"/>
  </si>
  <si>
    <t>普通障害</t>
    <rPh sb="0" eb="4">
      <t>フツウショウガイ</t>
    </rPh>
    <phoneticPr fontId="2"/>
  </si>
  <si>
    <t>老人扶養（同居）</t>
    <rPh sb="0" eb="2">
      <t>ロウジン</t>
    </rPh>
    <rPh sb="2" eb="4">
      <t>フヨウ</t>
    </rPh>
    <rPh sb="5" eb="7">
      <t>ドウキョ</t>
    </rPh>
    <phoneticPr fontId="2"/>
  </si>
  <si>
    <t>老人扶養（別居）</t>
    <rPh sb="0" eb="2">
      <t>ロウジン</t>
    </rPh>
    <rPh sb="2" eb="4">
      <t>フヨウ</t>
    </rPh>
    <rPh sb="5" eb="7">
      <t>ベッキョ</t>
    </rPh>
    <phoneticPr fontId="2"/>
  </si>
  <si>
    <t>特別障害（同居）</t>
    <rPh sb="0" eb="2">
      <t>トクベツ</t>
    </rPh>
    <rPh sb="2" eb="4">
      <t>ショウガイ</t>
    </rPh>
    <rPh sb="5" eb="7">
      <t>ドウキョ</t>
    </rPh>
    <phoneticPr fontId="2"/>
  </si>
  <si>
    <t>特別障害（別居）</t>
    <rPh sb="0" eb="2">
      <t>トクベツ</t>
    </rPh>
    <rPh sb="2" eb="4">
      <t>ショウガイ</t>
    </rPh>
    <rPh sb="5" eb="7">
      <t>ベッキョ</t>
    </rPh>
    <phoneticPr fontId="2"/>
  </si>
  <si>
    <t>未成年</t>
    <rPh sb="0" eb="3">
      <t>ミセイネン</t>
    </rPh>
    <phoneticPr fontId="2"/>
  </si>
  <si>
    <t>勤労学生</t>
    <rPh sb="0" eb="2">
      <t>キンロウ</t>
    </rPh>
    <rPh sb="2" eb="4">
      <t>ガクセイ</t>
    </rPh>
    <phoneticPr fontId="2"/>
  </si>
  <si>
    <t>普通障害</t>
    <rPh sb="0" eb="2">
      <t>フツウ</t>
    </rPh>
    <rPh sb="2" eb="4">
      <t>ショウガイ</t>
    </rPh>
    <phoneticPr fontId="2"/>
  </si>
  <si>
    <t>特別障害（同居）</t>
    <rPh sb="0" eb="4">
      <t>トクベツショウガイ</t>
    </rPh>
    <rPh sb="5" eb="7">
      <t>ドウキョ</t>
    </rPh>
    <phoneticPr fontId="2"/>
  </si>
  <si>
    <t>納税者本人の給与収入1,130万円以下の場合</t>
    <rPh sb="0" eb="3">
      <t>ノウゼイシャ</t>
    </rPh>
    <rPh sb="3" eb="5">
      <t>ホンニン</t>
    </rPh>
    <rPh sb="6" eb="8">
      <t>キュウヨ</t>
    </rPh>
    <rPh sb="8" eb="10">
      <t>シュウニュウ</t>
    </rPh>
    <rPh sb="15" eb="17">
      <t>マンエン</t>
    </rPh>
    <rPh sb="17" eb="19">
      <t>イカ</t>
    </rPh>
    <rPh sb="20" eb="22">
      <t>バアイ</t>
    </rPh>
    <phoneticPr fontId="2"/>
  </si>
  <si>
    <t>配偶者の合計所得</t>
    <rPh sb="0" eb="3">
      <t>ハイグウシャ</t>
    </rPh>
    <rPh sb="4" eb="6">
      <t>ゴウケイ</t>
    </rPh>
    <rPh sb="6" eb="8">
      <t>ショトク</t>
    </rPh>
    <phoneticPr fontId="2"/>
  </si>
  <si>
    <t>配偶者の給与収入金額</t>
    <rPh sb="0" eb="2">
      <t>ハイグウ</t>
    </rPh>
    <rPh sb="2" eb="3">
      <t>シャ</t>
    </rPh>
    <rPh sb="4" eb="6">
      <t>キュウヨ</t>
    </rPh>
    <rPh sb="6" eb="8">
      <t>シュウニュウ</t>
    </rPh>
    <rPh sb="8" eb="10">
      <t>キンガク</t>
    </rPh>
    <phoneticPr fontId="2"/>
  </si>
  <si>
    <t>配偶者特別控除額</t>
    <rPh sb="0" eb="3">
      <t>ハイグウシャ</t>
    </rPh>
    <rPh sb="3" eb="7">
      <t>トクベツコウジョ</t>
    </rPh>
    <rPh sb="7" eb="8">
      <t>ガク</t>
    </rPh>
    <phoneticPr fontId="2"/>
  </si>
  <si>
    <t>480,001～1,000,000</t>
    <phoneticPr fontId="2"/>
  </si>
  <si>
    <t>1,000,001～1,050,000</t>
    <phoneticPr fontId="2"/>
  </si>
  <si>
    <t>1,050,001～1,100,000</t>
    <phoneticPr fontId="2"/>
  </si>
  <si>
    <t>1,100,001～1,150,000</t>
    <phoneticPr fontId="2"/>
  </si>
  <si>
    <t>1,150,001～1,200,000</t>
    <phoneticPr fontId="2"/>
  </si>
  <si>
    <t>1,200,001～1,250,000</t>
    <phoneticPr fontId="2"/>
  </si>
  <si>
    <t>1,250,001～1,300,000</t>
    <phoneticPr fontId="2"/>
  </si>
  <si>
    <t>1,300,001～1,330,000</t>
    <phoneticPr fontId="2"/>
  </si>
  <si>
    <t>1,330,001～</t>
    <phoneticPr fontId="2"/>
  </si>
  <si>
    <t>～480000</t>
    <phoneticPr fontId="2"/>
  </si>
  <si>
    <t>～1,030,000</t>
    <phoneticPr fontId="2"/>
  </si>
  <si>
    <t>1,030,001～1,550,000</t>
    <phoneticPr fontId="2"/>
  </si>
  <si>
    <t>1,550,001～1,600,000</t>
    <phoneticPr fontId="2"/>
  </si>
  <si>
    <t>1,600,001～1,667,999</t>
    <phoneticPr fontId="2"/>
  </si>
  <si>
    <t>1,668,000～1,751,999</t>
    <phoneticPr fontId="2"/>
  </si>
  <si>
    <t>1,752,000～1,831,999</t>
    <phoneticPr fontId="2"/>
  </si>
  <si>
    <t>1,832,000～1,903,999</t>
    <phoneticPr fontId="2"/>
  </si>
  <si>
    <t>1,904,000～1,971,999</t>
    <phoneticPr fontId="2"/>
  </si>
  <si>
    <t>1,972,000～2,015,999</t>
    <phoneticPr fontId="2"/>
  </si>
  <si>
    <t>2,016,000～</t>
    <phoneticPr fontId="2"/>
  </si>
  <si>
    <t>納税者本人の給与収入1,130万円超 1,180万円以下の場合</t>
    <rPh sb="0" eb="3">
      <t>ノウゼイシャ</t>
    </rPh>
    <rPh sb="3" eb="5">
      <t>ホンニン</t>
    </rPh>
    <rPh sb="6" eb="8">
      <t>キュウヨ</t>
    </rPh>
    <rPh sb="8" eb="10">
      <t>シュウニュウ</t>
    </rPh>
    <rPh sb="15" eb="17">
      <t>マンエン</t>
    </rPh>
    <rPh sb="17" eb="18">
      <t>チョウ</t>
    </rPh>
    <rPh sb="24" eb="26">
      <t>マンエン</t>
    </rPh>
    <rPh sb="26" eb="28">
      <t>イカ</t>
    </rPh>
    <rPh sb="29" eb="31">
      <t>バアイ</t>
    </rPh>
    <phoneticPr fontId="2"/>
  </si>
  <si>
    <t>納税者本人の給与収入1,180万円超 1,230万円以下の場合</t>
    <rPh sb="0" eb="3">
      <t>ノウゼイシャ</t>
    </rPh>
    <rPh sb="3" eb="5">
      <t>ホンニン</t>
    </rPh>
    <rPh sb="6" eb="8">
      <t>キュウヨ</t>
    </rPh>
    <rPh sb="8" eb="10">
      <t>シュウニュウ</t>
    </rPh>
    <rPh sb="15" eb="17">
      <t>マンエン</t>
    </rPh>
    <rPh sb="17" eb="18">
      <t>チョウ</t>
    </rPh>
    <rPh sb="24" eb="26">
      <t>マンエン</t>
    </rPh>
    <rPh sb="26" eb="28">
      <t>イカ</t>
    </rPh>
    <rPh sb="29" eb="31">
      <t>バアイ</t>
    </rPh>
    <phoneticPr fontId="2"/>
  </si>
  <si>
    <t>1,130万円以下</t>
    <rPh sb="5" eb="7">
      <t>マンエン</t>
    </rPh>
    <rPh sb="7" eb="9">
      <t>イカ</t>
    </rPh>
    <phoneticPr fontId="2"/>
  </si>
  <si>
    <t>1,130万～1,180万円まで</t>
    <rPh sb="5" eb="6">
      <t>マン</t>
    </rPh>
    <rPh sb="12" eb="14">
      <t>マンエン</t>
    </rPh>
    <phoneticPr fontId="2"/>
  </si>
  <si>
    <t>1,180万～1,230万円まで</t>
    <rPh sb="5" eb="6">
      <t>マン</t>
    </rPh>
    <rPh sb="12" eb="14">
      <t>マンエン</t>
    </rPh>
    <phoneticPr fontId="2"/>
  </si>
  <si>
    <t>配偶者収入金額→</t>
    <rPh sb="0" eb="3">
      <t>ハイグウシャ</t>
    </rPh>
    <rPh sb="3" eb="5">
      <t>シュウニュウ</t>
    </rPh>
    <rPh sb="5" eb="7">
      <t>キンガク</t>
    </rPh>
    <phoneticPr fontId="2"/>
  </si>
  <si>
    <t>配偶者特別控除額図表</t>
    <rPh sb="0" eb="3">
      <t>ハイグウシャ</t>
    </rPh>
    <rPh sb="3" eb="5">
      <t>トクベツ</t>
    </rPh>
    <rPh sb="5" eb="7">
      <t>コウジョ</t>
    </rPh>
    <rPh sb="7" eb="8">
      <t>ガク</t>
    </rPh>
    <rPh sb="8" eb="10">
      <t>ズヒョウ</t>
    </rPh>
    <phoneticPr fontId="2"/>
  </si>
  <si>
    <t>納税者本人の給与収入額に応じて控除額は異なります。</t>
    <rPh sb="0" eb="3">
      <t>ノウゼイシャ</t>
    </rPh>
    <rPh sb="3" eb="5">
      <t>ホンニン</t>
    </rPh>
    <rPh sb="6" eb="8">
      <t>キュウヨ</t>
    </rPh>
    <rPh sb="8" eb="10">
      <t>シュウニュウ</t>
    </rPh>
    <rPh sb="10" eb="11">
      <t>ガク</t>
    </rPh>
    <rPh sb="12" eb="13">
      <t>オウ</t>
    </rPh>
    <rPh sb="15" eb="17">
      <t>コウジョ</t>
    </rPh>
    <rPh sb="17" eb="18">
      <t>ガク</t>
    </rPh>
    <rPh sb="19" eb="20">
      <t>コト</t>
    </rPh>
    <phoneticPr fontId="2"/>
  </si>
  <si>
    <t>配偶者老人（満70歳以上）</t>
    <rPh sb="0" eb="3">
      <t>ハイグウシャ</t>
    </rPh>
    <rPh sb="3" eb="5">
      <t>ロウジン</t>
    </rPh>
    <rPh sb="6" eb="7">
      <t>マン</t>
    </rPh>
    <rPh sb="9" eb="10">
      <t>サイ</t>
    </rPh>
    <rPh sb="10" eb="12">
      <t>イジョウ</t>
    </rPh>
    <phoneticPr fontId="2"/>
  </si>
  <si>
    <t>種別</t>
    <rPh sb="0" eb="2">
      <t>シュベツ</t>
    </rPh>
    <phoneticPr fontId="2"/>
  </si>
  <si>
    <t>本人控除</t>
    <rPh sb="0" eb="2">
      <t>ホンニン</t>
    </rPh>
    <rPh sb="2" eb="4">
      <t>コウジョ</t>
    </rPh>
    <phoneticPr fontId="2"/>
  </si>
  <si>
    <t>保険料支払額</t>
    <rPh sb="0" eb="6">
      <t>ホケンリョウシハライガク</t>
    </rPh>
    <phoneticPr fontId="2"/>
  </si>
  <si>
    <t>　※H18年までに締結した保険料に限る</t>
    <rPh sb="13" eb="16">
      <t>ホケンリョウ</t>
    </rPh>
    <rPh sb="17" eb="18">
      <t>カギ</t>
    </rPh>
    <phoneticPr fontId="2"/>
  </si>
  <si>
    <t>　H23.12.31以前に締結した保険契約分</t>
    <phoneticPr fontId="2"/>
  </si>
  <si>
    <t>　H24.1.1以後に締結した保険契約分</t>
    <rPh sb="11" eb="13">
      <t>テイケツ</t>
    </rPh>
    <rPh sb="15" eb="17">
      <t>ホケン</t>
    </rPh>
    <rPh sb="17" eb="19">
      <t>ケイヤク</t>
    </rPh>
    <rPh sb="19" eb="20">
      <t>ブン</t>
    </rPh>
    <phoneticPr fontId="2"/>
  </si>
  <si>
    <t>配偶者控除</t>
    <rPh sb="0" eb="3">
      <t>ハイグウシャ</t>
    </rPh>
    <rPh sb="3" eb="5">
      <t>コウジョ</t>
    </rPh>
    <phoneticPr fontId="2"/>
  </si>
  <si>
    <t>扶養控除</t>
    <rPh sb="0" eb="2">
      <t>フヨウ</t>
    </rPh>
    <rPh sb="2" eb="4">
      <t>コウジョ</t>
    </rPh>
    <phoneticPr fontId="2"/>
  </si>
  <si>
    <t>円</t>
    <rPh sb="0" eb="1">
      <t>エン</t>
    </rPh>
    <phoneticPr fontId="2"/>
  </si>
  <si>
    <t>12,001～32,000円</t>
    <rPh sb="13" eb="14">
      <t>エン</t>
    </rPh>
    <phoneticPr fontId="2"/>
  </si>
  <si>
    <t>32,001～56,000円</t>
    <rPh sb="13" eb="14">
      <t>エン</t>
    </rPh>
    <phoneticPr fontId="2"/>
  </si>
  <si>
    <t>12,000円以下</t>
    <rPh sb="6" eb="7">
      <t>エン</t>
    </rPh>
    <rPh sb="7" eb="9">
      <t>イカ</t>
    </rPh>
    <phoneticPr fontId="2"/>
  </si>
  <si>
    <t>56,001円以上</t>
    <rPh sb="6" eb="7">
      <t>エン</t>
    </rPh>
    <rPh sb="7" eb="9">
      <t>イジョウ</t>
    </rPh>
    <phoneticPr fontId="2"/>
  </si>
  <si>
    <t>15,000円以下</t>
    <rPh sb="6" eb="7">
      <t>エン</t>
    </rPh>
    <rPh sb="7" eb="9">
      <t>イカ</t>
    </rPh>
    <phoneticPr fontId="2"/>
  </si>
  <si>
    <t>15,001～40,000円</t>
    <rPh sb="13" eb="14">
      <t>エン</t>
    </rPh>
    <phoneticPr fontId="2"/>
  </si>
  <si>
    <t>40,001～70,000円</t>
    <rPh sb="13" eb="14">
      <t>エン</t>
    </rPh>
    <phoneticPr fontId="2"/>
  </si>
  <si>
    <t>70,001円以上</t>
    <rPh sb="6" eb="7">
      <t>エン</t>
    </rPh>
    <rPh sb="7" eb="9">
      <t>イジョウ</t>
    </rPh>
    <phoneticPr fontId="2"/>
  </si>
  <si>
    <t>5,000円以下</t>
    <rPh sb="5" eb="6">
      <t>エン</t>
    </rPh>
    <rPh sb="6" eb="8">
      <t>イカ</t>
    </rPh>
    <phoneticPr fontId="2"/>
  </si>
  <si>
    <t>5,001～15,000円</t>
    <rPh sb="12" eb="13">
      <t>エン</t>
    </rPh>
    <phoneticPr fontId="2"/>
  </si>
  <si>
    <t>15,001円以上</t>
    <rPh sb="6" eb="7">
      <t>エン</t>
    </rPh>
    <rPh sb="7" eb="9">
      <t>イジョウ</t>
    </rPh>
    <phoneticPr fontId="2"/>
  </si>
  <si>
    <t>黄枠は控除額です。</t>
    <rPh sb="0" eb="1">
      <t>キ</t>
    </rPh>
    <rPh sb="1" eb="2">
      <t>ワク</t>
    </rPh>
    <rPh sb="3" eb="5">
      <t>コウジョ</t>
    </rPh>
    <rPh sb="5" eb="6">
      <t>ガク</t>
    </rPh>
    <phoneticPr fontId="2"/>
  </si>
  <si>
    <r>
      <t>控除限度額は</t>
    </r>
    <r>
      <rPr>
        <sz val="11"/>
        <color rgb="FFFF0000"/>
        <rFont val="ＭＳ Ｐゴシック"/>
        <family val="3"/>
        <charset val="128"/>
      </rPr>
      <t>28,000円</t>
    </r>
    <rPh sb="0" eb="2">
      <t>コウジョ</t>
    </rPh>
    <rPh sb="2" eb="4">
      <t>ゲンド</t>
    </rPh>
    <rPh sb="4" eb="5">
      <t>ガク</t>
    </rPh>
    <rPh sb="12" eb="13">
      <t>エン</t>
    </rPh>
    <phoneticPr fontId="2"/>
  </si>
  <si>
    <r>
      <t>控除限度額は</t>
    </r>
    <r>
      <rPr>
        <sz val="11"/>
        <color rgb="FFFF0000"/>
        <rFont val="ＭＳ Ｐゴシック"/>
        <family val="3"/>
        <charset val="128"/>
      </rPr>
      <t>35,000円</t>
    </r>
    <rPh sb="0" eb="2">
      <t>コウジョ</t>
    </rPh>
    <rPh sb="2" eb="4">
      <t>ゲンド</t>
    </rPh>
    <rPh sb="4" eb="5">
      <t>ガク</t>
    </rPh>
    <rPh sb="12" eb="13">
      <t>エン</t>
    </rPh>
    <phoneticPr fontId="2"/>
  </si>
  <si>
    <t>円</t>
    <rPh sb="0" eb="1">
      <t>エン</t>
    </rPh>
    <phoneticPr fontId="2"/>
  </si>
  <si>
    <r>
      <t>控除限度額は</t>
    </r>
    <r>
      <rPr>
        <sz val="11"/>
        <color rgb="FFFF0000"/>
        <rFont val="ＭＳ Ｐゴシック"/>
        <family val="3"/>
        <charset val="128"/>
      </rPr>
      <t>25,000円</t>
    </r>
    <rPh sb="0" eb="2">
      <t>コウジョ</t>
    </rPh>
    <rPh sb="2" eb="4">
      <t>ゲンド</t>
    </rPh>
    <rPh sb="4" eb="5">
      <t>ガク</t>
    </rPh>
    <rPh sb="12" eb="13">
      <t>エン</t>
    </rPh>
    <phoneticPr fontId="2"/>
  </si>
  <si>
    <r>
      <t>控除限度額は</t>
    </r>
    <r>
      <rPr>
        <sz val="11"/>
        <color rgb="FFFF0000"/>
        <rFont val="ＭＳ Ｐゴシック"/>
        <family val="3"/>
        <charset val="128"/>
      </rPr>
      <t>10,000円</t>
    </r>
    <rPh sb="0" eb="5">
      <t>コウジョゲンドガク</t>
    </rPh>
    <rPh sb="12" eb="13">
      <t>エン</t>
    </rPh>
    <phoneticPr fontId="2"/>
  </si>
  <si>
    <r>
      <t>生命保険料・個人年金保険料・介護医療保険料（新契約）</t>
    </r>
    <r>
      <rPr>
        <b/>
        <sz val="12"/>
        <color rgb="FFFF0000"/>
        <rFont val="ＭＳ Ｐゴシック"/>
        <family val="3"/>
        <charset val="128"/>
      </rPr>
      <t>①</t>
    </r>
    <rPh sb="0" eb="4">
      <t>セイメイホケン</t>
    </rPh>
    <rPh sb="4" eb="5">
      <t>リョウ</t>
    </rPh>
    <rPh sb="6" eb="8">
      <t>コジン</t>
    </rPh>
    <rPh sb="8" eb="10">
      <t>ネンキン</t>
    </rPh>
    <rPh sb="10" eb="13">
      <t>ホケンリョウ</t>
    </rPh>
    <rPh sb="14" eb="16">
      <t>カイゴ</t>
    </rPh>
    <rPh sb="16" eb="18">
      <t>イリョウ</t>
    </rPh>
    <rPh sb="18" eb="21">
      <t>ホケンリョウ</t>
    </rPh>
    <rPh sb="22" eb="25">
      <t>シンケイヤク</t>
    </rPh>
    <phoneticPr fontId="2"/>
  </si>
  <si>
    <r>
      <t>生命保険料・個人年金保険料（旧契約）</t>
    </r>
    <r>
      <rPr>
        <b/>
        <sz val="12"/>
        <color rgb="FFFF0000"/>
        <rFont val="ＭＳ Ｐゴシック"/>
        <family val="3"/>
        <charset val="128"/>
      </rPr>
      <t>②</t>
    </r>
    <rPh sb="0" eb="4">
      <t>セイメイホケン</t>
    </rPh>
    <rPh sb="4" eb="5">
      <t>リョウ</t>
    </rPh>
    <rPh sb="6" eb="8">
      <t>コジン</t>
    </rPh>
    <rPh sb="8" eb="10">
      <t>ネンキン</t>
    </rPh>
    <rPh sb="10" eb="13">
      <t>ホケンリョウ</t>
    </rPh>
    <rPh sb="14" eb="15">
      <t>キュウ</t>
    </rPh>
    <rPh sb="15" eb="17">
      <t>ケイヤク</t>
    </rPh>
    <phoneticPr fontId="2"/>
  </si>
  <si>
    <r>
      <t>白枠に保険料支払額を入力することで</t>
    </r>
    <r>
      <rPr>
        <b/>
        <u/>
        <sz val="11"/>
        <color rgb="FFFF0000"/>
        <rFont val="ＭＳ Ｐゴシック"/>
        <family val="3"/>
        <charset val="128"/>
      </rPr>
      <t>住民税上</t>
    </r>
    <r>
      <rPr>
        <sz val="11"/>
        <color theme="1"/>
        <rFont val="ＭＳ Ｐゴシック"/>
        <family val="2"/>
        <charset val="128"/>
      </rPr>
      <t>での控除額が算定できます。</t>
    </r>
    <rPh sb="0" eb="1">
      <t>シロ</t>
    </rPh>
    <rPh sb="1" eb="2">
      <t>ワク</t>
    </rPh>
    <rPh sb="3" eb="5">
      <t>ホケン</t>
    </rPh>
    <rPh sb="5" eb="6">
      <t>リョウ</t>
    </rPh>
    <rPh sb="6" eb="8">
      <t>シハライ</t>
    </rPh>
    <rPh sb="8" eb="9">
      <t>ガク</t>
    </rPh>
    <rPh sb="10" eb="12">
      <t>ニュウリョク</t>
    </rPh>
    <rPh sb="17" eb="20">
      <t>ジュウミンゼイ</t>
    </rPh>
    <rPh sb="20" eb="21">
      <t>ジョウ</t>
    </rPh>
    <rPh sb="23" eb="25">
      <t>コウジョ</t>
    </rPh>
    <rPh sb="25" eb="26">
      <t>ガク</t>
    </rPh>
    <rPh sb="27" eb="29">
      <t>サンテイ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</si>
</sst>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1"/>
      <color theme="4" tint="0.59999389629810485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3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2" borderId="0" xfId="1" applyFont="1" applyFill="1">
      <alignment vertical="center"/>
    </xf>
    <xf numFmtId="38" fontId="0" fillId="2" borderId="0" xfId="1" applyFont="1" applyFill="1" applyAlignment="1">
      <alignment horizontal="center" vertical="center"/>
    </xf>
    <xf numFmtId="38" fontId="0" fillId="2" borderId="1" xfId="1" applyFont="1" applyFill="1" applyBorder="1">
      <alignment vertical="center"/>
    </xf>
    <xf numFmtId="38" fontId="0" fillId="2" borderId="8" xfId="1" applyFont="1" applyFill="1" applyBorder="1" applyAlignment="1">
      <alignment horizontal="center" vertical="center"/>
    </xf>
    <xf numFmtId="38" fontId="0" fillId="2" borderId="6" xfId="1" applyFont="1" applyFill="1" applyBorder="1">
      <alignment vertical="center"/>
    </xf>
    <xf numFmtId="38" fontId="0" fillId="2" borderId="4" xfId="1" applyFont="1" applyFill="1" applyBorder="1">
      <alignment vertical="center"/>
    </xf>
    <xf numFmtId="38" fontId="0" fillId="2" borderId="5" xfId="1" applyFont="1" applyFill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0" xfId="1" applyFont="1" applyFill="1" applyBorder="1">
      <alignment vertical="center"/>
    </xf>
    <xf numFmtId="38" fontId="0" fillId="2" borderId="0" xfId="1" applyFont="1" applyFill="1" applyBorder="1" applyAlignment="1">
      <alignment horizontal="center" vertical="center"/>
    </xf>
    <xf numFmtId="38" fontId="0" fillId="2" borderId="14" xfId="1" applyFont="1" applyFill="1" applyBorder="1">
      <alignment vertical="center"/>
    </xf>
    <xf numFmtId="38" fontId="0" fillId="2" borderId="14" xfId="1" applyFont="1" applyFill="1" applyBorder="1" applyAlignment="1">
      <alignment horizontal="center"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3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4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26" xfId="1" applyFont="1" applyBorder="1">
      <alignment vertical="center"/>
    </xf>
    <xf numFmtId="38" fontId="0" fillId="2" borderId="27" xfId="1" applyFont="1" applyFill="1" applyBorder="1">
      <alignment vertical="center"/>
    </xf>
    <xf numFmtId="38" fontId="0" fillId="2" borderId="28" xfId="1" applyFont="1" applyFill="1" applyBorder="1">
      <alignment vertical="center"/>
    </xf>
    <xf numFmtId="38" fontId="0" fillId="2" borderId="30" xfId="1" applyFont="1" applyFill="1" applyBorder="1">
      <alignment vertical="center"/>
    </xf>
    <xf numFmtId="38" fontId="0" fillId="2" borderId="30" xfId="1" applyFont="1" applyFill="1" applyBorder="1" applyAlignment="1">
      <alignment horizontal="center" vertical="center"/>
    </xf>
    <xf numFmtId="38" fontId="0" fillId="2" borderId="29" xfId="1" applyFont="1" applyFill="1" applyBorder="1">
      <alignment vertical="center"/>
    </xf>
    <xf numFmtId="38" fontId="3" fillId="2" borderId="31" xfId="1" applyFont="1" applyFill="1" applyBorder="1">
      <alignment vertical="center"/>
    </xf>
    <xf numFmtId="38" fontId="0" fillId="2" borderId="32" xfId="1" applyFont="1" applyFill="1" applyBorder="1">
      <alignment vertical="center"/>
    </xf>
    <xf numFmtId="38" fontId="0" fillId="2" borderId="33" xfId="1" applyFont="1" applyFill="1" applyBorder="1">
      <alignment vertical="center"/>
    </xf>
    <xf numFmtId="38" fontId="3" fillId="2" borderId="32" xfId="1" applyFont="1" applyFill="1" applyBorder="1">
      <alignment vertical="center"/>
    </xf>
    <xf numFmtId="38" fontId="4" fillId="2" borderId="0" xfId="1" applyFont="1" applyFill="1">
      <alignment vertical="center"/>
    </xf>
    <xf numFmtId="38" fontId="0" fillId="0" borderId="1" xfId="1" applyFont="1" applyFill="1" applyBorder="1" applyProtection="1">
      <alignment vertical="center"/>
      <protection locked="0"/>
    </xf>
    <xf numFmtId="38" fontId="0" fillId="0" borderId="0" xfId="1" applyFont="1" applyFill="1">
      <alignment vertic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3" borderId="7" xfId="1" applyFont="1" applyFill="1" applyBorder="1" applyAlignment="1">
      <alignment horizontal="center" vertical="center"/>
    </xf>
    <xf numFmtId="38" fontId="0" fillId="3" borderId="3" xfId="1" applyFont="1" applyFill="1" applyBorder="1" applyAlignment="1">
      <alignment horizontal="center" vertical="center"/>
    </xf>
    <xf numFmtId="38" fontId="0" fillId="3" borderId="2" xfId="1" applyFont="1" applyFill="1" applyBorder="1" applyAlignment="1">
      <alignment horizontal="center" vertical="center"/>
    </xf>
    <xf numFmtId="38" fontId="0" fillId="3" borderId="0" xfId="1" applyFont="1" applyFill="1">
      <alignment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 applyAlignment="1">
      <alignment horizontal="center" vertical="center"/>
    </xf>
    <xf numFmtId="38" fontId="8" fillId="2" borderId="14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133348</xdr:colOff>
      <xdr:row>4</xdr:row>
      <xdr:rowOff>142874</xdr:rowOff>
    </xdr:from>
    <xdr:to>
      <xdr:col>16</xdr:col>
      <xdr:colOff>495299</xdr:colOff>
      <xdr:row>15</xdr:row>
      <xdr:rowOff>9525</xdr:rowOff>
    </xdr:to>
    <xdr:sp macro="" textlink="">
      <xdr:nvSpPr>
        <xdr:cNvPr id="2" name="正方形/長方形 1"/>
        <xdr:cNvSpPr/>
      </xdr:nvSpPr>
      <xdr:spPr>
        <a:xfrm>
          <a:off x="5372098" y="1171574"/>
          <a:ext cx="5848351" cy="269557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新契約</a:t>
          </a:r>
          <a:r>
            <a:rPr kumimoji="1" lang="ja-JP" altLang="en-US" sz="1100">
              <a:solidFill>
                <a:srgbClr val="FF0000"/>
              </a:solidFill>
            </a:rPr>
            <a:t>①</a:t>
          </a:r>
          <a:r>
            <a:rPr kumimoji="1" lang="ja-JP" altLang="en-US" sz="1100"/>
            <a:t>および旧契約</a:t>
          </a:r>
          <a:r>
            <a:rPr kumimoji="1" lang="ja-JP" altLang="en-US" sz="1100">
              <a:solidFill>
                <a:srgbClr val="FF0000"/>
              </a:solidFill>
            </a:rPr>
            <a:t>②</a:t>
          </a:r>
          <a:r>
            <a:rPr kumimoji="1" lang="ja-JP" altLang="en-US" sz="1100"/>
            <a:t>の双方について保険料控除の適用を受ける場合</a:t>
          </a:r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①</a:t>
          </a:r>
          <a:r>
            <a:rPr kumimoji="1" lang="ja-JP" altLang="en-US" sz="1100"/>
            <a:t>と</a:t>
          </a:r>
          <a:r>
            <a:rPr kumimoji="1" lang="ja-JP" altLang="en-US" sz="1100">
              <a:solidFill>
                <a:srgbClr val="FF0000"/>
              </a:solidFill>
            </a:rPr>
            <a:t>②</a:t>
          </a:r>
          <a:r>
            <a:rPr kumimoji="1" lang="ja-JP" altLang="en-US" sz="1100"/>
            <a:t>それぞれ計算した合計額が控除額となります。合計適用限度額７０，０００円</a:t>
          </a:r>
          <a:endParaRPr kumimoji="1" lang="en-US" altLang="ja-JP" sz="1100"/>
        </a:p>
        <a:p>
          <a:pPr algn="l"/>
          <a:r>
            <a:rPr kumimoji="1" lang="ja-JP" altLang="en-US" sz="1100"/>
            <a:t>例．１</a:t>
          </a:r>
          <a:endParaRPr kumimoji="1" lang="en-US" altLang="ja-JP" sz="1100"/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の新生命保険料支払額８万円＝控除額２８，０００円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旧個人年金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保険料支払額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＝控除額３５，０００円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合計控除額＝２８，０００円＋３５，０００円＝６３，０００円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例．２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新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生命保険料支払額８万円＝控除額２８，０００円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個人年金保険料支払額９万円＝控除額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３５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，０００円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の介護保険料支払額８万円＝控除額２８，０００円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合計控除額＝２８，０００円＋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３５，０００＋２８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，０００円＝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上限７０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，０００円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7"/>
  <sheetViews>
    <sheetView tabSelected="1" zoomScaleNormal="100" zoomScaleSheetLayoutView="100" workbookViewId="0">
      <selection activeCell="F12" sqref="F12"/>
    </sheetView>
  </sheetViews>
  <sheetFormatPr defaultRowHeight="20.25" customHeight="1" x14ac:dyDescent="0.15"/>
  <cols>
    <col min="1" max="1" width="9.140625" style="6"/>
    <col min="2" max="2" width="15.7109375" style="6" bestFit="1" customWidth="1"/>
    <col min="3" max="3" width="11.140625" style="7" customWidth="1"/>
    <col min="4" max="4" width="9.140625" style="6"/>
    <col min="5" max="5" width="15.140625" style="6" bestFit="1" customWidth="1"/>
    <col min="6" max="16384" width="9.140625" style="6"/>
  </cols>
  <sheetData>
    <row r="1" spans="1:9" ht="20.25" customHeight="1" thickTop="1" thickBot="1" x14ac:dyDescent="0.2">
      <c r="A1" s="41" t="s">
        <v>87</v>
      </c>
      <c r="B1" s="38"/>
      <c r="C1" s="39"/>
      <c r="D1" s="38"/>
      <c r="E1" s="38"/>
      <c r="F1" s="38"/>
      <c r="G1" s="40"/>
    </row>
    <row r="2" spans="1:9" ht="20.25" customHeight="1" thickBot="1" x14ac:dyDescent="0.2">
      <c r="A2" s="42"/>
      <c r="B2" s="8" t="s">
        <v>3</v>
      </c>
      <c r="C2" s="9" t="s">
        <v>0</v>
      </c>
      <c r="D2" s="6" t="s">
        <v>66</v>
      </c>
      <c r="G2" s="36"/>
    </row>
    <row r="3" spans="1:9" ht="20.25" customHeight="1" thickBot="1" x14ac:dyDescent="0.2">
      <c r="A3" s="42"/>
      <c r="B3" s="10" t="s">
        <v>72</v>
      </c>
      <c r="C3" s="51" t="str">
        <f>IF(F4&lt;=12000,F4,"×")</f>
        <v>×</v>
      </c>
      <c r="G3" s="36"/>
      <c r="H3" s="47"/>
      <c r="I3" s="6" t="s">
        <v>89</v>
      </c>
    </row>
    <row r="4" spans="1:9" ht="20.25" customHeight="1" thickBot="1" x14ac:dyDescent="0.2">
      <c r="A4" s="42"/>
      <c r="B4" s="11" t="s">
        <v>70</v>
      </c>
      <c r="C4" s="52" t="str">
        <f>IF(AND(F4&gt;=12001,F4&lt;=32000),F4*1/2+6000,"×")</f>
        <v>×</v>
      </c>
      <c r="E4" s="6" t="s">
        <v>1</v>
      </c>
      <c r="F4" s="46">
        <v>57000</v>
      </c>
      <c r="G4" s="36" t="s">
        <v>69</v>
      </c>
      <c r="H4" s="54"/>
      <c r="I4" s="6" t="s">
        <v>81</v>
      </c>
    </row>
    <row r="5" spans="1:9" ht="20.25" customHeight="1" x14ac:dyDescent="0.15">
      <c r="A5" s="42"/>
      <c r="B5" s="11" t="s">
        <v>71</v>
      </c>
      <c r="C5" s="52" t="str">
        <f>IF(AND(F4&gt;=32001,F4&lt;=56000),C7,"×")</f>
        <v>×</v>
      </c>
      <c r="G5" s="36"/>
    </row>
    <row r="6" spans="1:9" ht="20.25" customHeight="1" thickBot="1" x14ac:dyDescent="0.2">
      <c r="A6" s="42"/>
      <c r="B6" s="12" t="s">
        <v>73</v>
      </c>
      <c r="C6" s="53">
        <f>IF(F4&gt;=56001,28000,"×")</f>
        <v>28000</v>
      </c>
      <c r="E6" s="6" t="s">
        <v>82</v>
      </c>
      <c r="G6" s="36"/>
    </row>
    <row r="7" spans="1:9" ht="20.25" customHeight="1" thickBot="1" x14ac:dyDescent="0.2">
      <c r="A7" s="43"/>
      <c r="B7" s="16"/>
      <c r="C7" s="57">
        <f>ROUNDUP(F4*1/4+14000,0)</f>
        <v>28250</v>
      </c>
      <c r="D7" s="16"/>
      <c r="E7" s="16"/>
      <c r="F7" s="16"/>
      <c r="G7" s="37"/>
    </row>
    <row r="8" spans="1:9" ht="20.25" customHeight="1" thickTop="1" x14ac:dyDescent="0.15">
      <c r="A8" s="42"/>
      <c r="G8" s="36"/>
    </row>
    <row r="9" spans="1:9" ht="20.25" customHeight="1" thickBot="1" x14ac:dyDescent="0.2">
      <c r="A9" s="44" t="s">
        <v>88</v>
      </c>
      <c r="G9" s="36"/>
    </row>
    <row r="10" spans="1:9" ht="20.25" customHeight="1" thickBot="1" x14ac:dyDescent="0.2">
      <c r="A10" s="42"/>
      <c r="B10" s="8" t="s">
        <v>3</v>
      </c>
      <c r="C10" s="9" t="s">
        <v>0</v>
      </c>
      <c r="D10" s="6" t="s">
        <v>65</v>
      </c>
      <c r="G10" s="36"/>
    </row>
    <row r="11" spans="1:9" ht="20.25" customHeight="1" thickBot="1" x14ac:dyDescent="0.2">
      <c r="A11" s="42"/>
      <c r="B11" s="10" t="s">
        <v>74</v>
      </c>
      <c r="C11" s="51" t="str">
        <f>IF(F12&lt;=15000,F12,"×")</f>
        <v>×</v>
      </c>
      <c r="G11" s="36"/>
    </row>
    <row r="12" spans="1:9" ht="20.25" customHeight="1" thickBot="1" x14ac:dyDescent="0.2">
      <c r="A12" s="42"/>
      <c r="B12" s="11" t="s">
        <v>75</v>
      </c>
      <c r="C12" s="52" t="str">
        <f>IF(AND(F12&gt;=15001,F12&lt;=40000),F12*1/2+7500,"×")</f>
        <v>×</v>
      </c>
      <c r="E12" s="6" t="s">
        <v>1</v>
      </c>
      <c r="F12" s="46">
        <v>45000</v>
      </c>
      <c r="G12" s="36" t="s">
        <v>69</v>
      </c>
    </row>
    <row r="13" spans="1:9" ht="20.25" customHeight="1" x14ac:dyDescent="0.15">
      <c r="A13" s="42"/>
      <c r="B13" s="11" t="s">
        <v>76</v>
      </c>
      <c r="C13" s="52">
        <f>IF(AND(F12&gt;=40001,F12&lt;=70000),C15,"×")</f>
        <v>28750</v>
      </c>
      <c r="G13" s="36"/>
    </row>
    <row r="14" spans="1:9" ht="20.25" customHeight="1" thickBot="1" x14ac:dyDescent="0.2">
      <c r="A14" s="42"/>
      <c r="B14" s="12" t="s">
        <v>77</v>
      </c>
      <c r="C14" s="53" t="str">
        <f>IF(F12&gt;=70001,35000,"×")</f>
        <v>×</v>
      </c>
      <c r="E14" s="6" t="s">
        <v>83</v>
      </c>
      <c r="G14" s="36"/>
    </row>
    <row r="15" spans="1:9" ht="20.25" customHeight="1" thickBot="1" x14ac:dyDescent="0.2">
      <c r="A15" s="43"/>
      <c r="B15" s="16"/>
      <c r="C15" s="57">
        <f>ROUNDUP(F12*1/4+17500,0)</f>
        <v>28750</v>
      </c>
      <c r="D15" s="16"/>
      <c r="E15" s="16"/>
      <c r="F15" s="16"/>
      <c r="G15" s="37"/>
    </row>
    <row r="16" spans="1:9" ht="20.25" customHeight="1" thickTop="1" x14ac:dyDescent="0.15">
      <c r="A16" s="42"/>
      <c r="G16" s="36"/>
    </row>
    <row r="17" spans="1:8" ht="20.25" customHeight="1" thickBot="1" x14ac:dyDescent="0.2">
      <c r="A17" s="44" t="s">
        <v>2</v>
      </c>
      <c r="G17" s="36"/>
    </row>
    <row r="18" spans="1:8" ht="20.25" customHeight="1" thickBot="1" x14ac:dyDescent="0.2">
      <c r="A18" s="42"/>
      <c r="B18" s="55" t="s">
        <v>4</v>
      </c>
      <c r="C18" s="13" t="s">
        <v>5</v>
      </c>
      <c r="E18" s="6" t="s">
        <v>3</v>
      </c>
      <c r="F18" s="46">
        <v>50000</v>
      </c>
      <c r="G18" s="36" t="s">
        <v>84</v>
      </c>
    </row>
    <row r="19" spans="1:8" ht="20.25" customHeight="1" thickBot="1" x14ac:dyDescent="0.2">
      <c r="A19" s="42"/>
      <c r="B19" s="56"/>
      <c r="C19" s="53">
        <f>IF(F18&lt;=50000,F18*1/2,"25000")</f>
        <v>25000</v>
      </c>
      <c r="E19" s="6" t="s">
        <v>85</v>
      </c>
      <c r="G19" s="36"/>
    </row>
    <row r="20" spans="1:8" ht="20.25" customHeight="1" x14ac:dyDescent="0.15">
      <c r="A20" s="42"/>
      <c r="C20" s="15"/>
      <c r="G20" s="36"/>
      <c r="H20" s="6" t="s">
        <v>9</v>
      </c>
    </row>
    <row r="21" spans="1:8" ht="20.25" customHeight="1" thickBot="1" x14ac:dyDescent="0.2">
      <c r="A21" s="44" t="s">
        <v>6</v>
      </c>
      <c r="G21" s="36"/>
      <c r="H21" s="6" t="s">
        <v>11</v>
      </c>
    </row>
    <row r="22" spans="1:8" ht="20.25" customHeight="1" thickBot="1" x14ac:dyDescent="0.2">
      <c r="A22" s="42"/>
      <c r="B22" s="8" t="s">
        <v>63</v>
      </c>
      <c r="C22" s="13" t="s">
        <v>7</v>
      </c>
      <c r="D22" s="45" t="s">
        <v>64</v>
      </c>
      <c r="G22" s="36"/>
      <c r="H22" s="6" t="s">
        <v>10</v>
      </c>
    </row>
    <row r="23" spans="1:8" ht="20.25" customHeight="1" thickBot="1" x14ac:dyDescent="0.2">
      <c r="A23" s="42"/>
      <c r="B23" s="10" t="s">
        <v>78</v>
      </c>
      <c r="C23" s="51" t="str">
        <f>IF(F24&lt;=5000,F24,"×")</f>
        <v>×</v>
      </c>
      <c r="G23" s="36"/>
    </row>
    <row r="24" spans="1:8" ht="20.25" customHeight="1" thickBot="1" x14ac:dyDescent="0.2">
      <c r="A24" s="42"/>
      <c r="B24" s="11" t="s">
        <v>79</v>
      </c>
      <c r="C24" s="52">
        <f>IF(AND(F24&gt;=5001,F24&lt;=15000),F24*1/2+2500,"×!")</f>
        <v>5831.5</v>
      </c>
      <c r="E24" s="6" t="s">
        <v>8</v>
      </c>
      <c r="F24" s="46">
        <v>6663</v>
      </c>
      <c r="G24" s="36" t="s">
        <v>69</v>
      </c>
    </row>
    <row r="25" spans="1:8" ht="20.25" customHeight="1" thickBot="1" x14ac:dyDescent="0.2">
      <c r="A25" s="42"/>
      <c r="B25" s="14" t="s">
        <v>80</v>
      </c>
      <c r="C25" s="53" t="str">
        <f>IF(F24&gt;=15001,10000,"×")</f>
        <v>×</v>
      </c>
      <c r="E25" s="6" t="s">
        <v>86</v>
      </c>
      <c r="G25" s="36"/>
    </row>
    <row r="26" spans="1:8" ht="20.25" customHeight="1" thickBot="1" x14ac:dyDescent="0.2">
      <c r="A26" s="43"/>
      <c r="B26" s="16"/>
      <c r="C26" s="17"/>
      <c r="D26" s="16"/>
      <c r="E26" s="16"/>
      <c r="F26" s="16"/>
      <c r="G26" s="37"/>
    </row>
    <row r="27" spans="1:8" ht="20.25" customHeight="1" thickTop="1" x14ac:dyDescent="0.15"/>
  </sheetData>
  <sheetProtection algorithmName="SHA-512" hashValue="krPdegHlPUsxBuRGNdWYkDbk9YsuyAbPikaW85k+zNwkf29veO2YBa+Ol6CERHBwTGpmZCYlGdq4oUyyGt2qWg==" saltValue="ibWhXRUuCI2JwCMhAXdY+A==" spinCount="100000" sheet="1" objects="1" scenarios="1" selectLockedCells="1"/>
  <protectedRanges>
    <protectedRange algorithmName="SHA-512" hashValue="e5xRvFPDSid2wLYftG1EcLe1owXT1ICEoGAeQ67Cr8IAMIpeveg5aipkkviS4HvWyX9VeuODwu+qzA222HdIBg==" saltValue="iGGjeJ1rQwU0TcnpwTrMpQ==" spinCount="100000" sqref="F4 F12 F18 F24" name="範囲1"/>
  </protectedRanges>
  <mergeCells count="1">
    <mergeCell ref="B18:B19"/>
  </mergeCells>
  <phoneticPr fontId="2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9"/>
  <sheetViews>
    <sheetView zoomScaleNormal="100" workbookViewId="0">
      <selection activeCell="C11" sqref="C11"/>
    </sheetView>
  </sheetViews>
  <sheetFormatPr defaultRowHeight="13.5" x14ac:dyDescent="0.15"/>
  <cols>
    <col min="1" max="1" width="15.85546875" style="1" customWidth="1"/>
    <col min="2" max="2" width="22.7109375" style="1" customWidth="1"/>
    <col min="3" max="3" width="9.140625" style="1"/>
    <col min="4" max="4" width="18.5703125" style="1" customWidth="1"/>
    <col min="5" max="5" width="10.5703125" style="1" bestFit="1" customWidth="1"/>
    <col min="6" max="8" width="9.140625" style="1"/>
    <col min="9" max="9" width="24.7109375" style="1" bestFit="1" customWidth="1"/>
    <col min="10" max="10" width="24.5703125" style="1" bestFit="1" customWidth="1"/>
    <col min="11" max="15" width="24" style="1" customWidth="1"/>
    <col min="16" max="16384" width="9.140625" style="1"/>
  </cols>
  <sheetData>
    <row r="1" spans="1:13" ht="14.25" thickBot="1" x14ac:dyDescent="0.2">
      <c r="B1" s="50" t="s">
        <v>61</v>
      </c>
      <c r="C1" s="50" t="s">
        <v>0</v>
      </c>
      <c r="D1" s="50" t="s">
        <v>61</v>
      </c>
      <c r="E1" s="50" t="s">
        <v>0</v>
      </c>
    </row>
    <row r="2" spans="1:13" ht="14.25" thickBot="1" x14ac:dyDescent="0.2">
      <c r="A2" s="18" t="s">
        <v>62</v>
      </c>
      <c r="B2" s="22" t="s">
        <v>26</v>
      </c>
      <c r="C2" s="48">
        <v>260000</v>
      </c>
      <c r="D2" s="22" t="s">
        <v>24</v>
      </c>
      <c r="E2" s="23">
        <v>0</v>
      </c>
      <c r="I2" s="1" t="s">
        <v>58</v>
      </c>
      <c r="K2" s="1" t="s">
        <v>28</v>
      </c>
      <c r="L2" s="1" t="s">
        <v>52</v>
      </c>
      <c r="M2" s="1" t="s">
        <v>53</v>
      </c>
    </row>
    <row r="3" spans="1:13" ht="14.25" thickBot="1" x14ac:dyDescent="0.2">
      <c r="A3" s="19"/>
      <c r="B3" s="24" t="s">
        <v>18</v>
      </c>
      <c r="C3" s="49">
        <v>300000</v>
      </c>
      <c r="D3" s="26" t="s">
        <v>25</v>
      </c>
      <c r="E3" s="27">
        <v>260000</v>
      </c>
      <c r="I3" s="28" t="s">
        <v>29</v>
      </c>
      <c r="J3" s="28" t="s">
        <v>30</v>
      </c>
      <c r="K3" s="29" t="s">
        <v>31</v>
      </c>
      <c r="L3" s="29" t="s">
        <v>31</v>
      </c>
      <c r="M3" s="29" t="s">
        <v>31</v>
      </c>
    </row>
    <row r="4" spans="1:13" x14ac:dyDescent="0.15">
      <c r="A4" s="19"/>
      <c r="B4" s="24" t="s">
        <v>27</v>
      </c>
      <c r="C4" s="25">
        <v>530000</v>
      </c>
      <c r="F4" s="20"/>
      <c r="G4" s="20"/>
      <c r="I4" s="30" t="s">
        <v>41</v>
      </c>
      <c r="J4" s="30" t="s">
        <v>42</v>
      </c>
      <c r="K4" s="2">
        <v>0</v>
      </c>
      <c r="L4" s="2">
        <v>0</v>
      </c>
      <c r="M4" s="2">
        <v>0</v>
      </c>
    </row>
    <row r="5" spans="1:13" x14ac:dyDescent="0.15">
      <c r="A5" s="19"/>
      <c r="B5" s="24" t="s">
        <v>15</v>
      </c>
      <c r="C5" s="25">
        <v>300000</v>
      </c>
      <c r="F5" s="20"/>
      <c r="G5" s="20"/>
      <c r="I5" s="30" t="s">
        <v>32</v>
      </c>
      <c r="J5" s="30" t="s">
        <v>43</v>
      </c>
      <c r="K5" s="2">
        <v>330000</v>
      </c>
      <c r="L5" s="2">
        <v>220000</v>
      </c>
      <c r="M5" s="2">
        <v>110000</v>
      </c>
    </row>
    <row r="6" spans="1:13" ht="14.25" thickBot="1" x14ac:dyDescent="0.2">
      <c r="A6" s="21"/>
      <c r="B6" s="26" t="s">
        <v>16</v>
      </c>
      <c r="C6" s="27">
        <v>260000</v>
      </c>
      <c r="F6" s="20"/>
      <c r="G6" s="20"/>
      <c r="I6" s="30" t="s">
        <v>33</v>
      </c>
      <c r="J6" s="30" t="s">
        <v>44</v>
      </c>
      <c r="K6" s="2">
        <v>310000</v>
      </c>
      <c r="L6" s="2">
        <v>210000</v>
      </c>
      <c r="M6" s="2">
        <v>110000</v>
      </c>
    </row>
    <row r="7" spans="1:13" ht="14.25" thickBot="1" x14ac:dyDescent="0.2">
      <c r="I7" s="30" t="s">
        <v>34</v>
      </c>
      <c r="J7" s="30" t="s">
        <v>45</v>
      </c>
      <c r="K7" s="2">
        <v>260000</v>
      </c>
      <c r="L7" s="2">
        <v>180000</v>
      </c>
      <c r="M7" s="2">
        <v>90000</v>
      </c>
    </row>
    <row r="8" spans="1:13" x14ac:dyDescent="0.15">
      <c r="A8" s="4" t="s">
        <v>67</v>
      </c>
      <c r="B8" s="22" t="s">
        <v>12</v>
      </c>
      <c r="C8" s="23">
        <v>330000</v>
      </c>
      <c r="I8" s="30" t="s">
        <v>35</v>
      </c>
      <c r="J8" s="30" t="s">
        <v>46</v>
      </c>
      <c r="K8" s="2">
        <v>210000</v>
      </c>
      <c r="L8" s="2">
        <v>140000</v>
      </c>
      <c r="M8" s="2">
        <v>70000</v>
      </c>
    </row>
    <row r="9" spans="1:13" ht="14.25" thickBot="1" x14ac:dyDescent="0.2">
      <c r="A9" s="33"/>
      <c r="B9" s="34" t="s">
        <v>60</v>
      </c>
      <c r="C9" s="35">
        <v>380000</v>
      </c>
      <c r="I9" s="30" t="s">
        <v>36</v>
      </c>
      <c r="J9" s="30" t="s">
        <v>47</v>
      </c>
      <c r="K9" s="2">
        <v>160000</v>
      </c>
      <c r="L9" s="2">
        <v>110000</v>
      </c>
      <c r="M9" s="2">
        <v>60000</v>
      </c>
    </row>
    <row r="10" spans="1:13" ht="14.25" thickBot="1" x14ac:dyDescent="0.2">
      <c r="A10" s="4" t="s">
        <v>17</v>
      </c>
      <c r="B10" s="22" t="s">
        <v>54</v>
      </c>
      <c r="C10" s="23">
        <f>IF($E$10&lt;=1030000,K4)+IF(AND($E$10&gt;=1030001,$E$10&lt;=1550000),K5)+IF(AND($E$10&gt;=1550001,$E$10&lt;=1600000),K6)+IF(AND($E$10&gt;=1600001,$E$10&lt;=1667999),K7)+IF(AND($E$10&gt;=1668000,$E$10&lt;=1751999),K8)+IF(AND($E$10&gt;=1752000,$E$10&lt;=1831999),K9)+IF(AND($E$10&gt;=1832000,$E$10&lt;=1903999),K10)+IF(AND($E$10&gt;=1904000,$E$10&lt;=1971999),K11)+IF(AND($E$10&gt;=1972000,$E$10&lt;=2015999),K12)+IF($E$10&lt;=2016000,K13)</f>
        <v>310000</v>
      </c>
      <c r="D10" s="1" t="s">
        <v>57</v>
      </c>
      <c r="E10" s="3">
        <v>1565447</v>
      </c>
      <c r="I10" s="30" t="s">
        <v>37</v>
      </c>
      <c r="J10" s="30" t="s">
        <v>48</v>
      </c>
      <c r="K10" s="2">
        <v>110000</v>
      </c>
      <c r="L10" s="2">
        <v>80000</v>
      </c>
      <c r="M10" s="2">
        <v>40000</v>
      </c>
    </row>
    <row r="11" spans="1:13" x14ac:dyDescent="0.15">
      <c r="A11" s="33"/>
      <c r="B11" s="24" t="s">
        <v>55</v>
      </c>
      <c r="C11" s="25">
        <f>IF($E$10&lt;=1030000,L5)+IF(AND($E$10&gt;=1030001,$E$10&lt;=1550000),L6)+IF(AND($E$10&gt;=1550001,$E$10&lt;=1600000),L7)+IF(AND($E$10&gt;=1600001,$E$10&lt;=1667999),L8)+IF(AND($E$10&gt;=1668000,$E$10&lt;=1751999),L9)+IF(AND($E$10&gt;=1752000,$E$10&lt;=1831999),L10)+IF(AND($E$10&gt;=1832000,$E$10&lt;=1903999),L11)+IF(AND($E$10&gt;=1904000,$E$10&lt;=1971999),L12)+IF(AND($E$10&gt;=1972000,$E$10&lt;=2015999),L13)+IF($E$10&lt;=2016000,N13)</f>
        <v>180000</v>
      </c>
      <c r="D11" s="1" t="s">
        <v>59</v>
      </c>
      <c r="I11" s="30" t="s">
        <v>38</v>
      </c>
      <c r="J11" s="30" t="s">
        <v>49</v>
      </c>
      <c r="K11" s="2">
        <v>60000</v>
      </c>
      <c r="L11" s="2">
        <v>40000</v>
      </c>
      <c r="M11" s="2">
        <v>20000</v>
      </c>
    </row>
    <row r="12" spans="1:13" ht="14.25" thickBot="1" x14ac:dyDescent="0.2">
      <c r="A12" s="5"/>
      <c r="B12" s="26" t="s">
        <v>56</v>
      </c>
      <c r="C12" s="27">
        <f>IF($E$10&lt;=1030000,M5)+IF(AND($E$10&gt;=1030001,$E$10&lt;=1550000),M6)+IF(AND($E$10&gt;=1550001,$E$10&lt;=1600000),M7)+IF(AND($E$10&gt;=1600001,$E$10&lt;=1667999),M8)+IF(AND($E$10&gt;=1668000,$E$10&lt;=1751999),M9)+IF(AND($E$10&gt;=1752000,$E$10&lt;=1831999),M10)+IF(AND($E$10&gt;=1832000,$E$10&lt;=1903999),M11)+IF(AND($E$10&gt;=1904000,$E$10&lt;=1971999),M12)+IF(AND($E$10&gt;=1972000,$E$10&lt;=2015999),M13)+IF($E$10&lt;=2016000,O13)</f>
        <v>90000</v>
      </c>
      <c r="I12" s="30" t="s">
        <v>39</v>
      </c>
      <c r="J12" s="30" t="s">
        <v>50</v>
      </c>
      <c r="K12" s="2">
        <v>30000</v>
      </c>
      <c r="L12" s="2">
        <v>20000</v>
      </c>
      <c r="M12" s="2">
        <v>10000</v>
      </c>
    </row>
    <row r="13" spans="1:13" ht="14.25" thickBot="1" x14ac:dyDescent="0.2">
      <c r="A13" s="33" t="s">
        <v>68</v>
      </c>
      <c r="B13" s="24" t="s">
        <v>13</v>
      </c>
      <c r="C13" s="25">
        <v>330000</v>
      </c>
      <c r="I13" s="31" t="s">
        <v>40</v>
      </c>
      <c r="J13" s="31" t="s">
        <v>51</v>
      </c>
      <c r="K13" s="32">
        <v>0</v>
      </c>
      <c r="L13" s="32">
        <v>0</v>
      </c>
      <c r="M13" s="32">
        <v>0</v>
      </c>
    </row>
    <row r="14" spans="1:13" x14ac:dyDescent="0.15">
      <c r="A14" s="33"/>
      <c r="B14" s="24" t="s">
        <v>14</v>
      </c>
      <c r="C14" s="25">
        <v>450000</v>
      </c>
    </row>
    <row r="15" spans="1:13" x14ac:dyDescent="0.15">
      <c r="A15" s="33"/>
      <c r="B15" s="24" t="s">
        <v>20</v>
      </c>
      <c r="C15" s="25">
        <v>450000</v>
      </c>
    </row>
    <row r="16" spans="1:13" x14ac:dyDescent="0.15">
      <c r="A16" s="33"/>
      <c r="B16" s="24" t="s">
        <v>21</v>
      </c>
      <c r="C16" s="25">
        <v>380000</v>
      </c>
    </row>
    <row r="17" spans="1:3" x14ac:dyDescent="0.15">
      <c r="A17" s="33"/>
      <c r="B17" s="24" t="s">
        <v>22</v>
      </c>
      <c r="C17" s="25">
        <v>530000</v>
      </c>
    </row>
    <row r="18" spans="1:3" x14ac:dyDescent="0.15">
      <c r="A18" s="33"/>
      <c r="B18" s="24" t="s">
        <v>23</v>
      </c>
      <c r="C18" s="25">
        <v>300000</v>
      </c>
    </row>
    <row r="19" spans="1:3" ht="14.25" thickBot="1" x14ac:dyDescent="0.2">
      <c r="A19" s="5"/>
      <c r="B19" s="26" t="s">
        <v>19</v>
      </c>
      <c r="C19" s="27">
        <v>260000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生命保険控除計算表</vt:lpstr>
      <vt:lpstr>扶養控除</vt:lpstr>
      <vt:lpstr>生命保険控除計算表!Print_Area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shimnzei</dc:creator>
  <cp:lastModifiedBy>shimnzei</cp:lastModifiedBy>
  <cp:lastPrinted>2020-10-21T00:11:37Z</cp:lastPrinted>
  <dcterms:created xsi:type="dcterms:W3CDTF">2020-10-19T01:11:33Z</dcterms:created>
  <dcterms:modified xsi:type="dcterms:W3CDTF">2020-10-29T05:00:06Z</dcterms:modified>
</cp:coreProperties>
</file>