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maki-city\share\H-秘書政策課\課内専用\01 市政戦略係\201    総合計画\R4 まちづくり推進計画\1_市民意識調査_【R3実績（R4実施）】\7_HP\【確認済】HP掲載用データ\"/>
    </mc:Choice>
  </mc:AlternateContent>
  <workbookProtection workbookAlgorithmName="SHA-512" workbookHashValue="KwMP4T5KVzNpsf555imMWlW6vi+96594ITeOAAZqKq3ra/jho09KaKYonywqKL72CC/P8TtBl6oXLv4p7qVtKg==" workbookSaltValue="/JvTJ6Y2vkxulR2BkXjHIg==" workbookSpinCount="100000" lockStructure="1"/>
  <bookViews>
    <workbookView xWindow="0" yWindow="0" windowWidth="20490" windowHeight="7515" activeTab="2"/>
  </bookViews>
  <sheets>
    <sheet name="データについて" sheetId="3" r:id="rId1"/>
    <sheet name="市民" sheetId="2" state="hidden" r:id="rId2"/>
    <sheet name="単純集計" sheetId="5" r:id="rId3"/>
    <sheet name="クロス集計" sheetId="7" r:id="rId4"/>
    <sheet name="問55クロス集計" sheetId="10" r:id="rId5"/>
    <sheet name="リスト" sheetId="9" state="hidden" r:id="rId6"/>
  </sheets>
  <definedNames>
    <definedName name="_xlnm._FilterDatabase" localSheetId="1" hidden="1">市民!$A$7:$CS$1769</definedName>
    <definedName name="_xlnm.Print_Area" localSheetId="3">クロス集計!$A$2:$P$83</definedName>
    <definedName name="_xlnm.Print_Area" localSheetId="2">単純集計!$A$2:$H$81</definedName>
    <definedName name="選択肢">リスト!$A$2:$F$6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5" l="1"/>
  <c r="A5" i="5" l="1"/>
  <c r="F28" i="5"/>
  <c r="D18" i="5"/>
  <c r="E30" i="5"/>
  <c r="H50" i="5"/>
  <c r="D50" i="5"/>
  <c r="H16" i="5"/>
  <c r="E42" i="5"/>
  <c r="D32" i="5"/>
  <c r="E18" i="5"/>
  <c r="H18" i="5"/>
  <c r="H26" i="5"/>
  <c r="D60" i="5"/>
  <c r="E80" i="5"/>
  <c r="D26" i="5"/>
  <c r="D40" i="5"/>
  <c r="E26" i="5"/>
  <c r="E60" i="5"/>
  <c r="H34" i="5"/>
  <c r="H32" i="5"/>
  <c r="E48" i="5"/>
  <c r="H38" i="5"/>
  <c r="H40" i="5"/>
  <c r="E64" i="5"/>
  <c r="E14" i="5"/>
  <c r="E34" i="5"/>
  <c r="H42" i="5"/>
  <c r="H54" i="5"/>
  <c r="E78" i="5"/>
  <c r="D58" i="5"/>
  <c r="D52" i="5"/>
  <c r="H72" i="5"/>
  <c r="D22" i="5"/>
  <c r="H64" i="5"/>
  <c r="H56" i="5"/>
  <c r="D64" i="5"/>
  <c r="H20" i="5"/>
  <c r="D72" i="5"/>
  <c r="D34" i="5"/>
  <c r="E38" i="5"/>
  <c r="H74" i="5"/>
  <c r="D78" i="5"/>
  <c r="E50" i="5"/>
  <c r="E36" i="5"/>
  <c r="H80" i="5"/>
  <c r="D66" i="5"/>
  <c r="H52" i="5"/>
  <c r="H28" i="5"/>
  <c r="E58" i="5"/>
  <c r="D68" i="5"/>
  <c r="E10" i="5"/>
  <c r="E28" i="5"/>
  <c r="D56" i="5"/>
  <c r="D38" i="5"/>
  <c r="H62" i="5"/>
  <c r="D12" i="5"/>
  <c r="D76" i="5"/>
  <c r="E12" i="5"/>
  <c r="E66" i="5"/>
  <c r="E68" i="5"/>
  <c r="D54" i="5"/>
  <c r="E74" i="5"/>
  <c r="H76" i="5"/>
  <c r="D70" i="5"/>
  <c r="D46" i="5"/>
  <c r="H24" i="5"/>
  <c r="E22" i="5"/>
  <c r="D8" i="5"/>
  <c r="D24" i="5"/>
  <c r="D74" i="5"/>
  <c r="H44" i="5"/>
  <c r="H60" i="5"/>
  <c r="D16" i="5"/>
  <c r="H22" i="5"/>
  <c r="D36" i="5"/>
  <c r="H48" i="5"/>
  <c r="E40" i="5"/>
  <c r="E70" i="5"/>
  <c r="E72" i="5"/>
  <c r="E8" i="5"/>
  <c r="H8" i="5"/>
  <c r="H14" i="5"/>
  <c r="H36" i="5"/>
  <c r="H6" i="5"/>
  <c r="E44" i="5"/>
  <c r="D30" i="5"/>
  <c r="E46" i="5"/>
  <c r="E32" i="5"/>
  <c r="H66" i="5"/>
  <c r="H10" i="5"/>
  <c r="E24" i="5"/>
  <c r="D14" i="5"/>
  <c r="D20" i="5"/>
  <c r="H46" i="5"/>
  <c r="E54" i="5"/>
  <c r="D28" i="5"/>
  <c r="E62" i="5"/>
  <c r="H12" i="5"/>
  <c r="D62" i="5"/>
  <c r="H68" i="5"/>
  <c r="E16" i="5"/>
  <c r="E56" i="5"/>
  <c r="D44" i="5"/>
  <c r="H58" i="5"/>
  <c r="D42" i="5"/>
  <c r="E20" i="5"/>
  <c r="E76" i="5"/>
  <c r="H78" i="5"/>
  <c r="H70" i="5"/>
  <c r="E52" i="5"/>
  <c r="D10" i="5"/>
  <c r="H30" i="5"/>
  <c r="D80" i="5"/>
  <c r="D48" i="5"/>
  <c r="B4" i="5" l="1"/>
  <c r="G48" i="5"/>
  <c r="G44" i="5"/>
  <c r="F30" i="5"/>
  <c r="G16" i="5"/>
  <c r="G68" i="5"/>
  <c r="F52" i="5"/>
  <c r="F76" i="5"/>
  <c r="F22" i="5"/>
  <c r="G42" i="5"/>
  <c r="F70" i="5"/>
  <c r="F26" i="5"/>
  <c r="G30" i="5"/>
  <c r="F74" i="5"/>
  <c r="G72" i="5"/>
  <c r="F8" i="5"/>
  <c r="G78" i="5"/>
  <c r="F16" i="5"/>
  <c r="G28" i="5"/>
  <c r="G50" i="5"/>
  <c r="G12" i="5"/>
  <c r="F66" i="5"/>
  <c r="F24" i="5"/>
  <c r="F40" i="5"/>
  <c r="G24" i="5"/>
  <c r="F68" i="5"/>
  <c r="F34" i="5"/>
  <c r="G18" i="5"/>
  <c r="G70" i="5"/>
  <c r="G60" i="5"/>
  <c r="F42" i="5"/>
  <c r="G10" i="5"/>
  <c r="G34" i="5"/>
  <c r="G80" i="5"/>
  <c r="F38" i="5"/>
  <c r="F14" i="5"/>
  <c r="F48" i="5"/>
  <c r="F62" i="5"/>
  <c r="F54" i="5"/>
  <c r="F46" i="5"/>
  <c r="G20" i="5"/>
  <c r="F36" i="5"/>
  <c r="F18" i="5"/>
  <c r="G54" i="5"/>
  <c r="G26" i="5"/>
  <c r="G64" i="5"/>
  <c r="F56" i="5"/>
  <c r="G40" i="5"/>
  <c r="G62" i="5"/>
  <c r="G58" i="5"/>
  <c r="G74" i="5"/>
  <c r="G14" i="5"/>
  <c r="F60" i="5"/>
  <c r="G36" i="5"/>
  <c r="G76" i="5"/>
  <c r="F72" i="5"/>
  <c r="F32" i="5"/>
  <c r="G56" i="5"/>
  <c r="F78" i="5"/>
  <c r="G32" i="5"/>
  <c r="F20" i="5"/>
  <c r="F58" i="5"/>
  <c r="F80" i="5"/>
  <c r="F12" i="5"/>
  <c r="G8" i="5"/>
  <c r="G22" i="5"/>
  <c r="G46" i="5"/>
  <c r="G66" i="5"/>
  <c r="F50" i="5"/>
  <c r="F10" i="5"/>
  <c r="G52" i="5"/>
  <c r="F44" i="5"/>
  <c r="F64" i="5"/>
  <c r="G38" i="5"/>
  <c r="F5" i="5" l="1"/>
  <c r="E5" i="5"/>
  <c r="D5" i="5"/>
  <c r="G5" i="5"/>
  <c r="B7" i="7"/>
  <c r="A7" i="7"/>
  <c r="B6" i="7"/>
  <c r="A6" i="7"/>
  <c r="P80" i="7"/>
  <c r="P16" i="7"/>
  <c r="P78" i="7"/>
  <c r="P42" i="7"/>
  <c r="P40" i="7"/>
  <c r="P34" i="7"/>
  <c r="P26" i="7"/>
  <c r="P76" i="7"/>
  <c r="P30" i="7"/>
  <c r="P22" i="7"/>
  <c r="P32" i="7"/>
  <c r="P64" i="7"/>
  <c r="P38" i="7"/>
  <c r="P44" i="7"/>
  <c r="P62" i="7"/>
  <c r="P56" i="7"/>
  <c r="P12" i="7"/>
  <c r="P70" i="7"/>
  <c r="P82" i="7"/>
  <c r="P20" i="7"/>
  <c r="P28" i="7"/>
  <c r="P24" i="7"/>
  <c r="P66" i="7"/>
  <c r="P74" i="7"/>
  <c r="P36" i="7"/>
  <c r="P60" i="7"/>
  <c r="P46" i="7"/>
  <c r="P72" i="7"/>
  <c r="P54" i="7"/>
  <c r="P58" i="7"/>
  <c r="P68" i="7"/>
  <c r="P52" i="7"/>
  <c r="P48" i="7"/>
  <c r="P18" i="7"/>
  <c r="P50" i="7"/>
  <c r="P10" i="7"/>
  <c r="P14" i="7"/>
  <c r="G7" i="7" l="1"/>
  <c r="M7" i="7"/>
  <c r="J7" i="7"/>
  <c r="D7" i="7"/>
  <c r="O7" i="7"/>
  <c r="L7" i="7"/>
  <c r="I7" i="7"/>
  <c r="F7" i="7"/>
  <c r="F6" i="5"/>
  <c r="G6" i="5"/>
  <c r="Y46" i="7"/>
  <c r="Z50" i="7"/>
  <c r="V46" i="7"/>
  <c r="AC50" i="7"/>
  <c r="X48" i="7"/>
  <c r="T50" i="7"/>
  <c r="X46" i="7"/>
  <c r="Z48" i="7"/>
  <c r="AB48" i="7"/>
  <c r="AA46" i="7"/>
  <c r="X50" i="7"/>
  <c r="R48" i="7"/>
  <c r="D6" i="5"/>
  <c r="V50" i="7"/>
  <c r="T46" i="7"/>
  <c r="W46" i="7"/>
  <c r="AC48" i="7"/>
  <c r="U46" i="7"/>
  <c r="S46" i="7"/>
  <c r="R50" i="7"/>
  <c r="R46" i="7"/>
  <c r="Y48" i="7"/>
  <c r="Y50" i="7"/>
  <c r="AA50" i="7"/>
  <c r="AB46" i="7"/>
  <c r="S48" i="7"/>
  <c r="Z46" i="7"/>
  <c r="T48" i="7"/>
  <c r="U50" i="7"/>
  <c r="V48" i="7"/>
  <c r="AA48" i="7"/>
  <c r="AB50" i="7"/>
  <c r="W48" i="7"/>
  <c r="W50" i="7"/>
  <c r="AC46" i="7"/>
  <c r="U48" i="7"/>
  <c r="S50" i="7"/>
  <c r="P8" i="7"/>
  <c r="I8" i="5" l="1"/>
  <c r="I58" i="5"/>
  <c r="H59" i="5" s="1"/>
  <c r="I54" i="5"/>
  <c r="E55" i="5" s="1"/>
  <c r="I26" i="5"/>
  <c r="I44" i="5"/>
  <c r="H45" i="5" s="1"/>
  <c r="I22" i="5"/>
  <c r="I38" i="5"/>
  <c r="I56" i="5"/>
  <c r="E57" i="5" s="1"/>
  <c r="I48" i="5"/>
  <c r="I24" i="5"/>
  <c r="I74" i="5"/>
  <c r="I28" i="5"/>
  <c r="I14" i="5"/>
  <c r="I42" i="5"/>
  <c r="I30" i="5"/>
  <c r="I78" i="5"/>
  <c r="I70" i="5"/>
  <c r="I52" i="5"/>
  <c r="I80" i="5"/>
  <c r="I32" i="5"/>
  <c r="I12" i="5"/>
  <c r="I18" i="5"/>
  <c r="I20" i="5"/>
  <c r="I50" i="5"/>
  <c r="I64" i="5"/>
  <c r="I60" i="5"/>
  <c r="I62" i="5"/>
  <c r="I34" i="5"/>
  <c r="I36" i="5"/>
  <c r="I40" i="5"/>
  <c r="I16" i="5"/>
  <c r="I68" i="5"/>
  <c r="I66" i="5"/>
  <c r="I72" i="5"/>
  <c r="I76" i="5"/>
  <c r="I10" i="5"/>
  <c r="I46" i="5"/>
  <c r="J46" i="7"/>
  <c r="D48" i="7"/>
  <c r="D50" i="7"/>
  <c r="G46" i="7"/>
  <c r="M48" i="7"/>
  <c r="D46" i="7"/>
  <c r="J50" i="7"/>
  <c r="G48" i="7"/>
  <c r="G50" i="7"/>
  <c r="M46" i="7"/>
  <c r="M50" i="7"/>
  <c r="J48" i="7"/>
  <c r="E45" i="5" l="1"/>
  <c r="E41" i="5"/>
  <c r="G41" i="5"/>
  <c r="F41" i="5"/>
  <c r="H63" i="5"/>
  <c r="F63" i="5"/>
  <c r="G63" i="5"/>
  <c r="H47" i="5"/>
  <c r="F47" i="5"/>
  <c r="G47" i="5"/>
  <c r="G29" i="5"/>
  <c r="F29" i="5"/>
  <c r="H39" i="5"/>
  <c r="G39" i="5"/>
  <c r="F39" i="5"/>
  <c r="E69" i="5"/>
  <c r="G69" i="5"/>
  <c r="F69" i="5"/>
  <c r="H61" i="5"/>
  <c r="F61" i="5"/>
  <c r="G61" i="5"/>
  <c r="E33" i="5"/>
  <c r="G33" i="5"/>
  <c r="F33" i="5"/>
  <c r="H71" i="5"/>
  <c r="G71" i="5"/>
  <c r="F71" i="5"/>
  <c r="E49" i="5"/>
  <c r="G49" i="5"/>
  <c r="F49" i="5"/>
  <c r="D17" i="5"/>
  <c r="G17" i="5"/>
  <c r="F17" i="5"/>
  <c r="G21" i="5"/>
  <c r="F21" i="5"/>
  <c r="G9" i="5"/>
  <c r="F9" i="5"/>
  <c r="G23" i="5"/>
  <c r="F23" i="5"/>
  <c r="E77" i="5"/>
  <c r="F77" i="5"/>
  <c r="G77" i="5"/>
  <c r="F65" i="5"/>
  <c r="G65" i="5"/>
  <c r="E43" i="5"/>
  <c r="F43" i="5"/>
  <c r="G43" i="5"/>
  <c r="H11" i="5"/>
  <c r="G11" i="5"/>
  <c r="F11" i="5"/>
  <c r="H37" i="5"/>
  <c r="G37" i="5"/>
  <c r="F37" i="5"/>
  <c r="E19" i="5"/>
  <c r="G19" i="5"/>
  <c r="F19" i="5"/>
  <c r="D31" i="5"/>
  <c r="G31" i="5"/>
  <c r="F31" i="5"/>
  <c r="H57" i="5"/>
  <c r="G57" i="5"/>
  <c r="F57" i="5"/>
  <c r="G45" i="5"/>
  <c r="F45" i="5"/>
  <c r="H67" i="5"/>
  <c r="F67" i="5"/>
  <c r="G67" i="5"/>
  <c r="F13" i="5"/>
  <c r="G13" i="5"/>
  <c r="H15" i="5"/>
  <c r="G15" i="5"/>
  <c r="F15" i="5"/>
  <c r="G75" i="5"/>
  <c r="F75" i="5"/>
  <c r="E59" i="5"/>
  <c r="G59" i="5"/>
  <c r="F59" i="5"/>
  <c r="E73" i="5"/>
  <c r="G73" i="5"/>
  <c r="F73" i="5"/>
  <c r="E35" i="5"/>
  <c r="G35" i="5"/>
  <c r="F35" i="5"/>
  <c r="H81" i="5"/>
  <c r="F81" i="5"/>
  <c r="G81" i="5"/>
  <c r="H79" i="5"/>
  <c r="G79" i="5"/>
  <c r="F79" i="5"/>
  <c r="H25" i="5"/>
  <c r="F25" i="5"/>
  <c r="G25" i="5"/>
  <c r="F27" i="5"/>
  <c r="G27" i="5"/>
  <c r="G51" i="5"/>
  <c r="F51" i="5"/>
  <c r="F53" i="5"/>
  <c r="G53" i="5"/>
  <c r="H55" i="5"/>
  <c r="G55" i="5"/>
  <c r="F55" i="5"/>
  <c r="E27" i="5"/>
  <c r="E39" i="5"/>
  <c r="E25" i="5"/>
  <c r="E81" i="5"/>
  <c r="D67" i="5"/>
  <c r="H23" i="5"/>
  <c r="D59" i="5"/>
  <c r="H9" i="5"/>
  <c r="E9" i="5"/>
  <c r="D37" i="5"/>
  <c r="D69" i="5"/>
  <c r="H27" i="5"/>
  <c r="D43" i="5"/>
  <c r="D51" i="5"/>
  <c r="D13" i="5"/>
  <c r="E29" i="5"/>
  <c r="D21" i="5"/>
  <c r="E37" i="5"/>
  <c r="E21" i="5"/>
  <c r="H21" i="5"/>
  <c r="D77" i="5"/>
  <c r="H19" i="5"/>
  <c r="D53" i="5"/>
  <c r="E23" i="5"/>
  <c r="D39" i="5"/>
  <c r="H41" i="5"/>
  <c r="D35" i="5"/>
  <c r="D33" i="5"/>
  <c r="H53" i="5"/>
  <c r="H31" i="5"/>
  <c r="D23" i="5"/>
  <c r="E15" i="5"/>
  <c r="E65" i="5"/>
  <c r="E79" i="5"/>
  <c r="D19" i="5"/>
  <c r="E31" i="5"/>
  <c r="H29" i="5"/>
  <c r="D15" i="5"/>
  <c r="D45" i="5"/>
  <c r="D79" i="5"/>
  <c r="D25" i="5"/>
  <c r="D81" i="5"/>
  <c r="E61" i="5"/>
  <c r="D65" i="5"/>
  <c r="E11" i="5"/>
  <c r="H43" i="5"/>
  <c r="H73" i="5"/>
  <c r="H65" i="5"/>
  <c r="H69" i="5"/>
  <c r="E71" i="5"/>
  <c r="H51" i="5"/>
  <c r="E53" i="5"/>
  <c r="H49" i="5"/>
  <c r="H33" i="5"/>
  <c r="E47" i="5"/>
  <c r="H17" i="5"/>
  <c r="D47" i="5"/>
  <c r="D73" i="5"/>
  <c r="D41" i="5"/>
  <c r="D61" i="5"/>
  <c r="E63" i="5"/>
  <c r="E13" i="5"/>
  <c r="D29" i="5"/>
  <c r="E67" i="5"/>
  <c r="D57" i="5"/>
  <c r="H75" i="5"/>
  <c r="D27" i="5"/>
  <c r="D11" i="5"/>
  <c r="H35" i="5"/>
  <c r="E51" i="5"/>
  <c r="H13" i="5"/>
  <c r="D71" i="5"/>
  <c r="D75" i="5"/>
  <c r="D49" i="5"/>
  <c r="E17" i="5"/>
  <c r="D55" i="5"/>
  <c r="H77" i="5"/>
  <c r="D63" i="5"/>
  <c r="E75" i="5"/>
  <c r="D9" i="5"/>
  <c r="Q50" i="7" l="1"/>
  <c r="P51" i="7" s="1"/>
  <c r="Q48" i="7"/>
  <c r="P49" i="7" s="1"/>
  <c r="Q46" i="7"/>
  <c r="P47" i="7" s="1"/>
  <c r="F7" i="5" l="1"/>
  <c r="G7" i="5"/>
  <c r="J49" i="7"/>
  <c r="G49" i="7"/>
  <c r="J47" i="7"/>
  <c r="M51" i="7"/>
  <c r="J51" i="7"/>
  <c r="M49" i="7"/>
  <c r="D49" i="7"/>
  <c r="D51" i="7"/>
  <c r="D47" i="7"/>
  <c r="M47" i="7"/>
  <c r="G51" i="7"/>
  <c r="G47" i="7"/>
  <c r="X66" i="7"/>
  <c r="AC78" i="7"/>
  <c r="AC72" i="7"/>
  <c r="Z72" i="7"/>
  <c r="Y14" i="7"/>
  <c r="S64" i="7"/>
  <c r="R38" i="7"/>
  <c r="Z28" i="7"/>
  <c r="Z58" i="7"/>
  <c r="Z82" i="7"/>
  <c r="Y64" i="7"/>
  <c r="V32" i="7"/>
  <c r="R76" i="7"/>
  <c r="AC14" i="7"/>
  <c r="S58" i="7"/>
  <c r="R52" i="7"/>
  <c r="AB22" i="7"/>
  <c r="W40" i="7"/>
  <c r="V80" i="7"/>
  <c r="V64" i="7"/>
  <c r="AA72" i="7"/>
  <c r="S74" i="7"/>
  <c r="S8" i="7"/>
  <c r="Y28" i="7"/>
  <c r="AB82" i="7"/>
  <c r="V66" i="7"/>
  <c r="S70" i="7"/>
  <c r="Y60" i="7"/>
  <c r="W82" i="7"/>
  <c r="Z12" i="7"/>
  <c r="S32" i="7"/>
  <c r="T52" i="7"/>
  <c r="S10" i="7"/>
  <c r="V42" i="7"/>
  <c r="Y62" i="7"/>
  <c r="W76" i="7"/>
  <c r="AA12" i="7"/>
  <c r="AC40" i="7"/>
  <c r="AA18" i="7"/>
  <c r="X72" i="7"/>
  <c r="AB66" i="7"/>
  <c r="S66" i="7"/>
  <c r="X38" i="7"/>
  <c r="S60" i="7"/>
  <c r="W80" i="7"/>
  <c r="U40" i="7"/>
  <c r="X74" i="7"/>
  <c r="Z68" i="7"/>
  <c r="V10" i="7"/>
  <c r="U66" i="7"/>
  <c r="AB8" i="7"/>
  <c r="AC16" i="7"/>
  <c r="R74" i="7"/>
  <c r="T12" i="7"/>
  <c r="Z36" i="7"/>
  <c r="AB72" i="7"/>
  <c r="Y76" i="7"/>
  <c r="W56" i="7"/>
  <c r="AC42" i="7"/>
  <c r="AC12" i="7"/>
  <c r="Y40" i="7"/>
  <c r="Y52" i="7"/>
  <c r="U54" i="7"/>
  <c r="S36" i="7"/>
  <c r="T64" i="7"/>
  <c r="Z20" i="7"/>
  <c r="T70" i="7"/>
  <c r="X70" i="7"/>
  <c r="U60" i="7"/>
  <c r="Z76" i="7"/>
  <c r="T18" i="7"/>
  <c r="AB58" i="7"/>
  <c r="R40" i="7"/>
  <c r="U74" i="7"/>
  <c r="T14" i="7"/>
  <c r="X58" i="7"/>
  <c r="U58" i="7"/>
  <c r="R26" i="7"/>
  <c r="X40" i="7"/>
  <c r="S34" i="7"/>
  <c r="X80" i="7"/>
  <c r="AC82" i="7"/>
  <c r="AB10" i="7"/>
  <c r="AB60" i="7"/>
  <c r="U24" i="7"/>
  <c r="E6" i="5"/>
  <c r="AA52" i="7"/>
  <c r="W12" i="7"/>
  <c r="T22" i="7"/>
  <c r="W20" i="7"/>
  <c r="AA22" i="7"/>
  <c r="Z14" i="7"/>
  <c r="W60" i="7"/>
  <c r="AB44" i="7"/>
  <c r="T26" i="7"/>
  <c r="V18" i="7"/>
  <c r="X60" i="7"/>
  <c r="Z18" i="7"/>
  <c r="U26" i="7"/>
  <c r="V58" i="7"/>
  <c r="X28" i="7"/>
  <c r="S62" i="7"/>
  <c r="W34" i="7"/>
  <c r="Z78" i="7"/>
  <c r="AB74" i="7"/>
  <c r="G8" i="7"/>
  <c r="J64" i="7"/>
  <c r="D62" i="7"/>
  <c r="D30" i="7"/>
  <c r="M72" i="7"/>
  <c r="M16" i="7"/>
  <c r="J72" i="7"/>
  <c r="D52" i="7"/>
  <c r="D10" i="7"/>
  <c r="M70" i="7"/>
  <c r="M78" i="7"/>
  <c r="M54" i="7"/>
  <c r="M52" i="7"/>
  <c r="G64" i="7"/>
  <c r="M42" i="7"/>
  <c r="D24" i="7"/>
  <c r="M44" i="7"/>
  <c r="G72" i="7"/>
  <c r="J30" i="7"/>
  <c r="J14" i="7"/>
  <c r="U20" i="7"/>
  <c r="AB36" i="7"/>
  <c r="AC68" i="7"/>
  <c r="W74" i="7"/>
  <c r="U28" i="7"/>
  <c r="Y56" i="7"/>
  <c r="X18" i="7"/>
  <c r="AA54" i="7"/>
  <c r="T16" i="7"/>
  <c r="W58" i="7"/>
  <c r="AC62" i="7"/>
  <c r="W70" i="7"/>
  <c r="AC38" i="7"/>
  <c r="AA24" i="7"/>
  <c r="V78" i="7"/>
  <c r="V56" i="7"/>
  <c r="Y54" i="7"/>
  <c r="Y22" i="7"/>
  <c r="AB62" i="7"/>
  <c r="V62" i="7"/>
  <c r="Y32" i="7"/>
  <c r="R12" i="7"/>
  <c r="T24" i="7"/>
  <c r="X34" i="7"/>
  <c r="AA78" i="7"/>
  <c r="W32" i="7"/>
  <c r="R72" i="7"/>
  <c r="AA70" i="7"/>
  <c r="R56" i="7"/>
  <c r="AB14" i="7"/>
  <c r="AA44" i="7"/>
  <c r="AA76" i="7"/>
  <c r="AB30" i="7"/>
  <c r="T28" i="7"/>
  <c r="U80" i="7"/>
  <c r="X64" i="7"/>
  <c r="S20" i="7"/>
  <c r="W8" i="7"/>
  <c r="U76" i="7"/>
  <c r="S38" i="7"/>
  <c r="Z52" i="7"/>
  <c r="T56" i="7"/>
  <c r="R16" i="7"/>
  <c r="W36" i="7"/>
  <c r="T8" i="7"/>
  <c r="AA74" i="7"/>
  <c r="T10" i="7"/>
  <c r="Z62" i="7"/>
  <c r="Z56" i="7"/>
  <c r="Y26" i="7"/>
  <c r="R10" i="7"/>
  <c r="AB24" i="7"/>
  <c r="Z30" i="7"/>
  <c r="U12" i="7"/>
  <c r="Z22" i="7"/>
  <c r="AC8" i="7"/>
  <c r="AC74" i="7"/>
  <c r="R20" i="7"/>
  <c r="T40" i="7"/>
  <c r="S78" i="7"/>
  <c r="AA34" i="7"/>
  <c r="V60" i="7"/>
  <c r="Y30" i="7"/>
  <c r="AA8" i="7"/>
  <c r="R8" i="7"/>
  <c r="W16" i="7"/>
  <c r="Z40" i="7"/>
  <c r="W66" i="7"/>
  <c r="R78" i="7"/>
  <c r="AC66" i="7"/>
  <c r="Z44" i="7"/>
  <c r="T42" i="7"/>
  <c r="T34" i="7"/>
  <c r="W10" i="7"/>
  <c r="Z32" i="7"/>
  <c r="T80" i="7"/>
  <c r="Z54" i="7"/>
  <c r="T30" i="7"/>
  <c r="AA26" i="7"/>
  <c r="Y8" i="7"/>
  <c r="Y10" i="7"/>
  <c r="R28" i="7"/>
  <c r="U44" i="7"/>
  <c r="R60" i="7"/>
  <c r="V28" i="7"/>
  <c r="S16" i="7"/>
  <c r="AA68" i="7"/>
  <c r="X52" i="7"/>
  <c r="S68" i="7"/>
  <c r="AA62" i="7"/>
  <c r="Y24" i="7"/>
  <c r="AB26" i="7"/>
  <c r="W30" i="7"/>
  <c r="V76" i="7"/>
  <c r="R42" i="7"/>
  <c r="AC80" i="7"/>
  <c r="AA80" i="7"/>
  <c r="U62" i="7"/>
  <c r="X42" i="7"/>
  <c r="U30" i="7"/>
  <c r="U14" i="7"/>
  <c r="W42" i="7"/>
  <c r="R22" i="7"/>
  <c r="T44" i="7"/>
  <c r="S72" i="7"/>
  <c r="J24" i="7"/>
  <c r="G74" i="7"/>
  <c r="D70" i="7"/>
  <c r="M8" i="7"/>
  <c r="M20" i="7"/>
  <c r="J22" i="7"/>
  <c r="G42" i="7"/>
  <c r="G18" i="7"/>
  <c r="M64" i="7"/>
  <c r="J68" i="7"/>
  <c r="D58" i="7"/>
  <c r="D44" i="7"/>
  <c r="D14" i="7"/>
  <c r="J28" i="7"/>
  <c r="J78" i="7"/>
  <c r="G26" i="7"/>
  <c r="G20" i="7"/>
  <c r="M32" i="7"/>
  <c r="G32" i="7"/>
  <c r="D66" i="7"/>
  <c r="J82" i="7"/>
  <c r="M26" i="7"/>
  <c r="R82" i="7"/>
  <c r="X16" i="7"/>
  <c r="Y70" i="7"/>
  <c r="V44" i="7"/>
  <c r="R66" i="7"/>
  <c r="Y74" i="7"/>
  <c r="X8" i="7"/>
  <c r="X22" i="7"/>
  <c r="Z64" i="7"/>
  <c r="T58" i="7"/>
  <c r="R80" i="7"/>
  <c r="V70" i="7"/>
  <c r="W24" i="7"/>
  <c r="S26" i="7"/>
  <c r="V40" i="7"/>
  <c r="AB40" i="7"/>
  <c r="Y36" i="7"/>
  <c r="AA38" i="7"/>
  <c r="Y68" i="7"/>
  <c r="W64" i="7"/>
  <c r="R36" i="7"/>
  <c r="V8" i="7"/>
  <c r="U18" i="7"/>
  <c r="R68" i="7"/>
  <c r="W62" i="7"/>
  <c r="U34" i="7"/>
  <c r="V82" i="7"/>
  <c r="R24" i="7"/>
  <c r="Y66" i="7"/>
  <c r="U8" i="7"/>
  <c r="AC64" i="7"/>
  <c r="R30" i="7"/>
  <c r="U78" i="7"/>
  <c r="AB64" i="7"/>
  <c r="U38" i="7"/>
  <c r="W54" i="7"/>
  <c r="S54" i="7"/>
  <c r="Z10" i="7"/>
  <c r="X14" i="7"/>
  <c r="V12" i="7"/>
  <c r="Z16" i="7"/>
  <c r="AB80" i="7"/>
  <c r="U70" i="7"/>
  <c r="AA16" i="7"/>
  <c r="AB38" i="7"/>
  <c r="W78" i="7"/>
  <c r="W44" i="7"/>
  <c r="U36" i="7"/>
  <c r="S56" i="7"/>
  <c r="X68" i="7"/>
  <c r="U52" i="7"/>
  <c r="U16" i="7"/>
  <c r="Z38" i="7"/>
  <c r="V38" i="7"/>
  <c r="S52" i="7"/>
  <c r="T32" i="7"/>
  <c r="V20" i="7"/>
  <c r="AB12" i="7"/>
  <c r="X20" i="7"/>
  <c r="W14" i="7"/>
  <c r="X82" i="7"/>
  <c r="S24" i="7"/>
  <c r="Y42" i="7"/>
  <c r="AC52" i="7"/>
  <c r="Z42" i="7"/>
  <c r="V16" i="7"/>
  <c r="X24" i="7"/>
  <c r="Z80" i="7"/>
  <c r="X56" i="7"/>
  <c r="U64" i="7"/>
  <c r="AA64" i="7"/>
  <c r="S76" i="7"/>
  <c r="W18" i="7"/>
  <c r="AB78" i="7"/>
  <c r="AC28" i="7"/>
  <c r="AA42" i="7"/>
  <c r="Z74" i="7"/>
  <c r="AC20" i="7"/>
  <c r="T62" i="7"/>
  <c r="AC44" i="7"/>
  <c r="V24" i="7"/>
  <c r="AA66" i="7"/>
  <c r="AC56" i="7"/>
  <c r="Y34" i="7"/>
  <c r="S82" i="7"/>
  <c r="S28" i="7"/>
  <c r="AC32" i="7"/>
  <c r="X78" i="7"/>
  <c r="AB16" i="7"/>
  <c r="T82" i="7"/>
  <c r="U56" i="7"/>
  <c r="V34" i="7"/>
  <c r="Y72" i="7"/>
  <c r="V74" i="7"/>
  <c r="Y58" i="7"/>
  <c r="W52" i="7"/>
  <c r="S14" i="7"/>
  <c r="AB76" i="7"/>
  <c r="Y38" i="7"/>
  <c r="Y80" i="7"/>
  <c r="T74" i="7"/>
  <c r="U32" i="7"/>
  <c r="U82" i="7"/>
  <c r="AA10" i="7"/>
  <c r="W38" i="7"/>
  <c r="G40" i="7"/>
  <c r="D8" i="7"/>
  <c r="M68" i="7"/>
  <c r="G30" i="7"/>
  <c r="D54" i="7"/>
  <c r="G66" i="7"/>
  <c r="M82" i="7"/>
  <c r="J76" i="7"/>
  <c r="M76" i="7"/>
  <c r="D36" i="7"/>
  <c r="M56" i="7"/>
  <c r="M10" i="7"/>
  <c r="J44" i="7"/>
  <c r="M14" i="7"/>
  <c r="M34" i="7"/>
  <c r="D80" i="7"/>
  <c r="G14" i="7"/>
  <c r="AB54" i="7"/>
  <c r="Z24" i="7"/>
  <c r="AB68" i="7"/>
  <c r="AC24" i="7"/>
  <c r="AB18" i="7"/>
  <c r="Y44" i="7"/>
  <c r="AB56" i="7"/>
  <c r="AA58" i="7"/>
  <c r="AC30" i="7"/>
  <c r="R64" i="7"/>
  <c r="R58" i="7"/>
  <c r="S42" i="7"/>
  <c r="Y18" i="7"/>
  <c r="V30" i="7"/>
  <c r="X44" i="7"/>
  <c r="AC34" i="7"/>
  <c r="S80" i="7"/>
  <c r="AB34" i="7"/>
  <c r="X76" i="7"/>
  <c r="X54" i="7"/>
  <c r="V26" i="7"/>
  <c r="Z34" i="7"/>
  <c r="Y12" i="7"/>
  <c r="R54" i="7"/>
  <c r="AB28" i="7"/>
  <c r="AC18" i="7"/>
  <c r="X30" i="7"/>
  <c r="T66" i="7"/>
  <c r="AC10" i="7"/>
  <c r="Y82" i="7"/>
  <c r="Y16" i="7"/>
  <c r="T72" i="7"/>
  <c r="V54" i="7"/>
  <c r="S44" i="7"/>
  <c r="Y20" i="7"/>
  <c r="T20" i="7"/>
  <c r="AA30" i="7"/>
  <c r="T54" i="7"/>
  <c r="Z26" i="7"/>
  <c r="AC58" i="7"/>
  <c r="V22" i="7"/>
  <c r="X10" i="7"/>
  <c r="AA40" i="7"/>
  <c r="W28" i="7"/>
  <c r="T76" i="7"/>
  <c r="Z66" i="7"/>
  <c r="AB70" i="7"/>
  <c r="AB52" i="7"/>
  <c r="AC60" i="7"/>
  <c r="AB32" i="7"/>
  <c r="Y78" i="7"/>
  <c r="V72" i="7"/>
  <c r="AA28" i="7"/>
  <c r="T38" i="7"/>
  <c r="R62" i="7"/>
  <c r="R70" i="7"/>
  <c r="V36" i="7"/>
  <c r="T78" i="7"/>
  <c r="W68" i="7"/>
  <c r="AC76" i="7"/>
  <c r="AC22" i="7"/>
  <c r="AC54" i="7"/>
  <c r="U42" i="7"/>
  <c r="W22" i="7"/>
  <c r="AA36" i="7"/>
  <c r="X36" i="7"/>
  <c r="X12" i="7"/>
  <c r="AA14" i="7"/>
  <c r="Z70" i="7"/>
  <c r="T36" i="7"/>
  <c r="AC70" i="7"/>
  <c r="W72" i="7"/>
  <c r="Z8" i="7"/>
  <c r="AA56" i="7"/>
  <c r="X26" i="7"/>
  <c r="AC36" i="7"/>
  <c r="AA82" i="7"/>
  <c r="U22" i="7"/>
  <c r="AA20" i="7"/>
  <c r="V68" i="7"/>
  <c r="T68" i="7"/>
  <c r="U68" i="7"/>
  <c r="W26" i="7"/>
  <c r="S40" i="7"/>
  <c r="S12" i="7"/>
  <c r="AC26" i="7"/>
  <c r="V52" i="7"/>
  <c r="X32" i="7"/>
  <c r="S22" i="7"/>
  <c r="R44" i="7"/>
  <c r="S30" i="7"/>
  <c r="R18" i="7"/>
  <c r="U10" i="7"/>
  <c r="R14" i="7"/>
  <c r="X62" i="7"/>
  <c r="AA60" i="7"/>
  <c r="S18" i="7"/>
  <c r="R32" i="7"/>
  <c r="AB42" i="7"/>
  <c r="Z60" i="7"/>
  <c r="AB20" i="7"/>
  <c r="V14" i="7"/>
  <c r="AA32" i="7"/>
  <c r="U72" i="7"/>
  <c r="R34" i="7"/>
  <c r="T60" i="7"/>
  <c r="J36" i="7"/>
  <c r="M22" i="7"/>
  <c r="D40" i="7"/>
  <c r="G36" i="7"/>
  <c r="J32" i="7"/>
  <c r="G76" i="7"/>
  <c r="J58" i="7"/>
  <c r="D26" i="7"/>
  <c r="G56" i="7"/>
  <c r="J8" i="7"/>
  <c r="G52" i="7"/>
  <c r="D68" i="7"/>
  <c r="M24" i="7"/>
  <c r="J62" i="7"/>
  <c r="M18" i="7"/>
  <c r="J12" i="7"/>
  <c r="J56" i="7"/>
  <c r="G24" i="7"/>
  <c r="G44" i="7"/>
  <c r="D60" i="7"/>
  <c r="G80" i="7"/>
  <c r="G22" i="7"/>
  <c r="J52" i="7"/>
  <c r="M60" i="7"/>
  <c r="M62" i="7"/>
  <c r="G12" i="7"/>
  <c r="D32" i="7"/>
  <c r="J60" i="7"/>
  <c r="M58" i="7"/>
  <c r="D16" i="7"/>
  <c r="J40" i="7"/>
  <c r="J26" i="7"/>
  <c r="D28" i="7"/>
  <c r="D82" i="7"/>
  <c r="G38" i="7"/>
  <c r="G78" i="7"/>
  <c r="J66" i="7"/>
  <c r="G16" i="7"/>
  <c r="J34" i="7"/>
  <c r="G10" i="7"/>
  <c r="G28" i="7"/>
  <c r="D18" i="7"/>
  <c r="J16" i="7"/>
  <c r="D42" i="7"/>
  <c r="M74" i="7"/>
  <c r="J38" i="7"/>
  <c r="M30" i="7"/>
  <c r="G60" i="7"/>
  <c r="D64" i="7"/>
  <c r="J10" i="7"/>
  <c r="G34" i="7"/>
  <c r="M66" i="7"/>
  <c r="G54" i="7"/>
  <c r="G58" i="7"/>
  <c r="M36" i="7"/>
  <c r="D22" i="7"/>
  <c r="J20" i="7"/>
  <c r="M40" i="7"/>
  <c r="D34" i="7"/>
  <c r="D20" i="7"/>
  <c r="D38" i="7"/>
  <c r="G62" i="7"/>
  <c r="J54" i="7"/>
  <c r="J70" i="7"/>
  <c r="M12" i="7"/>
  <c r="D56" i="7"/>
  <c r="J42" i="7"/>
  <c r="J74" i="7"/>
  <c r="M80" i="7"/>
  <c r="M38" i="7"/>
  <c r="M28" i="7"/>
  <c r="G70" i="7"/>
  <c r="D78" i="7"/>
  <c r="G82" i="7"/>
  <c r="D74" i="7"/>
  <c r="J80" i="7"/>
  <c r="D12" i="7"/>
  <c r="J18" i="7"/>
  <c r="D72" i="7"/>
  <c r="D76" i="7"/>
  <c r="G68" i="7"/>
  <c r="Q76" i="7" l="1"/>
  <c r="P77" i="7" s="1"/>
  <c r="Q72" i="7"/>
  <c r="P73" i="7" s="1"/>
  <c r="Q12" i="7"/>
  <c r="P13" i="7" s="1"/>
  <c r="Q74" i="7"/>
  <c r="P75" i="7" s="1"/>
  <c r="Q78" i="7"/>
  <c r="P79" i="7" s="1"/>
  <c r="Q56" i="7"/>
  <c r="P57" i="7" s="1"/>
  <c r="Q38" i="7"/>
  <c r="P39" i="7" s="1"/>
  <c r="Q20" i="7"/>
  <c r="P21" i="7" s="1"/>
  <c r="Q34" i="7"/>
  <c r="P35" i="7" s="1"/>
  <c r="Q22" i="7"/>
  <c r="P23" i="7" s="1"/>
  <c r="Q64" i="7"/>
  <c r="P65" i="7" s="1"/>
  <c r="Q42" i="7"/>
  <c r="D43" i="7" s="1"/>
  <c r="Q18" i="7"/>
  <c r="P19" i="7" s="1"/>
  <c r="Q82" i="7"/>
  <c r="P83" i="7" s="1"/>
  <c r="Q28" i="7"/>
  <c r="P29" i="7" s="1"/>
  <c r="Q16" i="7"/>
  <c r="P17" i="7" s="1"/>
  <c r="Q32" i="7"/>
  <c r="P33" i="7" s="1"/>
  <c r="Q60" i="7"/>
  <c r="P61" i="7" s="1"/>
  <c r="Q68" i="7"/>
  <c r="J69" i="7" s="1"/>
  <c r="Q26" i="7"/>
  <c r="P27" i="7" s="1"/>
  <c r="Q40" i="7"/>
  <c r="P41" i="7" s="1"/>
  <c r="Q80" i="7"/>
  <c r="P81" i="7" s="1"/>
  <c r="Q36" i="7"/>
  <c r="P37" i="7" s="1"/>
  <c r="Q54" i="7"/>
  <c r="P55" i="7" s="1"/>
  <c r="Q8" i="7"/>
  <c r="P9" i="7" s="1"/>
  <c r="Q66" i="7"/>
  <c r="P67" i="7" s="1"/>
  <c r="Q14" i="7"/>
  <c r="P15" i="7" s="1"/>
  <c r="Q44" i="7"/>
  <c r="P45" i="7" s="1"/>
  <c r="Q58" i="7"/>
  <c r="P59" i="7" s="1"/>
  <c r="Q70" i="7"/>
  <c r="P71" i="7" s="1"/>
  <c r="Q24" i="7"/>
  <c r="P25" i="7" s="1"/>
  <c r="Q10" i="7"/>
  <c r="P11" i="7" s="1"/>
  <c r="Q52" i="7"/>
  <c r="P53" i="7" s="1"/>
  <c r="Q30" i="7"/>
  <c r="P31" i="7" s="1"/>
  <c r="Q62" i="7"/>
  <c r="P63" i="7" s="1"/>
  <c r="I6" i="5"/>
  <c r="E7" i="5" s="1"/>
  <c r="G53" i="7"/>
  <c r="J67" i="7"/>
  <c r="D67" i="7"/>
  <c r="G59" i="7"/>
  <c r="G67" i="7"/>
  <c r="D59" i="7"/>
  <c r="G11" i="7"/>
  <c r="M67" i="7"/>
  <c r="J59" i="7"/>
  <c r="M59" i="7"/>
  <c r="D37" i="7"/>
  <c r="G13" i="7"/>
  <c r="J53" i="7"/>
  <c r="D17" i="7"/>
  <c r="D53" i="7"/>
  <c r="M53" i="7"/>
  <c r="M19" i="7"/>
  <c r="J37" i="7"/>
  <c r="G71" i="7"/>
  <c r="M37" i="7"/>
  <c r="D83" i="7"/>
  <c r="D19" i="7"/>
  <c r="G19" i="7"/>
  <c r="M13" i="7"/>
  <c r="G37" i="7"/>
  <c r="D29" i="7"/>
  <c r="J13" i="7"/>
  <c r="J19" i="7"/>
  <c r="J25" i="7"/>
  <c r="G35" i="7"/>
  <c r="G29" i="7"/>
  <c r="G9" i="7"/>
  <c r="D13" i="7"/>
  <c r="M31" i="7"/>
  <c r="M63" i="7"/>
  <c r="G63" i="7"/>
  <c r="J31" i="7"/>
  <c r="J71" i="7"/>
  <c r="J63" i="7"/>
  <c r="D61" i="7"/>
  <c r="D31" i="7"/>
  <c r="D75" i="7"/>
  <c r="M65" i="7"/>
  <c r="G81" i="7"/>
  <c r="M77" i="7"/>
  <c r="D33" i="7"/>
  <c r="J33" i="7"/>
  <c r="J83" i="7"/>
  <c r="J81" i="7"/>
  <c r="D77" i="7"/>
  <c r="M33" i="7"/>
  <c r="G65" i="7"/>
  <c r="P43" i="7"/>
  <c r="G83" i="7"/>
  <c r="M83" i="7"/>
  <c r="G33" i="7"/>
  <c r="M81" i="7"/>
  <c r="D79" i="7"/>
  <c r="D71" i="7"/>
  <c r="G31" i="7"/>
  <c r="D63" i="7"/>
  <c r="M71" i="7"/>
  <c r="G15" i="7"/>
  <c r="J29" i="7"/>
  <c r="D15" i="7"/>
  <c r="G41" i="7"/>
  <c r="J15" i="7"/>
  <c r="M15" i="7"/>
  <c r="J27" i="7"/>
  <c r="D35" i="7"/>
  <c r="M35" i="7"/>
  <c r="J35" i="7"/>
  <c r="G39" i="7"/>
  <c r="G21" i="7"/>
  <c r="D69" i="7"/>
  <c r="J79" i="7"/>
  <c r="M29" i="7"/>
  <c r="D39" i="7"/>
  <c r="D9" i="7"/>
  <c r="G25" i="7"/>
  <c r="J43" i="7"/>
  <c r="J9" i="7"/>
  <c r="G43" i="7"/>
  <c r="G77" i="7"/>
  <c r="D41" i="7"/>
  <c r="D25" i="7"/>
  <c r="M25" i="7"/>
  <c r="J77" i="7"/>
  <c r="G75" i="7"/>
  <c r="M9" i="7"/>
  <c r="J41" i="7"/>
  <c r="J65" i="7"/>
  <c r="M21" i="7"/>
  <c r="D65" i="7"/>
  <c r="D81" i="7"/>
  <c r="J61" i="7"/>
  <c r="J57" i="7"/>
  <c r="G73" i="7"/>
  <c r="D57" i="7"/>
  <c r="G57" i="7"/>
  <c r="M57" i="7"/>
  <c r="G61" i="7"/>
  <c r="M61" i="7"/>
  <c r="M79" i="7"/>
  <c r="P69" i="7"/>
  <c r="D73" i="7"/>
  <c r="M39" i="7"/>
  <c r="J73" i="7"/>
  <c r="G27" i="7"/>
  <c r="G79" i="7"/>
  <c r="J39" i="7"/>
  <c r="M73" i="7"/>
  <c r="M41" i="7"/>
  <c r="G69" i="7"/>
  <c r="D45" i="7"/>
  <c r="J23" i="7"/>
  <c r="M23" i="7"/>
  <c r="G23" i="7"/>
  <c r="M45" i="7"/>
  <c r="D23" i="7"/>
  <c r="M69" i="7"/>
  <c r="G45" i="7" l="1"/>
  <c r="M27" i="7"/>
  <c r="M75" i="7"/>
  <c r="G55" i="7"/>
  <c r="M17" i="7"/>
  <c r="D11" i="7"/>
  <c r="M55" i="7"/>
  <c r="J45" i="7"/>
  <c r="M43" i="7"/>
  <c r="J55" i="7"/>
  <c r="J75" i="7"/>
  <c r="J17" i="7"/>
  <c r="J11" i="7"/>
  <c r="M11" i="7"/>
  <c r="H7" i="5"/>
  <c r="D27" i="7"/>
  <c r="D21" i="7"/>
  <c r="J21" i="7"/>
  <c r="D55" i="7"/>
  <c r="G17" i="7"/>
  <c r="D7" i="5"/>
</calcChain>
</file>

<file path=xl/sharedStrings.xml><?xml version="1.0" encoding="utf-8"?>
<sst xmlns="http://schemas.openxmlformats.org/spreadsheetml/2006/main" count="6181" uniqueCount="971">
  <si>
    <t>性別</t>
  </si>
  <si>
    <t>同居家族はいない（単身である）</t>
  </si>
  <si>
    <t>夫婦のみである</t>
  </si>
  <si>
    <t>65歳以上の同居家族がいる</t>
  </si>
  <si>
    <t>19～64歳の同居家族がいる</t>
  </si>
  <si>
    <t>未就学（６歳以下）の同居家族がいる</t>
  </si>
  <si>
    <t>小学校区</t>
  </si>
  <si>
    <t>職業</t>
  </si>
  <si>
    <t>年齢</t>
  </si>
  <si>
    <t>全体</t>
    <rPh sb="0" eb="2">
      <t>ゼンタイ</t>
    </rPh>
    <phoneticPr fontId="18"/>
  </si>
  <si>
    <t>回答数</t>
    <rPh sb="0" eb="3">
      <t>カイトウスウ</t>
    </rPh>
    <phoneticPr fontId="18"/>
  </si>
  <si>
    <t>性別</t>
    <rPh sb="0" eb="2">
      <t>セイベツ</t>
    </rPh>
    <phoneticPr fontId="18"/>
  </si>
  <si>
    <t>男性</t>
    <rPh sb="0" eb="2">
      <t>ダンセイ</t>
    </rPh>
    <phoneticPr fontId="18"/>
  </si>
  <si>
    <t>女性</t>
    <rPh sb="0" eb="2">
      <t>ジョセイ</t>
    </rPh>
    <phoneticPr fontId="18"/>
  </si>
  <si>
    <t>10歳代</t>
    <rPh sb="2" eb="3">
      <t>サイ</t>
    </rPh>
    <rPh sb="3" eb="4">
      <t>ダイ</t>
    </rPh>
    <phoneticPr fontId="18"/>
  </si>
  <si>
    <t>20歳代</t>
    <rPh sb="2" eb="3">
      <t>サイ</t>
    </rPh>
    <rPh sb="3" eb="4">
      <t>ダイ</t>
    </rPh>
    <phoneticPr fontId="18"/>
  </si>
  <si>
    <t>30歳代</t>
    <rPh sb="2" eb="3">
      <t>サイ</t>
    </rPh>
    <rPh sb="3" eb="4">
      <t>ダイ</t>
    </rPh>
    <phoneticPr fontId="18"/>
  </si>
  <si>
    <t>40歳代</t>
    <rPh sb="2" eb="3">
      <t>サイ</t>
    </rPh>
    <rPh sb="3" eb="4">
      <t>ダイ</t>
    </rPh>
    <phoneticPr fontId="18"/>
  </si>
  <si>
    <t>50歳代</t>
    <rPh sb="2" eb="4">
      <t>サイダイ</t>
    </rPh>
    <phoneticPr fontId="18"/>
  </si>
  <si>
    <t>60～64歳</t>
    <rPh sb="5" eb="6">
      <t>サイ</t>
    </rPh>
    <phoneticPr fontId="18"/>
  </si>
  <si>
    <t>65～69歳</t>
    <rPh sb="5" eb="6">
      <t>サイ</t>
    </rPh>
    <phoneticPr fontId="18"/>
  </si>
  <si>
    <t>70～74歳</t>
    <rPh sb="5" eb="6">
      <t>サイ</t>
    </rPh>
    <phoneticPr fontId="18"/>
  </si>
  <si>
    <t>75歳以上</t>
    <rPh sb="2" eb="5">
      <t>サイイジョウ</t>
    </rPh>
    <phoneticPr fontId="18"/>
  </si>
  <si>
    <t>年齢</t>
    <rPh sb="0" eb="2">
      <t>ネンレイ</t>
    </rPh>
    <phoneticPr fontId="18"/>
  </si>
  <si>
    <t>職業</t>
    <rPh sb="0" eb="2">
      <t>ショクギョウ</t>
    </rPh>
    <phoneticPr fontId="18"/>
  </si>
  <si>
    <t>会社員</t>
    <rPh sb="0" eb="3">
      <t>カイシャイン</t>
    </rPh>
    <phoneticPr fontId="18"/>
  </si>
  <si>
    <t>公務員</t>
    <rPh sb="0" eb="3">
      <t>コウムイン</t>
    </rPh>
    <phoneticPr fontId="18"/>
  </si>
  <si>
    <t>自営業</t>
    <rPh sb="0" eb="3">
      <t>ジエイギョウ</t>
    </rPh>
    <phoneticPr fontId="18"/>
  </si>
  <si>
    <t>アルバイト
フリーター</t>
    <phoneticPr fontId="18"/>
  </si>
  <si>
    <t>専業主婦</t>
    <rPh sb="0" eb="2">
      <t>センギョウ</t>
    </rPh>
    <rPh sb="2" eb="4">
      <t>シュフ</t>
    </rPh>
    <phoneticPr fontId="18"/>
  </si>
  <si>
    <t>学生</t>
    <rPh sb="0" eb="2">
      <t>ガクセイ</t>
    </rPh>
    <phoneticPr fontId="18"/>
  </si>
  <si>
    <t>無職</t>
    <rPh sb="0" eb="2">
      <t>ムショク</t>
    </rPh>
    <phoneticPr fontId="18"/>
  </si>
  <si>
    <t>居住年数</t>
    <rPh sb="0" eb="2">
      <t>キョジュウ</t>
    </rPh>
    <rPh sb="2" eb="4">
      <t>ネンスウ</t>
    </rPh>
    <phoneticPr fontId="18"/>
  </si>
  <si>
    <t>生まれた時からずっと</t>
    <rPh sb="0" eb="1">
      <t>ウ</t>
    </rPh>
    <rPh sb="4" eb="5">
      <t>トキ</t>
    </rPh>
    <phoneticPr fontId="18"/>
  </si>
  <si>
    <t>転入後５年以上</t>
    <rPh sb="0" eb="1">
      <t>テン</t>
    </rPh>
    <rPh sb="1" eb="2">
      <t>ニュウ</t>
    </rPh>
    <rPh sb="2" eb="3">
      <t>ゴ</t>
    </rPh>
    <rPh sb="4" eb="5">
      <t>ネン</t>
    </rPh>
    <rPh sb="5" eb="7">
      <t>イジョウ</t>
    </rPh>
    <phoneticPr fontId="18"/>
  </si>
  <si>
    <t>転入後５年未満</t>
    <rPh sb="0" eb="1">
      <t>テン</t>
    </rPh>
    <rPh sb="1" eb="2">
      <t>ニュウ</t>
    </rPh>
    <rPh sb="2" eb="3">
      <t>ゴ</t>
    </rPh>
    <rPh sb="4" eb="5">
      <t>ネン</t>
    </rPh>
    <rPh sb="5" eb="7">
      <t>ミマン</t>
    </rPh>
    <phoneticPr fontId="18"/>
  </si>
  <si>
    <t>①</t>
    <phoneticPr fontId="18"/>
  </si>
  <si>
    <t>②</t>
    <phoneticPr fontId="18"/>
  </si>
  <si>
    <t>年齢別</t>
    <rPh sb="0" eb="2">
      <t>ネンレイ</t>
    </rPh>
    <rPh sb="2" eb="3">
      <t>ベツ</t>
    </rPh>
    <phoneticPr fontId="18"/>
  </si>
  <si>
    <t>職業別</t>
    <rPh sb="0" eb="2">
      <t>ショクギョウ</t>
    </rPh>
    <rPh sb="2" eb="3">
      <t>ベツ</t>
    </rPh>
    <phoneticPr fontId="18"/>
  </si>
  <si>
    <t>居住年数別</t>
    <rPh sb="0" eb="2">
      <t>キョジュウ</t>
    </rPh>
    <rPh sb="2" eb="4">
      <t>ネンスウ</t>
    </rPh>
    <rPh sb="4" eb="5">
      <t>ベツ</t>
    </rPh>
    <phoneticPr fontId="18"/>
  </si>
  <si>
    <t>×</t>
    <phoneticPr fontId="18"/>
  </si>
  <si>
    <t>未回答
/
非該当</t>
    <rPh sb="0" eb="3">
      <t>ミカイトウ</t>
    </rPh>
    <rPh sb="6" eb="9">
      <t>ヒガイトウ</t>
    </rPh>
    <phoneticPr fontId="18"/>
  </si>
  <si>
    <t>○クロス集計における「そう思う」は"そう思う"と"どちらかと言えばそう思う"を足した値です。</t>
    <rPh sb="4" eb="6">
      <t>シュウケイ</t>
    </rPh>
    <rPh sb="13" eb="14">
      <t>オモ</t>
    </rPh>
    <rPh sb="20" eb="21">
      <t>オモ</t>
    </rPh>
    <rPh sb="30" eb="31">
      <t>イ</t>
    </rPh>
    <rPh sb="35" eb="36">
      <t>オモ</t>
    </rPh>
    <rPh sb="39" eb="40">
      <t>タ</t>
    </rPh>
    <rPh sb="42" eb="43">
      <t>アタイ</t>
    </rPh>
    <phoneticPr fontId="18"/>
  </si>
  <si>
    <t>○クロス集計における「そう思わない」は"そう思わない"と"どちらかと言えばそう思わない"を足した値です。</t>
    <rPh sb="4" eb="6">
      <t>シュウケイ</t>
    </rPh>
    <rPh sb="13" eb="14">
      <t>オモ</t>
    </rPh>
    <rPh sb="22" eb="23">
      <t>オモ</t>
    </rPh>
    <rPh sb="34" eb="35">
      <t>イ</t>
    </rPh>
    <rPh sb="39" eb="40">
      <t>オモ</t>
    </rPh>
    <rPh sb="45" eb="46">
      <t>タ</t>
    </rPh>
    <rPh sb="48" eb="49">
      <t>アタイ</t>
    </rPh>
    <phoneticPr fontId="18"/>
  </si>
  <si>
    <t>割　合</t>
    <rPh sb="0" eb="1">
      <t>ワリ</t>
    </rPh>
    <rPh sb="2" eb="3">
      <t>ゴウ</t>
    </rPh>
    <phoneticPr fontId="18"/>
  </si>
  <si>
    <t>割　 合</t>
    <rPh sb="0" eb="1">
      <t>ワリ</t>
    </rPh>
    <rPh sb="3" eb="4">
      <t>ゴウ</t>
    </rPh>
    <phoneticPr fontId="18"/>
  </si>
  <si>
    <t>居住地別</t>
    <rPh sb="0" eb="3">
      <t>キョジュウチ</t>
    </rPh>
    <rPh sb="3" eb="4">
      <t>ベツ</t>
    </rPh>
    <phoneticPr fontId="18"/>
  </si>
  <si>
    <t>小牧</t>
    <rPh sb="0" eb="2">
      <t>コマキ</t>
    </rPh>
    <phoneticPr fontId="18"/>
  </si>
  <si>
    <t>村中</t>
    <rPh sb="0" eb="2">
      <t>ムラナカ</t>
    </rPh>
    <phoneticPr fontId="18"/>
  </si>
  <si>
    <t>小牧南</t>
    <rPh sb="0" eb="2">
      <t>コマキ</t>
    </rPh>
    <rPh sb="2" eb="3">
      <t>ミナミ</t>
    </rPh>
    <phoneticPr fontId="18"/>
  </si>
  <si>
    <t>三ツ渕</t>
    <rPh sb="0" eb="1">
      <t>ミ</t>
    </rPh>
    <rPh sb="2" eb="3">
      <t>フチ</t>
    </rPh>
    <phoneticPr fontId="18"/>
  </si>
  <si>
    <t>味岡</t>
    <rPh sb="0" eb="2">
      <t>アジオカ</t>
    </rPh>
    <phoneticPr fontId="18"/>
  </si>
  <si>
    <t>篠岡</t>
    <rPh sb="0" eb="1">
      <t>シノ</t>
    </rPh>
    <rPh sb="1" eb="2">
      <t>オカ</t>
    </rPh>
    <phoneticPr fontId="18"/>
  </si>
  <si>
    <t>北里</t>
    <rPh sb="0" eb="2">
      <t>キタザト</t>
    </rPh>
    <phoneticPr fontId="18"/>
  </si>
  <si>
    <t>米野</t>
    <rPh sb="0" eb="1">
      <t>コメ</t>
    </rPh>
    <rPh sb="1" eb="2">
      <t>ノ</t>
    </rPh>
    <phoneticPr fontId="18"/>
  </si>
  <si>
    <t>一色</t>
    <rPh sb="0" eb="2">
      <t>イッシキ</t>
    </rPh>
    <phoneticPr fontId="18"/>
  </si>
  <si>
    <t>小木</t>
    <rPh sb="0" eb="1">
      <t>コ</t>
    </rPh>
    <rPh sb="1" eb="2">
      <t>キ</t>
    </rPh>
    <phoneticPr fontId="18"/>
  </si>
  <si>
    <t>小牧原</t>
    <rPh sb="0" eb="2">
      <t>コマキ</t>
    </rPh>
    <rPh sb="2" eb="3">
      <t>ハラ</t>
    </rPh>
    <phoneticPr fontId="18"/>
  </si>
  <si>
    <t>本庄</t>
    <rPh sb="0" eb="2">
      <t>ホンジョウ</t>
    </rPh>
    <phoneticPr fontId="18"/>
  </si>
  <si>
    <t>桃ヶ丘</t>
    <rPh sb="0" eb="1">
      <t>モモ</t>
    </rPh>
    <rPh sb="2" eb="3">
      <t>オカ</t>
    </rPh>
    <phoneticPr fontId="18"/>
  </si>
  <si>
    <t>陶</t>
    <rPh sb="0" eb="1">
      <t>スエ</t>
    </rPh>
    <phoneticPr fontId="18"/>
  </si>
  <si>
    <t>光ヶ丘</t>
    <rPh sb="0" eb="3">
      <t>ヒカリガオカ</t>
    </rPh>
    <phoneticPr fontId="18"/>
  </si>
  <si>
    <t>大城</t>
    <rPh sb="0" eb="2">
      <t>オオシロ</t>
    </rPh>
    <phoneticPr fontId="18"/>
  </si>
  <si>
    <t>Q7</t>
  </si>
  <si>
    <t>Q8</t>
  </si>
  <si>
    <t>Q9</t>
  </si>
  <si>
    <t>Q24</t>
  </si>
  <si>
    <t>●質問項目</t>
    <rPh sb="1" eb="3">
      <t>シツモン</t>
    </rPh>
    <rPh sb="3" eb="5">
      <t>コウモク</t>
    </rPh>
    <phoneticPr fontId="18"/>
  </si>
  <si>
    <t>SAMPLENUMBER</t>
  </si>
  <si>
    <t>Q1</t>
  </si>
  <si>
    <t>Q2</t>
  </si>
  <si>
    <t>Q3</t>
  </si>
  <si>
    <t>Q4</t>
  </si>
  <si>
    <t>Q5-1</t>
  </si>
  <si>
    <t>Q5-2</t>
  </si>
  <si>
    <t>Q5-3</t>
  </si>
  <si>
    <t>Q5-4</t>
  </si>
  <si>
    <t>Q5-5</t>
  </si>
  <si>
    <t>Q5-6</t>
  </si>
  <si>
    <t>SA</t>
  </si>
  <si>
    <t>MA</t>
  </si>
  <si>
    <t>1～2</t>
  </si>
  <si>
    <t>1～4</t>
  </si>
  <si>
    <t>●データについて</t>
    <phoneticPr fontId="18"/>
  </si>
  <si>
    <t>①設問選択肢数×②設問選択肢数</t>
    <rPh sb="1" eb="3">
      <t>セツモン</t>
    </rPh>
    <rPh sb="3" eb="6">
      <t>センタクシ</t>
    </rPh>
    <rPh sb="6" eb="7">
      <t>スウ</t>
    </rPh>
    <rPh sb="9" eb="11">
      <t>セツモン</t>
    </rPh>
    <rPh sb="11" eb="14">
      <t>センタクシ</t>
    </rPh>
    <rPh sb="14" eb="15">
      <t>スウ</t>
    </rPh>
    <phoneticPr fontId="18"/>
  </si>
  <si>
    <t>①4×②4</t>
    <phoneticPr fontId="18"/>
  </si>
  <si>
    <t>①4×②2</t>
    <phoneticPr fontId="18"/>
  </si>
  <si>
    <t>①2×②4</t>
    <phoneticPr fontId="18"/>
  </si>
  <si>
    <t>｛(4,2)+(4,1)+(3,2)+(3,1)｝×属性</t>
    <phoneticPr fontId="18"/>
  </si>
  <si>
    <t>｛(1,4)+(1,3)+(2,4)+(2,3)｝×属性</t>
    <phoneticPr fontId="18"/>
  </si>
  <si>
    <t>｛(1,1)+(1,2)+(2,1)+(2,2)｝×属性</t>
    <phoneticPr fontId="18"/>
  </si>
  <si>
    <t>｛(4,1)+(3,1)｝×属性</t>
    <phoneticPr fontId="18"/>
  </si>
  <si>
    <t>｛(4,2)+(3,2)｝×属性</t>
    <phoneticPr fontId="18"/>
  </si>
  <si>
    <t>｛(1,1)+(2,1)｝×属性</t>
    <phoneticPr fontId="18"/>
  </si>
  <si>
    <t>｛(1,2)+(2,2)｝×属性</t>
    <phoneticPr fontId="18"/>
  </si>
  <si>
    <t>｛(1,4)+(1,3)｝×属性</t>
    <phoneticPr fontId="18"/>
  </si>
  <si>
    <t>｛(1,1)+(1,2)｝×属性</t>
    <phoneticPr fontId="18"/>
  </si>
  <si>
    <t>｛(2,4)+(2,3)｝×属性</t>
    <phoneticPr fontId="18"/>
  </si>
  <si>
    <t>｛(2,1)+(2,2)｝×属性</t>
    <phoneticPr fontId="18"/>
  </si>
  <si>
    <t>①2×②2 は「市民」シート上で集計</t>
    <rPh sb="8" eb="10">
      <t>シミン</t>
    </rPh>
    <rPh sb="14" eb="15">
      <t>ジョウ</t>
    </rPh>
    <rPh sb="16" eb="18">
      <t>シュウケイ</t>
    </rPh>
    <phoneticPr fontId="18"/>
  </si>
  <si>
    <t>同居家族（複数回答）</t>
  </si>
  <si>
    <t>居住期間</t>
  </si>
  <si>
    <t>自由意見</t>
    <rPh sb="0" eb="2">
      <t>ジユウ</t>
    </rPh>
    <rPh sb="2" eb="4">
      <t>イケン</t>
    </rPh>
    <phoneticPr fontId="1"/>
  </si>
  <si>
    <t>小学生（６～12歳）の同居家族がいる</t>
  </si>
  <si>
    <t>12～18歳の同居家族がいる</t>
  </si>
  <si>
    <t>Q5-7</t>
  </si>
  <si>
    <t>Q10</t>
  </si>
  <si>
    <t>Q17</t>
  </si>
  <si>
    <t>Q18</t>
  </si>
  <si>
    <t>Q19</t>
  </si>
  <si>
    <t>Q20</t>
  </si>
  <si>
    <t>Q51</t>
  </si>
  <si>
    <t>Q52</t>
  </si>
  <si>
    <t>Q53</t>
  </si>
  <si>
    <t>IKEN</t>
  </si>
  <si>
    <t>選択肢数</t>
    <rPh sb="0" eb="3">
      <t>センタクシ</t>
    </rPh>
    <rPh sb="3" eb="4">
      <t>スウ</t>
    </rPh>
    <phoneticPr fontId="20"/>
  </si>
  <si>
    <t>自動車を所有しているか[問12]</t>
  </si>
  <si>
    <t>自転車を所有しているか[問13]</t>
  </si>
  <si>
    <t>自転車に乗るときにヘルメットを着用しているか[問13-2]</t>
  </si>
  <si>
    <t>自転車損害賠償責任保険等に加入しているか[問13-3]</t>
  </si>
  <si>
    <t>市に消費生活センターという相談窓口があることを知っているか[問14]</t>
  </si>
  <si>
    <t>日頃から省エネルギーを意識した取組みを行っているか[問16]</t>
  </si>
  <si>
    <t>買い物をするときエコバッグを持参しているか。[問17]</t>
  </si>
  <si>
    <t>家具の転倒防止などの措置をしているか[問8]</t>
  </si>
  <si>
    <t>災害用備蓄品を備蓄しているか[問7]</t>
  </si>
  <si>
    <t>災害時の避難所・避難場所を知っているか[問9]</t>
  </si>
  <si>
    <t>日頃から自動車のライトオン運動を行っているか[問10-1]</t>
  </si>
  <si>
    <t>日頃から運転時にハイビームの有効活用を行っているか[問10-2]</t>
  </si>
  <si>
    <t>車上ねらいの防止対策を実行しているか[問12-1]</t>
  </si>
  <si>
    <t>自転車に鍵をかけているか[問13-1]</t>
  </si>
  <si>
    <t>日常生活で外国人市民と接する機会があるか[問15]</t>
  </si>
  <si>
    <t>ブランドロゴマークおよびキャッチフレーズを知っているか[問52]</t>
  </si>
  <si>
    <t>自動車運転免許を所有しているか[問10]</t>
  </si>
  <si>
    <t>空き巣、忍込み防止対策をしているか[問11]</t>
  </si>
  <si>
    <t>Q10-1</t>
    <phoneticPr fontId="18"/>
  </si>
  <si>
    <t>Q10-2</t>
    <phoneticPr fontId="18"/>
  </si>
  <si>
    <t>Q11</t>
    <phoneticPr fontId="18"/>
  </si>
  <si>
    <t>Q12</t>
    <phoneticPr fontId="18"/>
  </si>
  <si>
    <t>Q12-1</t>
    <phoneticPr fontId="18"/>
  </si>
  <si>
    <t>Q13</t>
    <phoneticPr fontId="18"/>
  </si>
  <si>
    <t>Q13-1</t>
    <phoneticPr fontId="18"/>
  </si>
  <si>
    <t>Q13-2</t>
    <phoneticPr fontId="18"/>
  </si>
  <si>
    <t>Q13-3</t>
    <phoneticPr fontId="18"/>
  </si>
  <si>
    <t>Q14</t>
    <phoneticPr fontId="18"/>
  </si>
  <si>
    <t>Q15</t>
  </si>
  <si>
    <t>Q15</t>
    <phoneticPr fontId="18"/>
  </si>
  <si>
    <t>Q16</t>
  </si>
  <si>
    <t>Q16</t>
    <phoneticPr fontId="18"/>
  </si>
  <si>
    <t>Q17</t>
    <phoneticPr fontId="18"/>
  </si>
  <si>
    <t>Q18</t>
    <phoneticPr fontId="18"/>
  </si>
  <si>
    <t>Q19</t>
    <phoneticPr fontId="18"/>
  </si>
  <si>
    <t>Q20</t>
    <phoneticPr fontId="18"/>
  </si>
  <si>
    <t>Q21</t>
    <phoneticPr fontId="18"/>
  </si>
  <si>
    <t>Q22</t>
    <phoneticPr fontId="18"/>
  </si>
  <si>
    <t>Q23</t>
    <phoneticPr fontId="18"/>
  </si>
  <si>
    <t>Q24</t>
    <phoneticPr fontId="18"/>
  </si>
  <si>
    <t>Q25</t>
    <phoneticPr fontId="18"/>
  </si>
  <si>
    <t>Q26</t>
    <phoneticPr fontId="18"/>
  </si>
  <si>
    <t>Q27</t>
    <phoneticPr fontId="18"/>
  </si>
  <si>
    <t>Q28</t>
    <phoneticPr fontId="18"/>
  </si>
  <si>
    <t>Q29</t>
    <phoneticPr fontId="18"/>
  </si>
  <si>
    <t>Q30</t>
    <phoneticPr fontId="18"/>
  </si>
  <si>
    <t>Q31</t>
    <phoneticPr fontId="18"/>
  </si>
  <si>
    <t>Q32</t>
    <phoneticPr fontId="18"/>
  </si>
  <si>
    <t>Q33</t>
    <phoneticPr fontId="18"/>
  </si>
  <si>
    <t>Q34</t>
    <phoneticPr fontId="18"/>
  </si>
  <si>
    <t>Q35</t>
    <phoneticPr fontId="18"/>
  </si>
  <si>
    <t>Q36</t>
    <phoneticPr fontId="18"/>
  </si>
  <si>
    <t>Q37</t>
    <phoneticPr fontId="18"/>
  </si>
  <si>
    <t>Q38</t>
    <phoneticPr fontId="18"/>
  </si>
  <si>
    <t>Q39</t>
    <phoneticPr fontId="18"/>
  </si>
  <si>
    <t>Q40</t>
    <phoneticPr fontId="18"/>
  </si>
  <si>
    <t>Q41</t>
    <phoneticPr fontId="18"/>
  </si>
  <si>
    <t>Q42</t>
    <phoneticPr fontId="18"/>
  </si>
  <si>
    <t>Q43</t>
    <phoneticPr fontId="18"/>
  </si>
  <si>
    <t>Q44</t>
    <phoneticPr fontId="18"/>
  </si>
  <si>
    <t>Q45</t>
    <phoneticPr fontId="18"/>
  </si>
  <si>
    <t>Q46</t>
    <phoneticPr fontId="18"/>
  </si>
  <si>
    <t>Q47</t>
    <phoneticPr fontId="18"/>
  </si>
  <si>
    <t>Q48</t>
    <phoneticPr fontId="18"/>
  </si>
  <si>
    <t>Q49</t>
    <phoneticPr fontId="18"/>
  </si>
  <si>
    <t>Q50</t>
    <phoneticPr fontId="18"/>
  </si>
  <si>
    <t>Q51</t>
    <phoneticPr fontId="18"/>
  </si>
  <si>
    <t>Q52</t>
    <phoneticPr fontId="18"/>
  </si>
  <si>
    <t>Q53</t>
    <phoneticPr fontId="18"/>
  </si>
  <si>
    <t>Q54</t>
    <phoneticPr fontId="18"/>
  </si>
  <si>
    <t>0～4</t>
    <phoneticPr fontId="18"/>
  </si>
  <si>
    <t>1～2</t>
    <phoneticPr fontId="18"/>
  </si>
  <si>
    <t>Q13</t>
    <phoneticPr fontId="18"/>
  </si>
  <si>
    <t>Q14</t>
    <phoneticPr fontId="18"/>
  </si>
  <si>
    <t>Q10.1</t>
    <phoneticPr fontId="18"/>
  </si>
  <si>
    <t>Q10.2</t>
    <phoneticPr fontId="18"/>
  </si>
  <si>
    <t>Q12.1</t>
    <phoneticPr fontId="18"/>
  </si>
  <si>
    <t>Q13.1</t>
    <phoneticPr fontId="18"/>
  </si>
  <si>
    <t>Q13.2</t>
    <phoneticPr fontId="18"/>
  </si>
  <si>
    <t>Q13.3</t>
    <phoneticPr fontId="18"/>
  </si>
  <si>
    <t>知らない</t>
  </si>
  <si>
    <t>プランがあることは知っている</t>
  </si>
  <si>
    <t>スローガンだけは知っている</t>
  </si>
  <si>
    <t>『めざすこと』も含め、詳しく知っている</t>
  </si>
  <si>
    <t>どちらも知らない</t>
  </si>
  <si>
    <t>キャッチフレーズを知っている</t>
  </si>
  <si>
    <t>ブランドロゴマークを知っている</t>
  </si>
  <si>
    <t>どちらも知っている</t>
  </si>
  <si>
    <t>今後利用するかわからない</t>
    <rPh sb="0" eb="2">
      <t>コンゴ</t>
    </rPh>
    <rPh sb="2" eb="4">
      <t>リヨウ</t>
    </rPh>
    <phoneticPr fontId="18"/>
  </si>
  <si>
    <t>利用するつもりはない</t>
    <rPh sb="0" eb="2">
      <t>リヨウ</t>
    </rPh>
    <phoneticPr fontId="18"/>
  </si>
  <si>
    <t>今は利用していないが今後利用したい</t>
    <rPh sb="0" eb="1">
      <t>イマ</t>
    </rPh>
    <rPh sb="2" eb="4">
      <t>リヨウ</t>
    </rPh>
    <rPh sb="10" eb="12">
      <t>コンゴ</t>
    </rPh>
    <rPh sb="12" eb="14">
      <t>リヨウ</t>
    </rPh>
    <phoneticPr fontId="18"/>
  </si>
  <si>
    <t>すでに利用している</t>
    <rPh sb="3" eb="5">
      <t>リヨウ</t>
    </rPh>
    <phoneticPr fontId="18"/>
  </si>
  <si>
    <t>多文化共生推進プラン</t>
    <rPh sb="0" eb="3">
      <t>タブンカ</t>
    </rPh>
    <rPh sb="3" eb="5">
      <t>キョウセイ</t>
    </rPh>
    <rPh sb="5" eb="7">
      <t>スイシン</t>
    </rPh>
    <phoneticPr fontId="18"/>
  </si>
  <si>
    <t>ブランドロゴ・キャッチフレーズ</t>
    <phoneticPr fontId="18"/>
  </si>
  <si>
    <t>キャッシュレス決済</t>
    <rPh sb="7" eb="9">
      <t>ケッサイ</t>
    </rPh>
    <phoneticPr fontId="18"/>
  </si>
  <si>
    <t>特になし</t>
  </si>
  <si>
    <t>特にない</t>
  </si>
  <si>
    <t>桃花台に住んでいます。街のにぎわいが段々となくなり寂しいです。東部地域の活性化にも尽力してほしいです。</t>
    <rPh sb="0" eb="3">
      <t>トウカダイ</t>
    </rPh>
    <rPh sb="4" eb="5">
      <t>ス</t>
    </rPh>
    <rPh sb="11" eb="12">
      <t>マチ</t>
    </rPh>
    <rPh sb="18" eb="20">
      <t>ダンダン</t>
    </rPh>
    <rPh sb="25" eb="26">
      <t>サビ</t>
    </rPh>
    <rPh sb="31" eb="35">
      <t>トウブチイキ</t>
    </rPh>
    <rPh sb="36" eb="39">
      <t>カッセイカ</t>
    </rPh>
    <rPh sb="41" eb="43">
      <t>ジンリョク</t>
    </rPh>
    <phoneticPr fontId="2"/>
  </si>
  <si>
    <t>岩崎地区に住んでいますが、こまくる車が市民病院え行くのが有ったんですが、最近は駅でのりかえのため不便になったとの話を聞きます。小人数の事でしょうがむづかしい話ですよね。</t>
    <rPh sb="0" eb="2">
      <t>イワサキ</t>
    </rPh>
    <rPh sb="2" eb="4">
      <t>チク</t>
    </rPh>
    <rPh sb="5" eb="6">
      <t>ス</t>
    </rPh>
    <rPh sb="17" eb="18">
      <t>クルマ</t>
    </rPh>
    <rPh sb="19" eb="23">
      <t>シミンビョウイン</t>
    </rPh>
    <rPh sb="24" eb="25">
      <t>イ</t>
    </rPh>
    <rPh sb="28" eb="29">
      <t>ア</t>
    </rPh>
    <rPh sb="36" eb="38">
      <t>サイキン</t>
    </rPh>
    <rPh sb="39" eb="40">
      <t>エキ</t>
    </rPh>
    <rPh sb="48" eb="50">
      <t>フベン</t>
    </rPh>
    <rPh sb="56" eb="57">
      <t>ハナシ</t>
    </rPh>
    <rPh sb="58" eb="59">
      <t>キ</t>
    </rPh>
    <rPh sb="63" eb="66">
      <t>コニンズウ</t>
    </rPh>
    <rPh sb="67" eb="68">
      <t>コト</t>
    </rPh>
    <rPh sb="78" eb="79">
      <t>ハナシ</t>
    </rPh>
    <phoneticPr fontId="2"/>
  </si>
  <si>
    <t>小牧市の中心部は便利かもしれないが、東部は不便。しかし、住みやすい地域である。もう少し東部の住民の意見を聞くべきだと思う（各種公共施設など）。</t>
    <rPh sb="0" eb="2">
      <t>コマキ</t>
    </rPh>
    <rPh sb="2" eb="3">
      <t>シ</t>
    </rPh>
    <rPh sb="4" eb="7">
      <t>チュウシンブ</t>
    </rPh>
    <rPh sb="8" eb="10">
      <t>ベンリ</t>
    </rPh>
    <rPh sb="18" eb="20">
      <t>トウブ</t>
    </rPh>
    <rPh sb="21" eb="23">
      <t>フベン</t>
    </rPh>
    <rPh sb="28" eb="29">
      <t>ス</t>
    </rPh>
    <rPh sb="33" eb="35">
      <t>チイキ</t>
    </rPh>
    <rPh sb="41" eb="42">
      <t>スコ</t>
    </rPh>
    <rPh sb="43" eb="45">
      <t>トウブ</t>
    </rPh>
    <rPh sb="46" eb="48">
      <t>ジュウミン</t>
    </rPh>
    <rPh sb="49" eb="51">
      <t>イケン</t>
    </rPh>
    <rPh sb="52" eb="53">
      <t>キ</t>
    </rPh>
    <rPh sb="58" eb="59">
      <t>オモ</t>
    </rPh>
    <rPh sb="61" eb="63">
      <t>カクシュ</t>
    </rPh>
    <rPh sb="63" eb="65">
      <t>コウキョウ</t>
    </rPh>
    <rPh sb="65" eb="67">
      <t>シセツ</t>
    </rPh>
    <phoneticPr fontId="2"/>
  </si>
  <si>
    <t>私事ですが、週に４～５日は自転車に乗って家から小牧山まで行きますが、歩道と歩道の間の段差では、前カゴに荷物を入れているとカゴより荷物が飛び出してしまいます。歩道と歩道の段差をなくしてほしい。又、ドンキホーテ側から小牧山へ渡る歩道橋の修理を１日も早くしてほしい。</t>
    <rPh sb="0" eb="2">
      <t>ワタクシゴト</t>
    </rPh>
    <rPh sb="6" eb="7">
      <t>シュウ</t>
    </rPh>
    <rPh sb="11" eb="12">
      <t>ニチ</t>
    </rPh>
    <rPh sb="13" eb="16">
      <t>ジテンシャ</t>
    </rPh>
    <rPh sb="17" eb="18">
      <t>ノ</t>
    </rPh>
    <rPh sb="20" eb="21">
      <t>イエ</t>
    </rPh>
    <rPh sb="23" eb="26">
      <t>コマキヤマ</t>
    </rPh>
    <rPh sb="28" eb="29">
      <t>イ</t>
    </rPh>
    <rPh sb="34" eb="36">
      <t>ホドウ</t>
    </rPh>
    <rPh sb="37" eb="39">
      <t>ホドウ</t>
    </rPh>
    <rPh sb="40" eb="41">
      <t>アイダ</t>
    </rPh>
    <rPh sb="42" eb="44">
      <t>ダンサ</t>
    </rPh>
    <rPh sb="47" eb="48">
      <t>マエ</t>
    </rPh>
    <rPh sb="51" eb="53">
      <t>ニモツ</t>
    </rPh>
    <rPh sb="54" eb="55">
      <t>イ</t>
    </rPh>
    <rPh sb="64" eb="66">
      <t>ニモツ</t>
    </rPh>
    <rPh sb="67" eb="68">
      <t>ト</t>
    </rPh>
    <rPh sb="69" eb="70">
      <t>ダ</t>
    </rPh>
    <rPh sb="78" eb="80">
      <t>ホドウ</t>
    </rPh>
    <rPh sb="81" eb="83">
      <t>ホドウ</t>
    </rPh>
    <rPh sb="84" eb="86">
      <t>ダンサ</t>
    </rPh>
    <rPh sb="95" eb="96">
      <t>マタ</t>
    </rPh>
    <rPh sb="103" eb="104">
      <t>ガワ</t>
    </rPh>
    <rPh sb="106" eb="108">
      <t>コマキ</t>
    </rPh>
    <rPh sb="108" eb="109">
      <t>ヤマ</t>
    </rPh>
    <rPh sb="110" eb="111">
      <t>ワタ</t>
    </rPh>
    <rPh sb="112" eb="115">
      <t>ホドウキョウ</t>
    </rPh>
    <rPh sb="116" eb="118">
      <t>シュウリ</t>
    </rPh>
    <rPh sb="120" eb="121">
      <t>ニチ</t>
    </rPh>
    <rPh sb="122" eb="123">
      <t>ハヤ</t>
    </rPh>
    <phoneticPr fontId="2"/>
  </si>
  <si>
    <t>・名古屋鉄道の便利さが増えると良い（例：小牧から春日井や岩倉など）。・こまくるバスの本数と路線を増やしてほしい。・川沿いの草かりをまめにしてもらいたい。・防犯とうを増やしてほしい。</t>
    <rPh sb="1" eb="6">
      <t>ナゴヤテツドウ</t>
    </rPh>
    <rPh sb="7" eb="9">
      <t>ベンリ</t>
    </rPh>
    <rPh sb="11" eb="12">
      <t>フ</t>
    </rPh>
    <rPh sb="15" eb="16">
      <t>ヨ</t>
    </rPh>
    <rPh sb="18" eb="19">
      <t>レイ</t>
    </rPh>
    <rPh sb="20" eb="22">
      <t>コマキ</t>
    </rPh>
    <rPh sb="24" eb="27">
      <t>カスガイ</t>
    </rPh>
    <rPh sb="28" eb="30">
      <t>イワクラ</t>
    </rPh>
    <rPh sb="42" eb="44">
      <t>ホンスウ</t>
    </rPh>
    <rPh sb="45" eb="47">
      <t>ロセン</t>
    </rPh>
    <rPh sb="48" eb="49">
      <t>フ</t>
    </rPh>
    <rPh sb="57" eb="59">
      <t>カワゾ</t>
    </rPh>
    <rPh sb="61" eb="62">
      <t>クサ</t>
    </rPh>
    <rPh sb="77" eb="79">
      <t>ボウハン</t>
    </rPh>
    <rPh sb="82" eb="83">
      <t>フ</t>
    </rPh>
    <phoneticPr fontId="2"/>
  </si>
  <si>
    <t>住みやすい町にしてください。税金が高い。</t>
    <rPh sb="0" eb="1">
      <t>ス</t>
    </rPh>
    <rPh sb="5" eb="6">
      <t>マチ</t>
    </rPh>
    <rPh sb="14" eb="16">
      <t>ゼイキン</t>
    </rPh>
    <rPh sb="17" eb="18">
      <t>タカ</t>
    </rPh>
    <phoneticPr fontId="2"/>
  </si>
  <si>
    <t>車で移動するには便利な反面、朝夕の渋滞がひどい。公共交通機関が弱いと思う。名古屋から小牧市に行く場合、鉄道だけだと乗り換えや運賃が高かったりするので。小牧駅の１階の通路がテナントが入っていなくて寂しい。飲食店などがあれば良いのにと思う。</t>
    <rPh sb="0" eb="1">
      <t>クルマ</t>
    </rPh>
    <rPh sb="2" eb="4">
      <t>イドウ</t>
    </rPh>
    <rPh sb="8" eb="10">
      <t>ベンリ</t>
    </rPh>
    <rPh sb="11" eb="13">
      <t>ハンメン</t>
    </rPh>
    <rPh sb="14" eb="16">
      <t>アサユウ</t>
    </rPh>
    <rPh sb="17" eb="19">
      <t>ジュウタイ</t>
    </rPh>
    <rPh sb="24" eb="26">
      <t>コウキョウ</t>
    </rPh>
    <rPh sb="26" eb="28">
      <t>コウツウ</t>
    </rPh>
    <rPh sb="28" eb="30">
      <t>キカン</t>
    </rPh>
    <rPh sb="31" eb="32">
      <t>ヨワ</t>
    </rPh>
    <rPh sb="34" eb="35">
      <t>オモ</t>
    </rPh>
    <rPh sb="37" eb="40">
      <t>ナゴヤ</t>
    </rPh>
    <rPh sb="42" eb="45">
      <t>コマキシ</t>
    </rPh>
    <rPh sb="46" eb="47">
      <t>イ</t>
    </rPh>
    <rPh sb="48" eb="50">
      <t>バアイ</t>
    </rPh>
    <rPh sb="51" eb="53">
      <t>テツドウ</t>
    </rPh>
    <rPh sb="57" eb="58">
      <t>ノ</t>
    </rPh>
    <rPh sb="59" eb="60">
      <t>カ</t>
    </rPh>
    <rPh sb="62" eb="64">
      <t>ウンチン</t>
    </rPh>
    <rPh sb="65" eb="66">
      <t>タカ</t>
    </rPh>
    <rPh sb="75" eb="78">
      <t>コマキエキ</t>
    </rPh>
    <rPh sb="80" eb="81">
      <t>カイ</t>
    </rPh>
    <rPh sb="82" eb="84">
      <t>ツウロ</t>
    </rPh>
    <rPh sb="90" eb="91">
      <t>ハイ</t>
    </rPh>
    <rPh sb="97" eb="98">
      <t>サビ</t>
    </rPh>
    <rPh sb="101" eb="104">
      <t>インショクテン</t>
    </rPh>
    <rPh sb="110" eb="111">
      <t>ヨ</t>
    </rPh>
    <rPh sb="115" eb="116">
      <t>オモ</t>
    </rPh>
    <phoneticPr fontId="2"/>
  </si>
  <si>
    <t>１、小牧市は緑が少ないように思います。街路樹を増やし、まちの景観や花々・新緑による季節感を与えて欲しいです。２、図書館はすばらしいです。小牧市の文化・教育のレベルが上がると思います。駐車場ですが、もっと台数を増やしてもらいたいです。</t>
    <rPh sb="2" eb="5">
      <t>コマキシ</t>
    </rPh>
    <rPh sb="6" eb="7">
      <t>ミドリ</t>
    </rPh>
    <rPh sb="8" eb="9">
      <t>スク</t>
    </rPh>
    <rPh sb="14" eb="15">
      <t>オモ</t>
    </rPh>
    <rPh sb="19" eb="22">
      <t>ガイロジュ</t>
    </rPh>
    <rPh sb="23" eb="24">
      <t>フ</t>
    </rPh>
    <rPh sb="30" eb="32">
      <t>ケイカン</t>
    </rPh>
    <rPh sb="33" eb="35">
      <t>ハナバナ</t>
    </rPh>
    <rPh sb="36" eb="38">
      <t>シンリョク</t>
    </rPh>
    <rPh sb="41" eb="44">
      <t>キセツカン</t>
    </rPh>
    <rPh sb="45" eb="46">
      <t>アタ</t>
    </rPh>
    <rPh sb="48" eb="49">
      <t>ホ</t>
    </rPh>
    <rPh sb="56" eb="59">
      <t>トショカン</t>
    </rPh>
    <rPh sb="68" eb="71">
      <t>コマキシ</t>
    </rPh>
    <rPh sb="72" eb="74">
      <t>ブンカ</t>
    </rPh>
    <rPh sb="75" eb="77">
      <t>キョウイク</t>
    </rPh>
    <rPh sb="82" eb="83">
      <t>ア</t>
    </rPh>
    <rPh sb="86" eb="87">
      <t>オモ</t>
    </rPh>
    <rPh sb="91" eb="94">
      <t>チュウシャジョウ</t>
    </rPh>
    <rPh sb="101" eb="103">
      <t>ダイスウ</t>
    </rPh>
    <rPh sb="104" eb="105">
      <t>フ</t>
    </rPh>
    <phoneticPr fontId="2"/>
  </si>
  <si>
    <t>桃花台から市民四季の森までの道を整備してほしいと思います。</t>
    <rPh sb="0" eb="3">
      <t>トウカダイ</t>
    </rPh>
    <rPh sb="5" eb="7">
      <t>シミン</t>
    </rPh>
    <rPh sb="7" eb="9">
      <t>シキ</t>
    </rPh>
    <rPh sb="10" eb="11">
      <t>モリ</t>
    </rPh>
    <rPh sb="14" eb="15">
      <t>ミチ</t>
    </rPh>
    <rPh sb="16" eb="18">
      <t>セイビ</t>
    </rPh>
    <rPh sb="24" eb="25">
      <t>オモ</t>
    </rPh>
    <phoneticPr fontId="2"/>
  </si>
  <si>
    <t>・プレミアム商品券の回数をふやしてほしい。・道路のガードレールより雑草がはみでている場所有り。地主に連絡していただき対処していただきたい。</t>
    <rPh sb="6" eb="9">
      <t>ショウヒンケン</t>
    </rPh>
    <rPh sb="10" eb="12">
      <t>カイスウ</t>
    </rPh>
    <rPh sb="22" eb="24">
      <t>ドウロ</t>
    </rPh>
    <rPh sb="33" eb="35">
      <t>ザッソウ</t>
    </rPh>
    <rPh sb="42" eb="44">
      <t>バショ</t>
    </rPh>
    <rPh sb="44" eb="45">
      <t>ア</t>
    </rPh>
    <rPh sb="47" eb="49">
      <t>ジヌシ</t>
    </rPh>
    <rPh sb="50" eb="52">
      <t>レンラク</t>
    </rPh>
    <rPh sb="58" eb="60">
      <t>タイショ</t>
    </rPh>
    <phoneticPr fontId="2"/>
  </si>
  <si>
    <t>共働きの夫婦です。子供をそろそろと考えています。名古屋市で働いているため、小牧駅がもっと充実すれば、仕事帰りに買い物ができてとても助かります。周りに子育てをサポートしていただける親族がおらず、今後出産・子育てをしながら働きつづけることにとても不安を感じています。毎日通う「駅」という場で生活必需品がそろうととても時短になると感じます。そのため、スーパーや薬局、ちょっとしたカフェを小牧駅内やジムが入っている建物の中などへの出店をぜひ企画いただきたいです。名古屋市に通いやすく、今後も住みつづけたいと思っています。中央図書館はよく利用します。ステキな小牧市作り、応援しています。</t>
    <rPh sb="0" eb="2">
      <t>トモバタラ</t>
    </rPh>
    <rPh sb="4" eb="6">
      <t>フウフ</t>
    </rPh>
    <rPh sb="9" eb="11">
      <t>コドモ</t>
    </rPh>
    <rPh sb="17" eb="18">
      <t>カンガ</t>
    </rPh>
    <rPh sb="24" eb="28">
      <t>ナゴヤシ</t>
    </rPh>
    <rPh sb="29" eb="30">
      <t>ハタラ</t>
    </rPh>
    <rPh sb="37" eb="40">
      <t>コマキエキ</t>
    </rPh>
    <rPh sb="44" eb="46">
      <t>ジュウジツ</t>
    </rPh>
    <rPh sb="50" eb="53">
      <t>シゴトガエ</t>
    </rPh>
    <rPh sb="55" eb="56">
      <t>カ</t>
    </rPh>
    <rPh sb="57" eb="58">
      <t>モノ</t>
    </rPh>
    <rPh sb="65" eb="66">
      <t>タス</t>
    </rPh>
    <rPh sb="71" eb="72">
      <t>マワ</t>
    </rPh>
    <rPh sb="74" eb="76">
      <t>コソダ</t>
    </rPh>
    <rPh sb="89" eb="91">
      <t>シンゾク</t>
    </rPh>
    <rPh sb="96" eb="98">
      <t>コンゴ</t>
    </rPh>
    <rPh sb="98" eb="100">
      <t>シュッサン</t>
    </rPh>
    <rPh sb="101" eb="103">
      <t>コソダ</t>
    </rPh>
    <rPh sb="109" eb="110">
      <t>ハタラ</t>
    </rPh>
    <rPh sb="121" eb="123">
      <t>フアン</t>
    </rPh>
    <rPh sb="124" eb="125">
      <t>カン</t>
    </rPh>
    <rPh sb="131" eb="134">
      <t>マイニチカヨ</t>
    </rPh>
    <rPh sb="136" eb="137">
      <t>エキ</t>
    </rPh>
    <rPh sb="141" eb="142">
      <t>バ</t>
    </rPh>
    <rPh sb="143" eb="148">
      <t>セイカツヒツジュヒン</t>
    </rPh>
    <rPh sb="156" eb="158">
      <t>ジタン</t>
    </rPh>
    <rPh sb="162" eb="163">
      <t>カン</t>
    </rPh>
    <rPh sb="177" eb="179">
      <t>ヤッキョク</t>
    </rPh>
    <rPh sb="190" eb="193">
      <t>コマキエキ</t>
    </rPh>
    <rPh sb="193" eb="194">
      <t>ナイ</t>
    </rPh>
    <phoneticPr fontId="2"/>
  </si>
  <si>
    <t>・市が取り組んでいるＰＪは何であるかは判りますが、全体を見える化したものがあると良いと思います。・全体を見る事が出来ると、自分に合うＰＪが見えて選択し易いと思います。</t>
    <rPh sb="1" eb="2">
      <t>シ</t>
    </rPh>
    <rPh sb="3" eb="4">
      <t>ト</t>
    </rPh>
    <rPh sb="5" eb="6">
      <t>ク</t>
    </rPh>
    <rPh sb="13" eb="14">
      <t>ナン</t>
    </rPh>
    <rPh sb="19" eb="20">
      <t>ワカ</t>
    </rPh>
    <rPh sb="25" eb="27">
      <t>ゼンタイ</t>
    </rPh>
    <rPh sb="28" eb="29">
      <t>ミ</t>
    </rPh>
    <rPh sb="31" eb="32">
      <t>カ</t>
    </rPh>
    <rPh sb="40" eb="41">
      <t>ヨ</t>
    </rPh>
    <rPh sb="43" eb="44">
      <t>オモ</t>
    </rPh>
    <rPh sb="49" eb="51">
      <t>ゼンタイ</t>
    </rPh>
    <rPh sb="52" eb="53">
      <t>ミ</t>
    </rPh>
    <rPh sb="54" eb="55">
      <t>コト</t>
    </rPh>
    <rPh sb="56" eb="58">
      <t>デキ</t>
    </rPh>
    <rPh sb="61" eb="63">
      <t>ジブン</t>
    </rPh>
    <rPh sb="64" eb="65">
      <t>ア</t>
    </rPh>
    <rPh sb="69" eb="70">
      <t>ミ</t>
    </rPh>
    <rPh sb="72" eb="74">
      <t>センタク</t>
    </rPh>
    <rPh sb="75" eb="76">
      <t>ヤス</t>
    </rPh>
    <rPh sb="78" eb="79">
      <t>オモ</t>
    </rPh>
    <phoneticPr fontId="2"/>
  </si>
  <si>
    <t>犬山の城下町通りが好きで、よく出かけるのですが、小牧も「信長築城」があるのだから、それを前面に押し出した場所があると楽しい。</t>
    <rPh sb="0" eb="2">
      <t>イヌヤマ</t>
    </rPh>
    <rPh sb="3" eb="6">
      <t>ジョウカマチ</t>
    </rPh>
    <rPh sb="6" eb="7">
      <t>トオ</t>
    </rPh>
    <rPh sb="9" eb="10">
      <t>ス</t>
    </rPh>
    <rPh sb="15" eb="16">
      <t>デ</t>
    </rPh>
    <rPh sb="24" eb="26">
      <t>コマキ</t>
    </rPh>
    <rPh sb="28" eb="30">
      <t>ノブナガ</t>
    </rPh>
    <rPh sb="30" eb="32">
      <t>チクジョウ</t>
    </rPh>
    <rPh sb="44" eb="46">
      <t>ゼンメン</t>
    </rPh>
    <rPh sb="47" eb="48">
      <t>オ</t>
    </rPh>
    <rPh sb="49" eb="50">
      <t>ダ</t>
    </rPh>
    <rPh sb="52" eb="54">
      <t>バショ</t>
    </rPh>
    <rPh sb="58" eb="59">
      <t>タノ</t>
    </rPh>
    <phoneticPr fontId="2"/>
  </si>
  <si>
    <t>① 子供、女性、お年寄、障害者、母子家庭等困っている人に対応できるように、時々話をきいてもらえるとありがたいです。②パークアリーナ、市民病院、図書館といった市民が利用できる大切な建物を定期的に建て直したり、改善したり、必要があればアンケートをとって新しく建てたりしてほしいです。③小牧市は古くから住んでいる人と他から移ってきた人がまざっています。生活環境が大分ちがいますので、お老寄だけでなく、若い人の意見もきいてほしいです。④税金対策で困っている人もいれば、住宅ローンをかかえて支払が大変な人がいます。お金の相談や勉強をしたい人もいると思うので、お金の相談窓口があればいいなと思います。⑤小牧山城、織田信長もいいのですが、家康、秀吉、地域の歴史で他に貢献した人もいると思うので、いいお話があればききたいです。小牧の歴史を特集してほしいです。⑥いろんな宗派のお寺があり、それぞれ教えがあるので知りたいです。今のお葬式はどんなふうにやって、どんなお寺さんで、お墓はどうするのか、他から移ってきた人は何を選べばいいか知りたいです。⑦家を買う時、今とても高いですので、安く買う方法があれば知りたいです。⑧人生１００年時代、長生きすると思うので、高齢者向の健康、生きがいもサポートする体制がほしいと思います。⑨世代をこえて、先人の智恵が伝わるといいと思います。⑩平和で思いやりのある社会になってほしいです。</t>
  </si>
  <si>
    <t>・道路が狭いのと、道路整備が整っていない。・歩道が狭くて危ない。・自転車が側溝にはまる（外堀２丁目付近）。・雨はけが悪い（外堀２丁目付近）。</t>
    <rPh sb="1" eb="3">
      <t>ドウロ</t>
    </rPh>
    <rPh sb="4" eb="5">
      <t>セマ</t>
    </rPh>
    <rPh sb="9" eb="13">
      <t>ドウロセイビ</t>
    </rPh>
    <rPh sb="14" eb="15">
      <t>トトノ</t>
    </rPh>
    <rPh sb="22" eb="24">
      <t>ホドウ</t>
    </rPh>
    <rPh sb="25" eb="26">
      <t>セマ</t>
    </rPh>
    <rPh sb="28" eb="29">
      <t>アブ</t>
    </rPh>
    <rPh sb="33" eb="36">
      <t>ジテンシャ</t>
    </rPh>
    <rPh sb="37" eb="39">
      <t>ソッコウ</t>
    </rPh>
    <rPh sb="44" eb="45">
      <t>ソト</t>
    </rPh>
    <rPh sb="45" eb="46">
      <t>ボリ</t>
    </rPh>
    <rPh sb="47" eb="49">
      <t>チョウメ</t>
    </rPh>
    <rPh sb="49" eb="51">
      <t>フキン</t>
    </rPh>
    <rPh sb="54" eb="55">
      <t>アメ</t>
    </rPh>
    <rPh sb="58" eb="59">
      <t>ワル</t>
    </rPh>
    <rPh sb="61" eb="63">
      <t>ソトボリ</t>
    </rPh>
    <rPh sb="64" eb="66">
      <t>チョウメ</t>
    </rPh>
    <rPh sb="66" eb="68">
      <t>フキン</t>
    </rPh>
    <phoneticPr fontId="2"/>
  </si>
  <si>
    <t>子育て中ですが、公園や施設がとても充実していて子育てしやすいです。あと、もう少しオシャレなカフェやショッピングモールなど、子連れで休日楽しめる（室内）（買い物）があると良いなぁ～って思います。</t>
    <rPh sb="0" eb="2">
      <t>コソダ</t>
    </rPh>
    <rPh sb="3" eb="4">
      <t>ナカ</t>
    </rPh>
    <rPh sb="8" eb="10">
      <t>コウエン</t>
    </rPh>
    <rPh sb="11" eb="13">
      <t>シセツ</t>
    </rPh>
    <rPh sb="17" eb="19">
      <t>ジュウジツ</t>
    </rPh>
    <rPh sb="23" eb="25">
      <t>コソダ</t>
    </rPh>
    <rPh sb="38" eb="39">
      <t>スコ</t>
    </rPh>
    <rPh sb="61" eb="63">
      <t>コヅ</t>
    </rPh>
    <rPh sb="65" eb="67">
      <t>キュウジツ</t>
    </rPh>
    <rPh sb="67" eb="68">
      <t>タノ</t>
    </rPh>
    <rPh sb="72" eb="74">
      <t>シツナイ</t>
    </rPh>
    <rPh sb="76" eb="77">
      <t>カ</t>
    </rPh>
    <rPh sb="78" eb="79">
      <t>モノ</t>
    </rPh>
    <rPh sb="84" eb="85">
      <t>ヨ</t>
    </rPh>
    <rPh sb="91" eb="92">
      <t>オモ</t>
    </rPh>
    <phoneticPr fontId="2"/>
  </si>
  <si>
    <t>ピーチライナーの施設の老朽化に伴い、市の美観が損なわれているので、早期の撤去を望みます。</t>
    <rPh sb="8" eb="10">
      <t>シセツ</t>
    </rPh>
    <rPh sb="11" eb="14">
      <t>ロウキュウカ</t>
    </rPh>
    <rPh sb="15" eb="16">
      <t>トモナ</t>
    </rPh>
    <rPh sb="18" eb="19">
      <t>シ</t>
    </rPh>
    <rPh sb="20" eb="22">
      <t>ビカン</t>
    </rPh>
    <rPh sb="23" eb="24">
      <t>ソコ</t>
    </rPh>
    <rPh sb="33" eb="35">
      <t>ソウキ</t>
    </rPh>
    <rPh sb="36" eb="38">
      <t>テッキョ</t>
    </rPh>
    <rPh sb="39" eb="40">
      <t>ノゾ</t>
    </rPh>
    <phoneticPr fontId="2"/>
  </si>
  <si>
    <t>各区の運営・小牧市含め行動が重複したり、整理し、例ば区の役員などをすると、自分の仕事等、ボランティアの行動が自分がどうしても公の方は必ずしなければと思う…従って、自分のしたい事に制限が発生…高齢者は自分の行動もうまくｃｏｕｊｏｒｕ出来ない…私は高齢者ですが、もう自分のしたい事を優先して行動しています。市の仕事を人口の減少となって区の役員のやり手もいなくなって来ていますので、整理に個人のＬｉｆｅをお願いしたい。</t>
  </si>
  <si>
    <t>小牧駅前に再度、市役所支所（出張所）を作ってほしい</t>
    <rPh sb="0" eb="3">
      <t>コマキエキ</t>
    </rPh>
    <rPh sb="3" eb="4">
      <t>マエ</t>
    </rPh>
    <rPh sb="5" eb="7">
      <t>サイド</t>
    </rPh>
    <rPh sb="8" eb="13">
      <t>シヤクショシショ</t>
    </rPh>
    <rPh sb="14" eb="17">
      <t>シュッチョウジョ</t>
    </rPh>
    <rPh sb="19" eb="20">
      <t>ツク</t>
    </rPh>
    <phoneticPr fontId="2"/>
  </si>
  <si>
    <t>高等学校の数を増やして欲しい。今の住んでいる（上未）所だと、自転車やバスで通うにしても近くにないので、子供達が大変なので、小牧市の端の方からでもまんべんなく通える高等学校の設立をして欲しい。男女問わずに。それか通学しやすいように公共交通機関の充実をもっとして欲しい。今のままでは全然物足りない。とにかく不便です。</t>
    <rPh sb="0" eb="4">
      <t>コウトウガッコウ</t>
    </rPh>
    <rPh sb="5" eb="6">
      <t>カズ</t>
    </rPh>
    <rPh sb="7" eb="8">
      <t>フ</t>
    </rPh>
    <rPh sb="11" eb="12">
      <t>ホ</t>
    </rPh>
    <phoneticPr fontId="2"/>
  </si>
  <si>
    <t>「広報こまき」をウェブのみにしてほしい。配るのが大変すぎる。一部の人達に頼りすぎ。不公平だと思います。</t>
    <rPh sb="1" eb="3">
      <t>コウホウ</t>
    </rPh>
    <rPh sb="20" eb="21">
      <t>クバ</t>
    </rPh>
    <rPh sb="24" eb="26">
      <t>タイヘン</t>
    </rPh>
    <rPh sb="30" eb="32">
      <t>イチブ</t>
    </rPh>
    <rPh sb="33" eb="34">
      <t>ヒト</t>
    </rPh>
    <rPh sb="34" eb="35">
      <t>タチ</t>
    </rPh>
    <rPh sb="36" eb="37">
      <t>タヨ</t>
    </rPh>
    <rPh sb="41" eb="44">
      <t>フコウヘイ</t>
    </rPh>
    <rPh sb="46" eb="47">
      <t>オモ</t>
    </rPh>
    <phoneticPr fontId="2"/>
  </si>
  <si>
    <t>こども未来館や小針の郷など、子どもや老人にも目を向けた施策がいろいろあるのも知っていますが、今後ますます高齢化社会が進むので、その受け皿を十分に準備していってほしいです。又、小牧駅前にはマンションがたくさん建ちました。駅を中心とした開発にシフトチェンジしていかないと、たんなるベッドタウンになり寂れてしまう。企業の誘地も必要かもしれないが、文化を中心とした都市づくりなど力を入れてほしいです。</t>
  </si>
  <si>
    <t>まだまだ狭い道があり、救急車や消防車が通れません。セットバックするのを待っていては、いつ広くなるのかわかりません。小牧市さんに区画整理をやって欲しい。小牧市さんでＵ字溝を入れて水路を作って欲しい。小牧市がより良い町となりますように願っています。</t>
    <rPh sb="4" eb="5">
      <t>セマ</t>
    </rPh>
    <rPh sb="6" eb="7">
      <t>ミチ</t>
    </rPh>
    <rPh sb="11" eb="14">
      <t>キュウキュウシャ</t>
    </rPh>
    <rPh sb="15" eb="18">
      <t>ショウボウシャ</t>
    </rPh>
    <rPh sb="19" eb="20">
      <t>トオ</t>
    </rPh>
    <rPh sb="35" eb="36">
      <t>マ</t>
    </rPh>
    <rPh sb="44" eb="45">
      <t>ヒロ</t>
    </rPh>
    <rPh sb="57" eb="59">
      <t>コマキ</t>
    </rPh>
    <rPh sb="59" eb="60">
      <t>シ</t>
    </rPh>
    <rPh sb="63" eb="67">
      <t>クカクセイリ</t>
    </rPh>
    <rPh sb="71" eb="72">
      <t>ホ</t>
    </rPh>
    <rPh sb="75" eb="78">
      <t>コマキシ</t>
    </rPh>
    <rPh sb="82" eb="83">
      <t>ジ</t>
    </rPh>
    <rPh sb="83" eb="84">
      <t>ミゾ</t>
    </rPh>
    <rPh sb="85" eb="86">
      <t>イ</t>
    </rPh>
    <rPh sb="88" eb="90">
      <t>スイロ</t>
    </rPh>
    <rPh sb="91" eb="92">
      <t>ツク</t>
    </rPh>
    <rPh sb="94" eb="95">
      <t>ホ</t>
    </rPh>
    <rPh sb="98" eb="101">
      <t>コマキシ</t>
    </rPh>
    <rPh sb="104" eb="105">
      <t>ヨ</t>
    </rPh>
    <rPh sb="106" eb="107">
      <t>マチ</t>
    </rPh>
    <rPh sb="115" eb="116">
      <t>ネガ</t>
    </rPh>
    <phoneticPr fontId="2"/>
  </si>
  <si>
    <t>⓪市の名産品がパッと無い。市で各ケーキ屋と協力して西尾市の抹茶みたいに名古屋コーチンプリンを作って押していくべきだ。①公園、緑道の手入れを増やして欲しい。夏に雑草だらけで利用しづらい。②味岡駅近くの藤棚「岩崎清流亭の藤」周辺を手入れして欲しい。支柱や川の手すり等。③ノラ猫が多く、フン害がひどい。何か市で取組みして欲しい。④不妊治療が保険適用となったが、そのせいで治療内容が制限され、個人にあった治療をするには自費１００％治療となり、助成金も失くなり、状況がひどくなった。せめて市で助成金を設立して欲しい。</t>
  </si>
  <si>
    <t>”こども夢・チャレンジＮＯ１都市”政策の一環としてラポオの中に「こども未来館」を諸課題提議された中で大投資をして開館させた。現段階での利用状況（遊ギ施設）等、今後ますます心配しております。明らかに山下市政の失敗であり、新たな政策以外に対応策を政策に反映をする事も重要と考えます。</t>
    <rPh sb="4" eb="5">
      <t>ユメ</t>
    </rPh>
    <rPh sb="14" eb="16">
      <t>トシ</t>
    </rPh>
    <rPh sb="17" eb="19">
      <t>セイサク</t>
    </rPh>
    <rPh sb="20" eb="22">
      <t>イッカン</t>
    </rPh>
    <rPh sb="29" eb="30">
      <t>ナカ</t>
    </rPh>
    <rPh sb="35" eb="38">
      <t>ミライカン</t>
    </rPh>
    <rPh sb="40" eb="41">
      <t>ショ</t>
    </rPh>
    <rPh sb="41" eb="45">
      <t>カダイテイギ</t>
    </rPh>
    <rPh sb="48" eb="49">
      <t>ナカ</t>
    </rPh>
    <phoneticPr fontId="2"/>
  </si>
  <si>
    <t>小牧市くらしのガイドを配布してほしい。南外山の交差点の右折信号の矢印を長くしてほしい（図）。対抗車の車が多いため、右折信号が矢印にかわても車１台か２台しか右折できません。右折信号が短い、いつも渋滞しています。</t>
    <rPh sb="0" eb="3">
      <t>コマキシ</t>
    </rPh>
    <rPh sb="11" eb="13">
      <t>ハイフ</t>
    </rPh>
    <rPh sb="19" eb="20">
      <t>ミナミ</t>
    </rPh>
    <rPh sb="20" eb="22">
      <t>トヤマ</t>
    </rPh>
    <rPh sb="23" eb="26">
      <t>コウサテン</t>
    </rPh>
    <rPh sb="27" eb="31">
      <t>ウセツシンゴウ</t>
    </rPh>
    <rPh sb="32" eb="34">
      <t>ヤジルシ</t>
    </rPh>
    <rPh sb="35" eb="36">
      <t>ナガ</t>
    </rPh>
    <rPh sb="43" eb="44">
      <t>ズ</t>
    </rPh>
    <phoneticPr fontId="2"/>
  </si>
  <si>
    <t>小牧市といえば何？と聞かれた時、答えられる様な有名な場所や食べ物が無い。ご当地の何かを考えてみるのはどうか。観光地がある訳でもないから、市外の友達や知りあいにおすすめできる場所や事がない。住みやすい街だと思うが、それ以上でも以下でもない。</t>
    <rPh sb="0" eb="3">
      <t>コマキシ</t>
    </rPh>
    <rPh sb="7" eb="8">
      <t>ナニ</t>
    </rPh>
    <rPh sb="10" eb="11">
      <t>キ</t>
    </rPh>
    <rPh sb="14" eb="15">
      <t>トキ</t>
    </rPh>
    <rPh sb="16" eb="17">
      <t>コタ</t>
    </rPh>
    <rPh sb="21" eb="22">
      <t>ヨウ</t>
    </rPh>
    <rPh sb="23" eb="25">
      <t>ユウメイ</t>
    </rPh>
    <rPh sb="26" eb="28">
      <t>バショ</t>
    </rPh>
    <rPh sb="29" eb="30">
      <t>タ</t>
    </rPh>
    <rPh sb="31" eb="32">
      <t>モノ</t>
    </rPh>
    <rPh sb="33" eb="34">
      <t>ナ</t>
    </rPh>
    <rPh sb="37" eb="39">
      <t>トウチ</t>
    </rPh>
    <rPh sb="40" eb="41">
      <t>ナニ</t>
    </rPh>
    <rPh sb="43" eb="44">
      <t>カンガ</t>
    </rPh>
    <rPh sb="54" eb="57">
      <t>カンコウチ</t>
    </rPh>
    <rPh sb="60" eb="61">
      <t>ワケ</t>
    </rPh>
    <rPh sb="68" eb="70">
      <t>シガイ</t>
    </rPh>
    <rPh sb="71" eb="73">
      <t>トモダチ</t>
    </rPh>
    <rPh sb="74" eb="75">
      <t>シ</t>
    </rPh>
    <rPh sb="86" eb="88">
      <t>バショ</t>
    </rPh>
    <rPh sb="89" eb="90">
      <t>コト</t>
    </rPh>
    <rPh sb="94" eb="95">
      <t>ス</t>
    </rPh>
    <rPh sb="99" eb="100">
      <t>マチ</t>
    </rPh>
    <rPh sb="102" eb="103">
      <t>オモ</t>
    </rPh>
    <rPh sb="108" eb="110">
      <t>イジョウ</t>
    </rPh>
    <rPh sb="112" eb="114">
      <t>イカ</t>
    </rPh>
    <phoneticPr fontId="2"/>
  </si>
  <si>
    <t>資源回収ステーション、コンテナ制にしてほしい（特に雑がみ）。小牧市の財源となると思って持って行くのに、紙袋の口を閉じてくれとか、係の人にゴミをじろじろ見られるのもイヤだし、なら民間の２４時間受け入れの古紙畑などに持っていこうかなってなります。ビン、カンもカゴに分けて入れる制度が良い。ゴミ袋代がもったいない。だったらスーパーのビン、カン回収してくれる所に持っていこうという考えになる。パワーズ小牧店のリサイクルステーションは充実している。ママ友はみんなそこに持っていくよね！っていつも話ししています。</t>
  </si>
  <si>
    <t>子育てするにあたって、とても住みやすい町だと思ってます。ますますの発展を願っております。</t>
    <rPh sb="0" eb="2">
      <t>コソダ</t>
    </rPh>
    <rPh sb="14" eb="15">
      <t>ス</t>
    </rPh>
    <rPh sb="19" eb="20">
      <t>マチ</t>
    </rPh>
    <rPh sb="22" eb="23">
      <t>オモ</t>
    </rPh>
    <rPh sb="33" eb="35">
      <t>ハッテン</t>
    </rPh>
    <rPh sb="36" eb="37">
      <t>ネガ</t>
    </rPh>
    <phoneticPr fontId="2"/>
  </si>
  <si>
    <t>野鳥（カラス）対策をして頂けると有難いです。燃えるゴミの日にカラスが生ゴミをあさり、散らかす為。</t>
    <rPh sb="0" eb="2">
      <t>ヤチョウ</t>
    </rPh>
    <rPh sb="7" eb="9">
      <t>タイサク</t>
    </rPh>
    <rPh sb="12" eb="13">
      <t>イタダ</t>
    </rPh>
    <rPh sb="16" eb="18">
      <t>アリガタ</t>
    </rPh>
    <rPh sb="22" eb="23">
      <t>モ</t>
    </rPh>
    <rPh sb="28" eb="29">
      <t>ヒ</t>
    </rPh>
    <rPh sb="34" eb="35">
      <t>ナマ</t>
    </rPh>
    <rPh sb="42" eb="43">
      <t>チ</t>
    </rPh>
    <rPh sb="46" eb="47">
      <t>タメ</t>
    </rPh>
    <phoneticPr fontId="2"/>
  </si>
  <si>
    <t>小牧山だけに力を入れずに岩崎山にも注力して欲しいと思います。</t>
    <rPh sb="0" eb="3">
      <t>コマキヤマ</t>
    </rPh>
    <rPh sb="6" eb="7">
      <t>リキ</t>
    </rPh>
    <rPh sb="8" eb="9">
      <t>イ</t>
    </rPh>
    <rPh sb="12" eb="14">
      <t>イワサキ</t>
    </rPh>
    <rPh sb="14" eb="15">
      <t>ヤマ</t>
    </rPh>
    <rPh sb="17" eb="19">
      <t>チュウリョク</t>
    </rPh>
    <rPh sb="21" eb="22">
      <t>ホ</t>
    </rPh>
    <rPh sb="25" eb="26">
      <t>オモ</t>
    </rPh>
    <phoneticPr fontId="2"/>
  </si>
  <si>
    <t>子育ては非常に大切だと思いますが、未婚の中年も沢山います。コロナで職を失ったり、何も援助が無い中、頑張っている人が居る事も考えて頂きたい！！</t>
    <rPh sb="0" eb="2">
      <t>コソダ</t>
    </rPh>
    <rPh sb="4" eb="6">
      <t>ヒジョウ</t>
    </rPh>
    <rPh sb="7" eb="9">
      <t>タイセツ</t>
    </rPh>
    <rPh sb="11" eb="12">
      <t>オモ</t>
    </rPh>
    <rPh sb="17" eb="19">
      <t>ミコン</t>
    </rPh>
    <rPh sb="20" eb="22">
      <t>チュウネン</t>
    </rPh>
    <rPh sb="23" eb="25">
      <t>タクサン</t>
    </rPh>
    <rPh sb="33" eb="34">
      <t>ショク</t>
    </rPh>
    <rPh sb="35" eb="36">
      <t>ウシナ</t>
    </rPh>
    <rPh sb="40" eb="41">
      <t>ナニ</t>
    </rPh>
    <rPh sb="42" eb="44">
      <t>エンジョ</t>
    </rPh>
    <rPh sb="45" eb="46">
      <t>ナ</t>
    </rPh>
    <rPh sb="47" eb="48">
      <t>ナカ</t>
    </rPh>
    <rPh sb="49" eb="51">
      <t>ガンバ</t>
    </rPh>
    <rPh sb="55" eb="56">
      <t>ヒト</t>
    </rPh>
    <rPh sb="57" eb="58">
      <t>イ</t>
    </rPh>
    <rPh sb="59" eb="60">
      <t>コト</t>
    </rPh>
    <rPh sb="61" eb="62">
      <t>カンガ</t>
    </rPh>
    <rPh sb="64" eb="65">
      <t>イタダ</t>
    </rPh>
    <phoneticPr fontId="2"/>
  </si>
  <si>
    <t>高蔵寺のアピタに直通バスがほしい。ドンキでは年より向けの下着などが手に入らない。</t>
    <rPh sb="0" eb="3">
      <t>コウゾウジ</t>
    </rPh>
    <rPh sb="8" eb="10">
      <t>チョクツウ</t>
    </rPh>
    <rPh sb="22" eb="23">
      <t>トシ</t>
    </rPh>
    <rPh sb="25" eb="26">
      <t>ム</t>
    </rPh>
    <rPh sb="28" eb="30">
      <t>シタギ</t>
    </rPh>
    <rPh sb="33" eb="34">
      <t>テ</t>
    </rPh>
    <rPh sb="35" eb="36">
      <t>ハイ</t>
    </rPh>
    <phoneticPr fontId="2"/>
  </si>
  <si>
    <t>小牧山の整備がなされて、小牧のシンボルとして小牧山は大切にしていきたい。一方、市境の整備が充分ではないと思う。河川のごみ投棄や汚れが匂いも気になる。小牧山が市内のどこからでも見えるように高いビルがないとよい。６０～６４才に支援があるとよい。インターネット、ＳＮＳ等に情報発信等が移行されているが、紙媒体も残して多様な手段があるとよい。巾下、境、矢戸の各川沿を歩いていると、サギの他にカワセミも見かける。田畑や休耕田には国鳥であるキジも生息している。堤防に樹木を植えたり、土手や路面を整備したならば、鳥は絶滅することなく、人は安心安全に歩くことができると思う。小牧市にも五条川に劣らない素敵な健幸ロードができると思う。魅力ある都市は水辺がきれいである。</t>
    <rPh sb="0" eb="3">
      <t>コマキヤマ</t>
    </rPh>
    <rPh sb="4" eb="6">
      <t>セイビ</t>
    </rPh>
    <rPh sb="12" eb="14">
      <t>コマキ</t>
    </rPh>
    <rPh sb="22" eb="24">
      <t>コマキ</t>
    </rPh>
    <rPh sb="24" eb="25">
      <t>ヤマ</t>
    </rPh>
    <rPh sb="26" eb="28">
      <t>タイセツ</t>
    </rPh>
    <rPh sb="36" eb="38">
      <t>イッポウ</t>
    </rPh>
    <rPh sb="39" eb="40">
      <t>シ</t>
    </rPh>
    <rPh sb="40" eb="41">
      <t>サカイ</t>
    </rPh>
    <rPh sb="42" eb="44">
      <t>セイビ</t>
    </rPh>
    <rPh sb="45" eb="47">
      <t>ジュウブン</t>
    </rPh>
    <rPh sb="52" eb="53">
      <t>オモ</t>
    </rPh>
    <rPh sb="55" eb="57">
      <t>カセン</t>
    </rPh>
    <rPh sb="60" eb="62">
      <t>トウキ</t>
    </rPh>
    <rPh sb="63" eb="64">
      <t>ヨゴ</t>
    </rPh>
    <rPh sb="66" eb="67">
      <t>ニオ</t>
    </rPh>
    <rPh sb="69" eb="70">
      <t>キ</t>
    </rPh>
    <rPh sb="74" eb="76">
      <t>コマキ</t>
    </rPh>
    <rPh sb="76" eb="77">
      <t>ヤマ</t>
    </rPh>
    <rPh sb="78" eb="80">
      <t>シナイ</t>
    </rPh>
    <rPh sb="87" eb="88">
      <t>ミ</t>
    </rPh>
    <rPh sb="93" eb="94">
      <t>タカ</t>
    </rPh>
    <rPh sb="109" eb="110">
      <t>サイ</t>
    </rPh>
    <rPh sb="111" eb="113">
      <t>シエン</t>
    </rPh>
    <rPh sb="131" eb="132">
      <t>ラ</t>
    </rPh>
    <rPh sb="133" eb="137">
      <t>ジョウホウハッシン</t>
    </rPh>
    <rPh sb="137" eb="138">
      <t>ラ</t>
    </rPh>
    <rPh sb="139" eb="141">
      <t>イコウ</t>
    </rPh>
    <rPh sb="148" eb="151">
      <t>カミバイタイ</t>
    </rPh>
    <rPh sb="152" eb="153">
      <t>ノコ</t>
    </rPh>
    <rPh sb="155" eb="157">
      <t>タヨウ</t>
    </rPh>
    <rPh sb="158" eb="160">
      <t>シュダン</t>
    </rPh>
    <rPh sb="167" eb="168">
      <t>ハバ</t>
    </rPh>
    <rPh sb="168" eb="169">
      <t>シタ</t>
    </rPh>
    <rPh sb="170" eb="171">
      <t>サカイ</t>
    </rPh>
    <rPh sb="172" eb="173">
      <t>ヤ</t>
    </rPh>
    <rPh sb="173" eb="174">
      <t>ト</t>
    </rPh>
    <rPh sb="175" eb="176">
      <t>カク</t>
    </rPh>
    <rPh sb="176" eb="178">
      <t>カワゾ</t>
    </rPh>
    <rPh sb="179" eb="180">
      <t>アル</t>
    </rPh>
    <phoneticPr fontId="2"/>
  </si>
  <si>
    <t>・一人親家庭への厚い支援を願います。子育ては大変お金が必要です。・ペット、特にネコの放し飼いに悩んでいます。フン害、チップ埋め込みの条例等、飼主にモラルを求めます。・児童虐待、いじめの問題が起きた時（ニュースでよく見るのが）危機感が無さすぎる担当者が多いことです。男性が多いのは（子育てに余り関与していないのではと思われるのに）適当かどうか考慮する必要があると思います。</t>
  </si>
  <si>
    <t>・ゴミ出しのルールを守れていない人が多すぎると思います（分別、時間）。・道路の交通量の割に道幅が狭いと思います。</t>
    <rPh sb="3" eb="4">
      <t>ダ</t>
    </rPh>
    <rPh sb="10" eb="11">
      <t>マモ</t>
    </rPh>
    <rPh sb="16" eb="17">
      <t>ヒト</t>
    </rPh>
    <rPh sb="18" eb="19">
      <t>オオ</t>
    </rPh>
    <rPh sb="23" eb="24">
      <t>オモ</t>
    </rPh>
    <rPh sb="28" eb="30">
      <t>ブンベツ</t>
    </rPh>
    <rPh sb="31" eb="33">
      <t>ジカン</t>
    </rPh>
    <rPh sb="36" eb="38">
      <t>ドウロ</t>
    </rPh>
    <rPh sb="39" eb="42">
      <t>コウツウリョウ</t>
    </rPh>
    <rPh sb="43" eb="44">
      <t>ワリ</t>
    </rPh>
    <rPh sb="45" eb="47">
      <t>ミチハバ</t>
    </rPh>
    <rPh sb="48" eb="49">
      <t>セマ</t>
    </rPh>
    <rPh sb="51" eb="52">
      <t>オモ</t>
    </rPh>
    <phoneticPr fontId="2"/>
  </si>
  <si>
    <t>こまきプレミアム商品券が名古屋市の金シャチマネーのようになるといいなと思います。</t>
    <rPh sb="8" eb="11">
      <t>ショウヒンケン</t>
    </rPh>
    <rPh sb="12" eb="16">
      <t>ナゴヤシ</t>
    </rPh>
    <rPh sb="17" eb="18">
      <t>キン</t>
    </rPh>
    <rPh sb="35" eb="36">
      <t>オモ</t>
    </rPh>
    <phoneticPr fontId="2"/>
  </si>
  <si>
    <t>〈こまくるについて〉村中方面から延長して、布袋駅直通があれば便利です。〈暴走族について〉今まで以上に対策をお願いします。〈カラス対策について〉引き続き対策よろしくお願いします。〈日曜の休日窓口について〉今以上に利用できることを期待しています。</t>
    <rPh sb="10" eb="12">
      <t>ムラナカ</t>
    </rPh>
    <rPh sb="12" eb="14">
      <t>ホウメン</t>
    </rPh>
    <rPh sb="16" eb="18">
      <t>エンチョウ</t>
    </rPh>
    <rPh sb="21" eb="23">
      <t>ホテイ</t>
    </rPh>
    <rPh sb="23" eb="24">
      <t>エキ</t>
    </rPh>
    <rPh sb="24" eb="26">
      <t>チョクツウ</t>
    </rPh>
    <rPh sb="30" eb="32">
      <t>ベンリ</t>
    </rPh>
    <rPh sb="36" eb="39">
      <t>ボウソウゾク</t>
    </rPh>
    <rPh sb="44" eb="45">
      <t>イマ</t>
    </rPh>
    <rPh sb="47" eb="49">
      <t>イジョウ</t>
    </rPh>
    <rPh sb="50" eb="52">
      <t>タイサク</t>
    </rPh>
    <rPh sb="54" eb="55">
      <t>ネガ</t>
    </rPh>
    <rPh sb="64" eb="66">
      <t>タイサク</t>
    </rPh>
    <rPh sb="71" eb="72">
      <t>ヒ</t>
    </rPh>
    <rPh sb="73" eb="74">
      <t>ツヅ</t>
    </rPh>
    <rPh sb="75" eb="77">
      <t>タイサク</t>
    </rPh>
    <rPh sb="82" eb="83">
      <t>ネガ</t>
    </rPh>
    <rPh sb="89" eb="91">
      <t>ニチヨウ</t>
    </rPh>
    <rPh sb="92" eb="94">
      <t>キュウジツ</t>
    </rPh>
    <rPh sb="94" eb="96">
      <t>マドグチ</t>
    </rPh>
    <rPh sb="101" eb="104">
      <t>イマイジョウ</t>
    </rPh>
    <rPh sb="105" eb="107">
      <t>リヨウ</t>
    </rPh>
    <rPh sb="113" eb="115">
      <t>キタイ</t>
    </rPh>
    <phoneticPr fontId="2"/>
  </si>
  <si>
    <t>これからの子供たちの支援もよいが、今までがんばってこられた方、現在がんばって働いている人たちにも何か支援があるとよい。</t>
    <rPh sb="5" eb="7">
      <t>コドモ</t>
    </rPh>
    <rPh sb="10" eb="12">
      <t>シエン</t>
    </rPh>
    <rPh sb="17" eb="18">
      <t>イマ</t>
    </rPh>
    <rPh sb="29" eb="30">
      <t>ホウ</t>
    </rPh>
    <rPh sb="31" eb="33">
      <t>ゲンザイ</t>
    </rPh>
    <rPh sb="38" eb="39">
      <t>ハタラ</t>
    </rPh>
    <rPh sb="43" eb="44">
      <t>ヒト</t>
    </rPh>
    <rPh sb="48" eb="49">
      <t>ナニ</t>
    </rPh>
    <rPh sb="50" eb="52">
      <t>シエン</t>
    </rPh>
    <phoneticPr fontId="2"/>
  </si>
  <si>
    <t>・小牧線（小牧～犬山間）を複線にする。理由として①日常生活、利便性の向上。②小牧、犬山の歴史的観光目的とした理用者の増加をはかる。・小牧～春日井、一宮に向かう道路の整備拡大。理由として①交通量に対し車線が片側一車線の為、慢性的な渋滞が発生している。②道幅がせまく、歩道がない箇所があるため事故も多く、流れも悪い（名古屋方面だけでなく近隣市との連携を大事にしてほしい）。・子供や高齢者だけでなく、働きざかりに対する支援もしてほしい。</t>
    <rPh sb="1" eb="4">
      <t>コマキセン</t>
    </rPh>
    <rPh sb="5" eb="7">
      <t>コマキ</t>
    </rPh>
    <rPh sb="8" eb="10">
      <t>イヌヤマ</t>
    </rPh>
    <rPh sb="10" eb="11">
      <t>マ</t>
    </rPh>
    <rPh sb="13" eb="15">
      <t>フクセン</t>
    </rPh>
    <rPh sb="19" eb="21">
      <t>リユウ</t>
    </rPh>
    <rPh sb="25" eb="29">
      <t>ニチジョウセイカツ</t>
    </rPh>
    <rPh sb="30" eb="33">
      <t>リベンセイ</t>
    </rPh>
    <rPh sb="34" eb="36">
      <t>コウジョウ</t>
    </rPh>
    <rPh sb="38" eb="40">
      <t>コマキ</t>
    </rPh>
    <rPh sb="41" eb="43">
      <t>イヌヤマ</t>
    </rPh>
    <rPh sb="44" eb="47">
      <t>レキシテキ</t>
    </rPh>
    <rPh sb="47" eb="51">
      <t>カンコウモクテキ</t>
    </rPh>
    <rPh sb="54" eb="55">
      <t>リ</t>
    </rPh>
    <rPh sb="55" eb="56">
      <t>ヨウ</t>
    </rPh>
    <rPh sb="56" eb="57">
      <t>モノ</t>
    </rPh>
    <rPh sb="58" eb="60">
      <t>ゾウカ</t>
    </rPh>
    <rPh sb="66" eb="68">
      <t>コマキ</t>
    </rPh>
    <rPh sb="69" eb="72">
      <t>カスガイ</t>
    </rPh>
    <rPh sb="73" eb="75">
      <t>イチノミヤ</t>
    </rPh>
    <rPh sb="76" eb="77">
      <t>ム</t>
    </rPh>
    <rPh sb="79" eb="81">
      <t>ドウロ</t>
    </rPh>
    <rPh sb="82" eb="86">
      <t>セイビカクダイ</t>
    </rPh>
    <rPh sb="87" eb="89">
      <t>リユウ</t>
    </rPh>
    <rPh sb="93" eb="95">
      <t>コウツウ</t>
    </rPh>
    <rPh sb="95" eb="96">
      <t>リョウ</t>
    </rPh>
    <rPh sb="97" eb="98">
      <t>タイ</t>
    </rPh>
    <rPh sb="99" eb="101">
      <t>シャセン</t>
    </rPh>
    <rPh sb="102" eb="107">
      <t>カタガワイチシャセン</t>
    </rPh>
    <rPh sb="108" eb="109">
      <t>タメ</t>
    </rPh>
    <rPh sb="110" eb="113">
      <t>マンセイテキ</t>
    </rPh>
    <rPh sb="114" eb="116">
      <t>ジュウタイ</t>
    </rPh>
    <rPh sb="117" eb="119">
      <t>ハッセイ</t>
    </rPh>
    <rPh sb="125" eb="127">
      <t>ミチハバ</t>
    </rPh>
    <rPh sb="132" eb="134">
      <t>ホドウ</t>
    </rPh>
    <rPh sb="137" eb="139">
      <t>カショ</t>
    </rPh>
    <rPh sb="144" eb="146">
      <t>ジコ</t>
    </rPh>
    <rPh sb="147" eb="148">
      <t>オオ</t>
    </rPh>
    <rPh sb="150" eb="151">
      <t>ナガ</t>
    </rPh>
    <rPh sb="153" eb="154">
      <t>ワル</t>
    </rPh>
    <rPh sb="156" eb="159">
      <t>ナゴヤ</t>
    </rPh>
    <rPh sb="159" eb="161">
      <t>ホウメン</t>
    </rPh>
    <rPh sb="166" eb="168">
      <t>キンリン</t>
    </rPh>
    <rPh sb="168" eb="169">
      <t>シ</t>
    </rPh>
    <rPh sb="171" eb="173">
      <t>レンケイ</t>
    </rPh>
    <rPh sb="174" eb="176">
      <t>ダイジ</t>
    </rPh>
    <phoneticPr fontId="2"/>
  </si>
  <si>
    <t>災害がおきた時、会館まではとおいので、例えば自えい隊なのは開放していただけますか？（春日寺より）（孫との今言ば…災害時には自衛隊（信号）の所でまち合わせと言ってますが！！）。自衛隊は国民を守るケンリがあるので、それに毛布、水など備ちくもあるだろうし…</t>
    <rPh sb="0" eb="2">
      <t>サイガイ</t>
    </rPh>
    <rPh sb="6" eb="7">
      <t>トキ</t>
    </rPh>
    <rPh sb="8" eb="10">
      <t>カイカン</t>
    </rPh>
    <rPh sb="19" eb="20">
      <t>タト</t>
    </rPh>
    <rPh sb="22" eb="23">
      <t>ジ</t>
    </rPh>
    <rPh sb="25" eb="26">
      <t>タイ</t>
    </rPh>
    <rPh sb="29" eb="31">
      <t>カイホウ</t>
    </rPh>
    <phoneticPr fontId="2"/>
  </si>
  <si>
    <t>・小牧市は広いので、地域によって公共交通機関の利用がしにくいので、子供を含めてイベントの時に利用できない。・小牧市の住民はエコプラザにゴミの廃棄ができるのでとても助かります。</t>
    <rPh sb="1" eb="3">
      <t>コマキ</t>
    </rPh>
    <rPh sb="3" eb="4">
      <t>シ</t>
    </rPh>
    <rPh sb="5" eb="6">
      <t>ヒロ</t>
    </rPh>
    <rPh sb="10" eb="12">
      <t>チイキ</t>
    </rPh>
    <rPh sb="16" eb="18">
      <t>コウキョウ</t>
    </rPh>
    <rPh sb="18" eb="20">
      <t>コウツウ</t>
    </rPh>
    <rPh sb="20" eb="22">
      <t>キカン</t>
    </rPh>
    <rPh sb="23" eb="25">
      <t>リヨウ</t>
    </rPh>
    <rPh sb="33" eb="35">
      <t>コドモ</t>
    </rPh>
    <rPh sb="36" eb="37">
      <t>フク</t>
    </rPh>
    <rPh sb="44" eb="45">
      <t>トキ</t>
    </rPh>
    <rPh sb="46" eb="48">
      <t>リヨウ</t>
    </rPh>
    <rPh sb="54" eb="56">
      <t>コマキ</t>
    </rPh>
    <rPh sb="56" eb="57">
      <t>シ</t>
    </rPh>
    <rPh sb="58" eb="60">
      <t>ジュウミン</t>
    </rPh>
    <rPh sb="70" eb="72">
      <t>ハイキ</t>
    </rPh>
    <rPh sb="81" eb="82">
      <t>タス</t>
    </rPh>
    <phoneticPr fontId="2"/>
  </si>
  <si>
    <t>小牧のおすもうみたいなマークがへん。何ですもう？とりかくへんもっといいマークないの？？私達の子育ての頃よりかなり支援されている。子供は社会が育てるという考え方などだろうか。かなり恵まれているのに、まだこれ以上支援がいるのか？と思う事がある。</t>
    <rPh sb="0" eb="2">
      <t>コマキ</t>
    </rPh>
    <rPh sb="18" eb="19">
      <t>ナン</t>
    </rPh>
    <phoneticPr fontId="2"/>
  </si>
  <si>
    <t>１、健康寿命を伸ばす、アクティブに過ごすシニアを増やす。２、市民が助け合い、笑い合い、活気がある市だと他地域にＰＲすることによって、子育て世代の２０～３０代夫婦に転入してもらうことで若返りをはかる。３、空き家や荒れ地を減らし、防犯上も住み良いまちを目指す。４、ＳＤＧｓを市民が積極的に実践する。５、自分の周りから清掃を心掛け、ゴミのない町内にする。</t>
    <rPh sb="2" eb="6">
      <t>ケンコウジュミョウ</t>
    </rPh>
    <rPh sb="7" eb="8">
      <t>ノ</t>
    </rPh>
    <rPh sb="17" eb="18">
      <t>ス</t>
    </rPh>
    <rPh sb="24" eb="25">
      <t>フ</t>
    </rPh>
    <rPh sb="30" eb="32">
      <t>シミン</t>
    </rPh>
    <rPh sb="33" eb="34">
      <t>タス</t>
    </rPh>
    <rPh sb="35" eb="36">
      <t>ア</t>
    </rPh>
    <phoneticPr fontId="2"/>
  </si>
  <si>
    <t>岐阜県の山奥から小牧へ。私達は結婚して５６年住んでいます。夏の暑さにはおどろきましたが、小牧は本当にすみやすいいいところだと思い暮らしています。小牧山へのウオーキングが唯一の楽しみです。しかし、願いは北側のトイレに洋式が一ヶしかないことです。和式は無理です。どうぞ増してほしいです。</t>
    <rPh sb="0" eb="3">
      <t>ギフケン</t>
    </rPh>
    <rPh sb="4" eb="6">
      <t>ヤマオク</t>
    </rPh>
    <rPh sb="8" eb="10">
      <t>コマキ</t>
    </rPh>
    <rPh sb="12" eb="14">
      <t>ワタシタチ</t>
    </rPh>
    <rPh sb="15" eb="17">
      <t>ケッコン</t>
    </rPh>
    <rPh sb="21" eb="22">
      <t>ネン</t>
    </rPh>
    <rPh sb="22" eb="23">
      <t>ス</t>
    </rPh>
    <rPh sb="29" eb="30">
      <t>ナツ</t>
    </rPh>
    <rPh sb="31" eb="32">
      <t>アツ</t>
    </rPh>
    <rPh sb="44" eb="46">
      <t>コマキ</t>
    </rPh>
    <rPh sb="47" eb="49">
      <t>ホントウ</t>
    </rPh>
    <rPh sb="62" eb="63">
      <t>オモ</t>
    </rPh>
    <rPh sb="64" eb="65">
      <t>ク</t>
    </rPh>
    <rPh sb="72" eb="74">
      <t>コマキ</t>
    </rPh>
    <rPh sb="74" eb="75">
      <t>ヤマ</t>
    </rPh>
    <rPh sb="84" eb="86">
      <t>ユイイツ</t>
    </rPh>
    <rPh sb="87" eb="88">
      <t>タノ</t>
    </rPh>
    <rPh sb="97" eb="98">
      <t>ネガ</t>
    </rPh>
    <rPh sb="100" eb="102">
      <t>キタガワ</t>
    </rPh>
    <rPh sb="107" eb="109">
      <t>ヨウシキ</t>
    </rPh>
    <phoneticPr fontId="2"/>
  </si>
  <si>
    <t>新しい図書館が綺麗で使いやすく嬉しいです。駅前（小牧駅）の整備が進んでいて嬉しいです。小牧駅内のトイレを明るく綺麗にしてほしいです。パークアリーナや小牧山など自然が身近にありホッとします。</t>
    <rPh sb="0" eb="1">
      <t>アタラ</t>
    </rPh>
    <rPh sb="3" eb="6">
      <t>トショカン</t>
    </rPh>
    <rPh sb="7" eb="9">
      <t>キレイ</t>
    </rPh>
    <rPh sb="10" eb="11">
      <t>ツカ</t>
    </rPh>
    <rPh sb="15" eb="16">
      <t>ウレ</t>
    </rPh>
    <rPh sb="21" eb="23">
      <t>エキマエ</t>
    </rPh>
    <rPh sb="24" eb="27">
      <t>コマキエキ</t>
    </rPh>
    <rPh sb="29" eb="31">
      <t>セイビ</t>
    </rPh>
    <rPh sb="32" eb="33">
      <t>スス</t>
    </rPh>
    <rPh sb="37" eb="38">
      <t>ウレ</t>
    </rPh>
    <rPh sb="43" eb="46">
      <t>コマキエキ</t>
    </rPh>
    <rPh sb="46" eb="47">
      <t>ナイ</t>
    </rPh>
    <rPh sb="52" eb="53">
      <t>アカ</t>
    </rPh>
    <rPh sb="55" eb="57">
      <t>キレイ</t>
    </rPh>
    <rPh sb="74" eb="77">
      <t>コマキヤマ</t>
    </rPh>
    <rPh sb="79" eb="81">
      <t>シゼン</t>
    </rPh>
    <rPh sb="82" eb="84">
      <t>ミジカ</t>
    </rPh>
    <phoneticPr fontId="2"/>
  </si>
  <si>
    <t>小牧駅前が少しずつきれいになっていくのが楽しみです。図書館も居心地が良いです。これからもっと本も充実させてもらえるといいと思います（新しい本がいいです）。</t>
    <rPh sb="0" eb="4">
      <t>コマキエキマエ</t>
    </rPh>
    <rPh sb="5" eb="6">
      <t>スコ</t>
    </rPh>
    <rPh sb="20" eb="21">
      <t>タノ</t>
    </rPh>
    <rPh sb="26" eb="29">
      <t>トショカン</t>
    </rPh>
    <rPh sb="30" eb="33">
      <t>イゴコチ</t>
    </rPh>
    <rPh sb="34" eb="35">
      <t>ヨ</t>
    </rPh>
    <rPh sb="46" eb="47">
      <t>ホン</t>
    </rPh>
    <rPh sb="48" eb="50">
      <t>ジュウジツ</t>
    </rPh>
    <rPh sb="61" eb="62">
      <t>オモ</t>
    </rPh>
    <rPh sb="66" eb="67">
      <t>アタラ</t>
    </rPh>
    <rPh sb="69" eb="70">
      <t>ホン</t>
    </rPh>
    <phoneticPr fontId="2"/>
  </si>
  <si>
    <t>今は自動車で出掛けられのでいいのですが、もっと年令が上がり、運転できなくなった時に困ると思います。</t>
    <rPh sb="0" eb="1">
      <t>イマ</t>
    </rPh>
    <rPh sb="2" eb="5">
      <t>ジドウシャ</t>
    </rPh>
    <rPh sb="6" eb="8">
      <t>デカ</t>
    </rPh>
    <rPh sb="23" eb="25">
      <t>ネンレイ</t>
    </rPh>
    <rPh sb="26" eb="27">
      <t>ア</t>
    </rPh>
    <rPh sb="30" eb="32">
      <t>ウンテン</t>
    </rPh>
    <rPh sb="39" eb="40">
      <t>トキ</t>
    </rPh>
    <rPh sb="41" eb="42">
      <t>コマ</t>
    </rPh>
    <rPh sb="44" eb="45">
      <t>オモ</t>
    </rPh>
    <phoneticPr fontId="2"/>
  </si>
  <si>
    <t>小牧市に住み早１７年経ち、とても住みやすい環境だと思っています。小牧口駅を利用していますが、駅も整備され、きれいになったのでとても気持ち良く利用させて頂いております。これからも街の取り組みに職員の皆様方、諸々の方の尽力に心から応援、感謝しております。</t>
    <rPh sb="0" eb="3">
      <t>コマキシ</t>
    </rPh>
    <rPh sb="4" eb="5">
      <t>ス</t>
    </rPh>
    <rPh sb="6" eb="7">
      <t>ハヤ</t>
    </rPh>
    <rPh sb="9" eb="10">
      <t>ネン</t>
    </rPh>
    <rPh sb="10" eb="11">
      <t>タ</t>
    </rPh>
    <rPh sb="16" eb="17">
      <t>ス</t>
    </rPh>
    <rPh sb="21" eb="23">
      <t>カンキョウ</t>
    </rPh>
    <rPh sb="25" eb="26">
      <t>オモ</t>
    </rPh>
    <rPh sb="32" eb="35">
      <t>コマキグチ</t>
    </rPh>
    <rPh sb="35" eb="36">
      <t>エキ</t>
    </rPh>
    <rPh sb="37" eb="39">
      <t>リヨウ</t>
    </rPh>
    <rPh sb="46" eb="47">
      <t>エキ</t>
    </rPh>
    <rPh sb="48" eb="50">
      <t>セイビ</t>
    </rPh>
    <rPh sb="65" eb="67">
      <t>キモ</t>
    </rPh>
    <rPh sb="68" eb="69">
      <t>ヨ</t>
    </rPh>
    <rPh sb="70" eb="72">
      <t>リヨウ</t>
    </rPh>
    <rPh sb="75" eb="76">
      <t>イタダ</t>
    </rPh>
    <rPh sb="88" eb="89">
      <t>マチ</t>
    </rPh>
    <rPh sb="90" eb="91">
      <t>ト</t>
    </rPh>
    <rPh sb="92" eb="93">
      <t>ク</t>
    </rPh>
    <rPh sb="95" eb="97">
      <t>ショクイン</t>
    </rPh>
    <rPh sb="98" eb="101">
      <t>ミナサマガタ</t>
    </rPh>
    <phoneticPr fontId="2"/>
  </si>
  <si>
    <t>東部の調整区域地区の土地所有にこまっている</t>
    <rPh sb="0" eb="2">
      <t>トウブ</t>
    </rPh>
    <rPh sb="3" eb="7">
      <t>チョウセイクイキ</t>
    </rPh>
    <rPh sb="7" eb="9">
      <t>チク</t>
    </rPh>
    <rPh sb="10" eb="12">
      <t>トチ</t>
    </rPh>
    <rPh sb="12" eb="14">
      <t>ショユウ</t>
    </rPh>
    <phoneticPr fontId="2"/>
  </si>
  <si>
    <t>駅の周辺がどんどん寂れている。綺麗で大きなショッピングセンターが無い。</t>
    <rPh sb="0" eb="1">
      <t>エキ</t>
    </rPh>
    <rPh sb="2" eb="4">
      <t>シュウヘン</t>
    </rPh>
    <rPh sb="9" eb="10">
      <t>サビ</t>
    </rPh>
    <rPh sb="15" eb="17">
      <t>キレイ</t>
    </rPh>
    <rPh sb="18" eb="19">
      <t>オオ</t>
    </rPh>
    <rPh sb="32" eb="33">
      <t>ナ</t>
    </rPh>
    <phoneticPr fontId="2"/>
  </si>
  <si>
    <t>電車に乗っている時、直接名古屋駅まで行けたらいいのに…と思った事はある。乗りかえするのがめんどくさい。師勝に住んでいた時は「西春駅～新名古屋駅」まで２０分でついてべんりでした。あと、小牧の保健センターからラ・ムーまでの道、車が多いのに歩道が無いのはあぶない。中学生が通学しているのに、そのうち中学生が交通事故にあうのも時間のもんだいだと思います。ただでさえ車どうしで交通事故おこしてるのみているので。いつ歩道ができるんですか。イケヤとかコストコとかあるといいな。動物のいる公園もほしい。イヤシがほしい。</t>
    <rPh sb="0" eb="2">
      <t>デンシャ</t>
    </rPh>
    <rPh sb="3" eb="4">
      <t>ノ</t>
    </rPh>
    <rPh sb="8" eb="9">
      <t>トキ</t>
    </rPh>
    <rPh sb="10" eb="12">
      <t>チョクセツ</t>
    </rPh>
    <rPh sb="12" eb="16">
      <t>ナゴヤエキ</t>
    </rPh>
    <rPh sb="18" eb="19">
      <t>イ</t>
    </rPh>
    <rPh sb="28" eb="29">
      <t>オモ</t>
    </rPh>
    <rPh sb="31" eb="32">
      <t>コト</t>
    </rPh>
    <rPh sb="36" eb="37">
      <t>ノ</t>
    </rPh>
    <rPh sb="51" eb="53">
      <t>シカツ</t>
    </rPh>
    <rPh sb="54" eb="55">
      <t>ス</t>
    </rPh>
    <rPh sb="59" eb="60">
      <t>トキ</t>
    </rPh>
    <rPh sb="62" eb="65">
      <t>ニシハルエキ</t>
    </rPh>
    <rPh sb="66" eb="70">
      <t>シンナゴヤ</t>
    </rPh>
    <rPh sb="70" eb="71">
      <t>エキ</t>
    </rPh>
    <rPh sb="76" eb="77">
      <t>フン</t>
    </rPh>
    <rPh sb="91" eb="93">
      <t>コマキ</t>
    </rPh>
    <rPh sb="94" eb="96">
      <t>ホケン</t>
    </rPh>
    <rPh sb="109" eb="110">
      <t>ミチ</t>
    </rPh>
    <rPh sb="111" eb="112">
      <t>クルマ</t>
    </rPh>
    <rPh sb="113" eb="114">
      <t>オオ</t>
    </rPh>
    <rPh sb="117" eb="119">
      <t>ホドウ</t>
    </rPh>
    <rPh sb="120" eb="121">
      <t>ナ</t>
    </rPh>
    <rPh sb="129" eb="132">
      <t>チュウガクセイ</t>
    </rPh>
    <rPh sb="133" eb="135">
      <t>ツウガク</t>
    </rPh>
    <rPh sb="146" eb="149">
      <t>チュウガクセイ</t>
    </rPh>
    <rPh sb="150" eb="152">
      <t>コウツウ</t>
    </rPh>
    <rPh sb="152" eb="154">
      <t>ジコ</t>
    </rPh>
    <rPh sb="159" eb="161">
      <t>ジカン</t>
    </rPh>
    <rPh sb="168" eb="169">
      <t>オモ</t>
    </rPh>
    <rPh sb="178" eb="179">
      <t>クルマ</t>
    </rPh>
    <rPh sb="183" eb="187">
      <t>コウツウジコ</t>
    </rPh>
    <rPh sb="202" eb="204">
      <t>ホドウ</t>
    </rPh>
    <rPh sb="231" eb="233">
      <t>ドウブツ</t>
    </rPh>
    <rPh sb="236" eb="238">
      <t>コウエン</t>
    </rPh>
    <phoneticPr fontId="2"/>
  </si>
  <si>
    <t>・牛山駅にロータリーがなく、家族の送迎時に不便です。・航空自衛隊小牧基地前から南外山信号まで信号が１つもなく不便です。たまにお年寄りが信号なしの道路を渡ろうとしていて大変危険に感じます。</t>
    <rPh sb="1" eb="3">
      <t>ウシヤマ</t>
    </rPh>
    <rPh sb="3" eb="4">
      <t>エキ</t>
    </rPh>
    <rPh sb="14" eb="16">
      <t>カゾク</t>
    </rPh>
    <rPh sb="17" eb="19">
      <t>ソウゲイ</t>
    </rPh>
    <rPh sb="19" eb="20">
      <t>トキ</t>
    </rPh>
    <rPh sb="21" eb="23">
      <t>フベン</t>
    </rPh>
    <rPh sb="27" eb="32">
      <t>コウクウジエイタイ</t>
    </rPh>
    <rPh sb="32" eb="36">
      <t>コマキキチ</t>
    </rPh>
    <rPh sb="36" eb="37">
      <t>マエ</t>
    </rPh>
    <rPh sb="39" eb="42">
      <t>ミナミトヤマ</t>
    </rPh>
    <rPh sb="42" eb="44">
      <t>シンゴウ</t>
    </rPh>
    <rPh sb="46" eb="48">
      <t>シンゴウ</t>
    </rPh>
    <rPh sb="54" eb="56">
      <t>フベン</t>
    </rPh>
    <rPh sb="63" eb="65">
      <t>トシヨ</t>
    </rPh>
    <rPh sb="67" eb="69">
      <t>シンゴウ</t>
    </rPh>
    <rPh sb="72" eb="74">
      <t>ドウロ</t>
    </rPh>
    <rPh sb="75" eb="76">
      <t>ワタ</t>
    </rPh>
    <rPh sb="83" eb="85">
      <t>タイヘン</t>
    </rPh>
    <rPh sb="85" eb="87">
      <t>キケン</t>
    </rPh>
    <rPh sb="88" eb="89">
      <t>カン</t>
    </rPh>
    <phoneticPr fontId="2"/>
  </si>
  <si>
    <t>①自由な意見。ＡＩＫＯを活用しています。大好きです。３月に行われる小牧山へのＷ・Ｒのように、もっと現地でのスタンプ・ラリーをもっとふやして頂けるとうれしいです。②プレミアム商品券。クレジットカード購入できるようにおねがいします。</t>
    <rPh sb="1" eb="3">
      <t>ジユウ</t>
    </rPh>
    <rPh sb="4" eb="6">
      <t>イケン</t>
    </rPh>
    <rPh sb="12" eb="14">
      <t>カツヨウ</t>
    </rPh>
    <rPh sb="20" eb="22">
      <t>ダイス</t>
    </rPh>
    <rPh sb="27" eb="28">
      <t>ガツ</t>
    </rPh>
    <rPh sb="29" eb="30">
      <t>イ</t>
    </rPh>
    <rPh sb="33" eb="36">
      <t>コマキヤマ</t>
    </rPh>
    <rPh sb="49" eb="51">
      <t>ゲンチ</t>
    </rPh>
    <rPh sb="69" eb="70">
      <t>イタダ</t>
    </rPh>
    <rPh sb="86" eb="89">
      <t>ショウヒンケン</t>
    </rPh>
    <rPh sb="98" eb="100">
      <t>コウニュウ</t>
    </rPh>
    <phoneticPr fontId="2"/>
  </si>
  <si>
    <t>・トラックのドライバーをしています。道路についてなのですが、車道を広くしてもらえるのはうれしいのですが、工事が長すぎて困っています。トラックが多い街なので公道、車道の工事はじん速に行なってほしいと思います。・小供や高齢者に優しいのはうれしいですが、社会人や若者にもリラックスできる場所が欲しいです（娯楽、大型ショッピングセンター、温泉など）。・少しストレスがたまる街になっているような気がします（小牧在住歴３８年）。</t>
    <rPh sb="18" eb="20">
      <t>ドウロ</t>
    </rPh>
    <rPh sb="30" eb="32">
      <t>シャドウ</t>
    </rPh>
    <rPh sb="33" eb="34">
      <t>ヒロ</t>
    </rPh>
    <rPh sb="52" eb="54">
      <t>コウジ</t>
    </rPh>
    <rPh sb="55" eb="56">
      <t>ナガ</t>
    </rPh>
    <rPh sb="59" eb="60">
      <t>コマ</t>
    </rPh>
    <rPh sb="104" eb="105">
      <t>コ</t>
    </rPh>
    <phoneticPr fontId="2"/>
  </si>
  <si>
    <t>市民の立場にたって行動していただければなにもありません。</t>
    <rPh sb="0" eb="2">
      <t>シミン</t>
    </rPh>
    <rPh sb="3" eb="5">
      <t>タチバ</t>
    </rPh>
    <rPh sb="9" eb="11">
      <t>コウドウ</t>
    </rPh>
    <phoneticPr fontId="2"/>
  </si>
  <si>
    <t>小牧市ばかりでなく、全体的にシルバーが夛い今日、時代の移り変わりが速くて驚いて居ますが、古くても良い所、新しくて良い所が有ります。ぶつかるのでなく、お互いに語り合えば大きな力になると思います。今一度相手の話を聞く耳を持つ事が大切かなと思います。</t>
    <rPh sb="0" eb="3">
      <t>コマキシ</t>
    </rPh>
    <rPh sb="10" eb="13">
      <t>ゼンタイテキ</t>
    </rPh>
    <rPh sb="19" eb="20">
      <t>オオイ</t>
    </rPh>
    <rPh sb="21" eb="23">
      <t>コンニチ</t>
    </rPh>
    <rPh sb="24" eb="26">
      <t>ジダイ</t>
    </rPh>
    <rPh sb="27" eb="28">
      <t>ウツ</t>
    </rPh>
    <rPh sb="29" eb="30">
      <t>カ</t>
    </rPh>
    <rPh sb="33" eb="34">
      <t>ハヤ</t>
    </rPh>
    <rPh sb="36" eb="37">
      <t>オドロ</t>
    </rPh>
    <rPh sb="39" eb="40">
      <t>オ</t>
    </rPh>
    <rPh sb="44" eb="45">
      <t>フル</t>
    </rPh>
    <rPh sb="48" eb="49">
      <t>ヨ</t>
    </rPh>
    <rPh sb="50" eb="51">
      <t>トコロ</t>
    </rPh>
    <rPh sb="52" eb="53">
      <t>アタラ</t>
    </rPh>
    <rPh sb="56" eb="57">
      <t>ヨ</t>
    </rPh>
    <rPh sb="58" eb="59">
      <t>トコロ</t>
    </rPh>
    <rPh sb="60" eb="61">
      <t>ア</t>
    </rPh>
    <rPh sb="75" eb="76">
      <t>タガ</t>
    </rPh>
    <rPh sb="78" eb="79">
      <t>カタ</t>
    </rPh>
    <rPh sb="80" eb="81">
      <t>ア</t>
    </rPh>
    <rPh sb="83" eb="84">
      <t>オオ</t>
    </rPh>
    <rPh sb="86" eb="87">
      <t>リキ</t>
    </rPh>
    <rPh sb="91" eb="92">
      <t>オモ</t>
    </rPh>
    <rPh sb="96" eb="99">
      <t>イマイチド</t>
    </rPh>
    <rPh sb="99" eb="101">
      <t>アイテ</t>
    </rPh>
    <rPh sb="102" eb="103">
      <t>ハナシ</t>
    </rPh>
    <rPh sb="104" eb="105">
      <t>キ</t>
    </rPh>
    <rPh sb="106" eb="107">
      <t>ミミ</t>
    </rPh>
    <rPh sb="108" eb="109">
      <t>モ</t>
    </rPh>
    <rPh sb="110" eb="111">
      <t>コト</t>
    </rPh>
    <rPh sb="112" eb="114">
      <t>タイセツ</t>
    </rPh>
    <rPh sb="117" eb="118">
      <t>オモ</t>
    </rPh>
    <phoneticPr fontId="2"/>
  </si>
  <si>
    <t>巡回バスが不便！！</t>
    <rPh sb="0" eb="2">
      <t>ジュンカイ</t>
    </rPh>
    <rPh sb="5" eb="7">
      <t>フベン</t>
    </rPh>
    <phoneticPr fontId="2"/>
  </si>
  <si>
    <t>・ウォーキングをしていると後方からの自転車に気づかず危ない。歩行者に分かるようベルを鳴らすとか、声をかけるよう広報やポスターなどで注意喚起してほしい。・歩行者や自転車利用者の安全を考慮した道路整備をしてほしい。</t>
    <rPh sb="13" eb="15">
      <t>コウホウ</t>
    </rPh>
    <rPh sb="18" eb="21">
      <t>ジテンシャ</t>
    </rPh>
    <rPh sb="22" eb="23">
      <t>キ</t>
    </rPh>
    <rPh sb="26" eb="27">
      <t>アブ</t>
    </rPh>
    <rPh sb="30" eb="33">
      <t>ホコウシャ</t>
    </rPh>
    <rPh sb="34" eb="35">
      <t>ワ</t>
    </rPh>
    <rPh sb="42" eb="43">
      <t>ナ</t>
    </rPh>
    <rPh sb="48" eb="49">
      <t>コエ</t>
    </rPh>
    <rPh sb="55" eb="57">
      <t>コウホウ</t>
    </rPh>
    <rPh sb="65" eb="67">
      <t>チュウイ</t>
    </rPh>
    <rPh sb="67" eb="69">
      <t>カンキ</t>
    </rPh>
    <rPh sb="76" eb="79">
      <t>ホコウシャ</t>
    </rPh>
    <rPh sb="80" eb="83">
      <t>ジテンシャ</t>
    </rPh>
    <rPh sb="83" eb="86">
      <t>リヨウシャ</t>
    </rPh>
    <rPh sb="87" eb="89">
      <t>アンゼン</t>
    </rPh>
    <rPh sb="90" eb="92">
      <t>コウリョ</t>
    </rPh>
    <rPh sb="94" eb="98">
      <t>ドウロセイビ</t>
    </rPh>
    <phoneticPr fontId="2"/>
  </si>
  <si>
    <t>小牧市の活性化を考えるにあたり、犬山市の様にはいかずとも歴史上有名な小牧城があり、その周辺を整備し、若者から高齢者までが集まるお店（飲食等）などが出来ると良いかと思います。小牧山には桜もあり、飲食店があればにぎやかになると思います。</t>
    <rPh sb="0" eb="3">
      <t>コマキシ</t>
    </rPh>
    <rPh sb="4" eb="7">
      <t>カッセイカ</t>
    </rPh>
    <rPh sb="8" eb="9">
      <t>カンガ</t>
    </rPh>
    <rPh sb="16" eb="19">
      <t>イヌヤマシ</t>
    </rPh>
    <rPh sb="20" eb="21">
      <t>ヨウ</t>
    </rPh>
    <rPh sb="28" eb="31">
      <t>レキシジョウ</t>
    </rPh>
    <rPh sb="31" eb="33">
      <t>ユウメイ</t>
    </rPh>
    <phoneticPr fontId="2"/>
  </si>
  <si>
    <t>まだ引越しをしてから年数も経っていないので、小牧市の事がよく分かりません。知る機会もなかなか無いのが現状です。</t>
    <rPh sb="2" eb="4">
      <t>ヒッコ</t>
    </rPh>
    <rPh sb="10" eb="12">
      <t>ネンスウ</t>
    </rPh>
    <rPh sb="13" eb="14">
      <t>タ</t>
    </rPh>
    <rPh sb="22" eb="25">
      <t>コマキシ</t>
    </rPh>
    <rPh sb="26" eb="27">
      <t>コト</t>
    </rPh>
    <rPh sb="30" eb="31">
      <t>ワ</t>
    </rPh>
    <rPh sb="37" eb="38">
      <t>シ</t>
    </rPh>
    <rPh sb="39" eb="41">
      <t>キカイ</t>
    </rPh>
    <rPh sb="46" eb="47">
      <t>ナ</t>
    </rPh>
    <rPh sb="50" eb="52">
      <t>ゲンジョウ</t>
    </rPh>
    <phoneticPr fontId="2"/>
  </si>
  <si>
    <t>今後、免許証（運転）返納した後の交通手段が便利かどうかが心配です。</t>
    <rPh sb="0" eb="2">
      <t>コンゴ</t>
    </rPh>
    <rPh sb="3" eb="6">
      <t>メンキョショウ</t>
    </rPh>
    <rPh sb="7" eb="9">
      <t>ウンテン</t>
    </rPh>
    <rPh sb="10" eb="12">
      <t>ヘンノウ</t>
    </rPh>
    <rPh sb="14" eb="15">
      <t>ゴ</t>
    </rPh>
    <rPh sb="16" eb="20">
      <t>コウツウシュダン</t>
    </rPh>
    <rPh sb="21" eb="23">
      <t>ベンリ</t>
    </rPh>
    <rPh sb="28" eb="30">
      <t>シンパイ</t>
    </rPh>
    <phoneticPr fontId="2"/>
  </si>
  <si>
    <t>駅からお城までのお店や町並みなど整えて、人の集まる活気がある市になれば良いと思う。</t>
    <rPh sb="0" eb="1">
      <t>エキ</t>
    </rPh>
    <rPh sb="4" eb="5">
      <t>シロ</t>
    </rPh>
    <rPh sb="9" eb="10">
      <t>ミセ</t>
    </rPh>
    <rPh sb="11" eb="13">
      <t>マチナ</t>
    </rPh>
    <rPh sb="16" eb="17">
      <t>トトノ</t>
    </rPh>
    <rPh sb="20" eb="21">
      <t>ヒト</t>
    </rPh>
    <rPh sb="22" eb="23">
      <t>アツ</t>
    </rPh>
    <rPh sb="25" eb="27">
      <t>カッキ</t>
    </rPh>
    <rPh sb="30" eb="31">
      <t>シ</t>
    </rPh>
    <rPh sb="35" eb="36">
      <t>ヨ</t>
    </rPh>
    <rPh sb="38" eb="39">
      <t>オモ</t>
    </rPh>
    <phoneticPr fontId="2"/>
  </si>
  <si>
    <t>交通の便が以前より不便になりました。免許を返したらどうしたらいいですか？自転車も返してしまい、ただ歩くのみです。こんな不便な所になってしまい残念です。ピーチライナーもバスも大まわりして来ます。買いものに半日かかります。</t>
    <rPh sb="0" eb="2">
      <t>コウツウ</t>
    </rPh>
    <rPh sb="3" eb="4">
      <t>ベン</t>
    </rPh>
    <rPh sb="5" eb="7">
      <t>イゼン</t>
    </rPh>
    <rPh sb="9" eb="11">
      <t>フベン</t>
    </rPh>
    <phoneticPr fontId="2"/>
  </si>
  <si>
    <t>コンサート、講演会などもっとあるといいと思います</t>
    <rPh sb="6" eb="9">
      <t>コウエンカイ</t>
    </rPh>
    <rPh sb="20" eb="21">
      <t>オモ</t>
    </rPh>
    <phoneticPr fontId="2"/>
  </si>
  <si>
    <t>未来ある子ども達への小牧市の取り組みは素晴らしいと感じますが、高齢者及び介護を必要とする家庭への取り組みも同じように充実させてほしいと思います。</t>
    <rPh sb="0" eb="2">
      <t>ミライ</t>
    </rPh>
    <rPh sb="4" eb="5">
      <t>コ</t>
    </rPh>
    <rPh sb="7" eb="8">
      <t>タチ</t>
    </rPh>
    <rPh sb="10" eb="13">
      <t>コマキシ</t>
    </rPh>
    <rPh sb="14" eb="15">
      <t>ト</t>
    </rPh>
    <rPh sb="16" eb="17">
      <t>ク</t>
    </rPh>
    <rPh sb="19" eb="21">
      <t>スバ</t>
    </rPh>
    <rPh sb="25" eb="26">
      <t>カン</t>
    </rPh>
    <rPh sb="31" eb="34">
      <t>コウレイシャ</t>
    </rPh>
    <rPh sb="34" eb="35">
      <t>オヨ</t>
    </rPh>
    <rPh sb="36" eb="38">
      <t>カイゴ</t>
    </rPh>
    <rPh sb="39" eb="41">
      <t>ヒツヨウ</t>
    </rPh>
    <rPh sb="44" eb="46">
      <t>カテイ</t>
    </rPh>
    <rPh sb="48" eb="49">
      <t>ト</t>
    </rPh>
    <rPh sb="50" eb="51">
      <t>ク</t>
    </rPh>
    <rPh sb="53" eb="54">
      <t>オナ</t>
    </rPh>
    <rPh sb="58" eb="60">
      <t>ジュウジツ</t>
    </rPh>
    <rPh sb="67" eb="68">
      <t>オモ</t>
    </rPh>
    <phoneticPr fontId="2"/>
  </si>
  <si>
    <t>私は１人暮らしになって買物に不便を感じています。身体が動かなくなったらどうしようもありません。そんな時の情報が欲しいです。</t>
    <rPh sb="0" eb="1">
      <t>ワタシ</t>
    </rPh>
    <rPh sb="3" eb="4">
      <t>ニン</t>
    </rPh>
    <rPh sb="4" eb="5">
      <t>ク</t>
    </rPh>
    <rPh sb="11" eb="13">
      <t>カイモノ</t>
    </rPh>
    <rPh sb="14" eb="16">
      <t>フベン</t>
    </rPh>
    <rPh sb="17" eb="18">
      <t>カン</t>
    </rPh>
    <rPh sb="24" eb="26">
      <t>シンタイ</t>
    </rPh>
    <rPh sb="27" eb="28">
      <t>ウゴ</t>
    </rPh>
    <rPh sb="50" eb="51">
      <t>トキ</t>
    </rPh>
    <rPh sb="52" eb="54">
      <t>ジョウホウ</t>
    </rPh>
    <rPh sb="55" eb="56">
      <t>ホ</t>
    </rPh>
    <phoneticPr fontId="2"/>
  </si>
  <si>
    <t>小学生、幼稚園児の子をもつ親として、小牧市は子どもの教育ｅｔｃに力を入れて下さっているなあと感じることが多々あります。タブレットの導入やオンライン授業への対応もとても早く、びっくりしました！オンライン授業は１週間ほどお世話になったので、とても感謝しています。これからも安心して子育てができる市であり続けてほしいです。</t>
    <rPh sb="0" eb="3">
      <t>ショウガクセイ</t>
    </rPh>
    <rPh sb="4" eb="8">
      <t>ヨウチエンジ</t>
    </rPh>
    <rPh sb="9" eb="10">
      <t>コ</t>
    </rPh>
    <rPh sb="13" eb="14">
      <t>オヤ</t>
    </rPh>
    <rPh sb="18" eb="21">
      <t>コマキシ</t>
    </rPh>
    <rPh sb="22" eb="23">
      <t>コ</t>
    </rPh>
    <rPh sb="26" eb="28">
      <t>キョウイク</t>
    </rPh>
    <rPh sb="32" eb="33">
      <t>リキ</t>
    </rPh>
    <rPh sb="34" eb="35">
      <t>イ</t>
    </rPh>
    <rPh sb="37" eb="38">
      <t>クダ</t>
    </rPh>
    <rPh sb="46" eb="47">
      <t>カン</t>
    </rPh>
    <rPh sb="52" eb="54">
      <t>タタ</t>
    </rPh>
    <rPh sb="65" eb="67">
      <t>ドウニュウ</t>
    </rPh>
    <rPh sb="73" eb="75">
      <t>ジュギョウ</t>
    </rPh>
    <rPh sb="77" eb="79">
      <t>タイオウ</t>
    </rPh>
    <phoneticPr fontId="2"/>
  </si>
  <si>
    <t>・文化的イベントが色々と少ないと思う。・交通渋滞を何とかしてほしい！！沢山ありますが、老いは行動範囲が狭いので、人とのふれ合いも少ないので、身近な所でたのしめる場がほしいです。</t>
    <rPh sb="1" eb="4">
      <t>ブンカテキ</t>
    </rPh>
    <rPh sb="9" eb="11">
      <t>イロイロ</t>
    </rPh>
    <rPh sb="12" eb="13">
      <t>スク</t>
    </rPh>
    <rPh sb="16" eb="17">
      <t>オモ</t>
    </rPh>
    <rPh sb="20" eb="24">
      <t>コウツウジュウタイ</t>
    </rPh>
    <rPh sb="25" eb="26">
      <t>ナン</t>
    </rPh>
    <rPh sb="35" eb="37">
      <t>タクサン</t>
    </rPh>
    <rPh sb="43" eb="44">
      <t>オ</t>
    </rPh>
    <rPh sb="46" eb="50">
      <t>コウドウハンイ</t>
    </rPh>
    <rPh sb="51" eb="52">
      <t>セマ</t>
    </rPh>
    <rPh sb="56" eb="57">
      <t>ヒト</t>
    </rPh>
    <rPh sb="61" eb="62">
      <t>ア</t>
    </rPh>
    <rPh sb="64" eb="65">
      <t>スク</t>
    </rPh>
    <rPh sb="70" eb="72">
      <t>ミジカ</t>
    </rPh>
    <rPh sb="73" eb="74">
      <t>トコロ</t>
    </rPh>
    <rPh sb="80" eb="81">
      <t>バ</t>
    </rPh>
    <phoneticPr fontId="2"/>
  </si>
  <si>
    <t>親を介護する年になり、何かと出費がかさみます。同居していなくても補助があると良いと思います。また、街並みが整えられているのを見て感謝しています。早くピーチライナーの後の撤去が進むと良いなあと思います。</t>
    <rPh sb="0" eb="1">
      <t>オヤ</t>
    </rPh>
    <rPh sb="2" eb="4">
      <t>カイゴ</t>
    </rPh>
    <rPh sb="6" eb="7">
      <t>トシ</t>
    </rPh>
    <rPh sb="11" eb="12">
      <t>ナン</t>
    </rPh>
    <rPh sb="14" eb="16">
      <t>シュッピ</t>
    </rPh>
    <rPh sb="23" eb="25">
      <t>ドウキョ</t>
    </rPh>
    <rPh sb="32" eb="34">
      <t>ホジョ</t>
    </rPh>
    <rPh sb="38" eb="39">
      <t>ヨ</t>
    </rPh>
    <rPh sb="41" eb="42">
      <t>オモ</t>
    </rPh>
    <rPh sb="49" eb="51">
      <t>マチナ</t>
    </rPh>
    <rPh sb="53" eb="54">
      <t>トトノ</t>
    </rPh>
    <rPh sb="62" eb="63">
      <t>ミ</t>
    </rPh>
    <rPh sb="64" eb="66">
      <t>カンシャ</t>
    </rPh>
    <rPh sb="72" eb="73">
      <t>ハヤ</t>
    </rPh>
    <rPh sb="82" eb="83">
      <t>ゴ</t>
    </rPh>
    <rPh sb="84" eb="86">
      <t>テッキョ</t>
    </rPh>
    <rPh sb="87" eb="88">
      <t>スス</t>
    </rPh>
    <rPh sb="90" eb="91">
      <t>ヨ</t>
    </rPh>
    <rPh sb="95" eb="96">
      <t>オモ</t>
    </rPh>
    <phoneticPr fontId="2"/>
  </si>
  <si>
    <t>・四季の森は本当によく整備されている。・道路まわりの樹木剪定後に放置ゴミ（ペットボトル等）が回収されないで、折角剪定してキレイなったのに、路上に放置ゴミが目立つのは極めて不合理である。行政の管轄担当部署が原因なのか？</t>
    <rPh sb="1" eb="3">
      <t>シキ</t>
    </rPh>
    <rPh sb="4" eb="5">
      <t>モリ</t>
    </rPh>
    <rPh sb="6" eb="8">
      <t>ホントウ</t>
    </rPh>
    <rPh sb="11" eb="13">
      <t>セイビ</t>
    </rPh>
    <rPh sb="20" eb="22">
      <t>ドウロ</t>
    </rPh>
    <rPh sb="26" eb="28">
      <t>ジュモク</t>
    </rPh>
    <rPh sb="28" eb="30">
      <t>センテイ</t>
    </rPh>
    <rPh sb="30" eb="31">
      <t>ゴ</t>
    </rPh>
    <rPh sb="32" eb="34">
      <t>ホウチ</t>
    </rPh>
    <rPh sb="43" eb="44">
      <t>ラ</t>
    </rPh>
    <rPh sb="46" eb="48">
      <t>カイシュウ</t>
    </rPh>
    <rPh sb="54" eb="56">
      <t>セッカク</t>
    </rPh>
    <rPh sb="56" eb="58">
      <t>センテイ</t>
    </rPh>
    <rPh sb="69" eb="71">
      <t>ロジョウ</t>
    </rPh>
    <rPh sb="72" eb="74">
      <t>ホウチ</t>
    </rPh>
    <rPh sb="77" eb="79">
      <t>メダ</t>
    </rPh>
    <rPh sb="82" eb="83">
      <t>キワ</t>
    </rPh>
    <rPh sb="85" eb="88">
      <t>フゴウリ</t>
    </rPh>
    <rPh sb="92" eb="94">
      <t>ギョウセイ</t>
    </rPh>
    <rPh sb="95" eb="97">
      <t>カンカツ</t>
    </rPh>
    <rPh sb="97" eb="101">
      <t>タントウブショ</t>
    </rPh>
    <rPh sb="102" eb="104">
      <t>ゲンイン</t>
    </rPh>
    <phoneticPr fontId="2"/>
  </si>
  <si>
    <t>小牧市が住みやすく、明るく楽しい所になって欲しいと思います。もちろん今でも住みやすく、これからもずっと住みたいです。今まで小牧から出たのが１９９１年８月～１１月（春日井）、１９９６年１２月～２０００年６月（江南）無いと言って良いぐらい小牧が大好きです。</t>
    <rPh sb="0" eb="3">
      <t>コマキシ</t>
    </rPh>
    <rPh sb="4" eb="5">
      <t>ス</t>
    </rPh>
    <rPh sb="10" eb="11">
      <t>アカ</t>
    </rPh>
    <rPh sb="13" eb="14">
      <t>タノ</t>
    </rPh>
    <rPh sb="16" eb="17">
      <t>トコロ</t>
    </rPh>
    <rPh sb="21" eb="22">
      <t>ホ</t>
    </rPh>
    <rPh sb="25" eb="26">
      <t>オモ</t>
    </rPh>
    <rPh sb="34" eb="35">
      <t>イマ</t>
    </rPh>
    <rPh sb="37" eb="38">
      <t>ス</t>
    </rPh>
    <rPh sb="51" eb="52">
      <t>ス</t>
    </rPh>
    <rPh sb="58" eb="59">
      <t>イマ</t>
    </rPh>
    <phoneticPr fontId="2"/>
  </si>
  <si>
    <t>老人が増えたので、こまくるのバスはありがたいですが、本数があまりにも少ない。大きなバスは経費もかかるので小型にして、本数をもっと増やしてもらったら免許証を返納する人も増えると思うので、是非１時間に２本位走らせてもらいたいです。よろしくお願いします。</t>
    <rPh sb="0" eb="2">
      <t>ロウジン</t>
    </rPh>
    <rPh sb="3" eb="4">
      <t>フ</t>
    </rPh>
    <rPh sb="26" eb="28">
      <t>ホンスウ</t>
    </rPh>
    <rPh sb="34" eb="35">
      <t>スク</t>
    </rPh>
    <rPh sb="38" eb="39">
      <t>オオ</t>
    </rPh>
    <rPh sb="44" eb="46">
      <t>ケイヒ</t>
    </rPh>
    <rPh sb="52" eb="54">
      <t>コガタ</t>
    </rPh>
    <rPh sb="58" eb="60">
      <t>ホンスウ</t>
    </rPh>
    <rPh sb="64" eb="65">
      <t>フ</t>
    </rPh>
    <rPh sb="73" eb="76">
      <t>メンキョショウ</t>
    </rPh>
    <rPh sb="77" eb="79">
      <t>ヘンノウ</t>
    </rPh>
    <rPh sb="81" eb="82">
      <t>ヒト</t>
    </rPh>
    <rPh sb="83" eb="84">
      <t>フ</t>
    </rPh>
    <rPh sb="87" eb="88">
      <t>オモ</t>
    </rPh>
    <rPh sb="92" eb="94">
      <t>ゼヒ</t>
    </rPh>
    <phoneticPr fontId="2"/>
  </si>
  <si>
    <t>交通の便がもうすこしよくなるといいなと思います（電車）</t>
    <rPh sb="0" eb="2">
      <t>コウツウ</t>
    </rPh>
    <rPh sb="3" eb="4">
      <t>ベン</t>
    </rPh>
    <rPh sb="19" eb="20">
      <t>オモ</t>
    </rPh>
    <rPh sb="24" eb="26">
      <t>デンシャ</t>
    </rPh>
    <phoneticPr fontId="2"/>
  </si>
  <si>
    <t>高齢者に楽しい場所を作ってほしいと思います</t>
    <rPh sb="0" eb="3">
      <t>コウレイシャ</t>
    </rPh>
    <rPh sb="4" eb="5">
      <t>タノ</t>
    </rPh>
    <rPh sb="7" eb="9">
      <t>バショ</t>
    </rPh>
    <rPh sb="10" eb="11">
      <t>ツク</t>
    </rPh>
    <rPh sb="17" eb="18">
      <t>オモ</t>
    </rPh>
    <phoneticPr fontId="2"/>
  </si>
  <si>
    <t>・市卓球協会会員は市試合参加費無料、レディース連盟会員料援助等、小牧市は他県市では実施していない様な事をやって預いているのにはすごく感銘しています。これからも他に市民に援助、還元できるものを増やしていって預きたいと思います。・小牧をもっと環境等ピーアールして欲しい。お見やげ品も小牧独自のものも多々あると思います。健築物も小牧山、メナード美術館等々、その他にも！</t>
    <rPh sb="1" eb="2">
      <t>シ</t>
    </rPh>
    <rPh sb="2" eb="4">
      <t>タッキュウ</t>
    </rPh>
    <rPh sb="4" eb="8">
      <t>キョウカイカイイン</t>
    </rPh>
    <rPh sb="9" eb="10">
      <t>シ</t>
    </rPh>
    <rPh sb="10" eb="12">
      <t>シアイ</t>
    </rPh>
    <rPh sb="12" eb="14">
      <t>サンカ</t>
    </rPh>
    <rPh sb="14" eb="15">
      <t>ヒ</t>
    </rPh>
    <rPh sb="15" eb="17">
      <t>ムリョウ</t>
    </rPh>
    <rPh sb="23" eb="27">
      <t>レンメイカイイン</t>
    </rPh>
    <rPh sb="27" eb="28">
      <t>リョウ</t>
    </rPh>
    <rPh sb="28" eb="30">
      <t>エンジョ</t>
    </rPh>
    <rPh sb="30" eb="31">
      <t>ラ</t>
    </rPh>
    <rPh sb="32" eb="35">
      <t>コマキシ</t>
    </rPh>
    <phoneticPr fontId="2"/>
  </si>
  <si>
    <t>私は身体障害の為、外の出ることはあまりありませんので、現在の小牧市の状況がわかりませんが、妻から聞くと小牧駅周辺に何か統一制がなく、以前（昔）なら高齢者でも買い物が出来たのが生活に関する（衣・食）特に衣料関係（雑貨も含む）がなく、また外に出てもやすむ所が少ない気がしますとのことでした。大型店に行くにも自動車がないと行きづらいと申しております。今後、高齢者が増加する中、生活に密接する町ずくりをしてほしいと申しております。</t>
    <rPh sb="0" eb="1">
      <t>ワタシ</t>
    </rPh>
    <rPh sb="2" eb="4">
      <t>シンタイ</t>
    </rPh>
    <rPh sb="4" eb="6">
      <t>ショウガイ</t>
    </rPh>
    <rPh sb="7" eb="8">
      <t>タメ</t>
    </rPh>
    <rPh sb="9" eb="10">
      <t>ソト</t>
    </rPh>
    <rPh sb="11" eb="12">
      <t>デ</t>
    </rPh>
    <rPh sb="27" eb="29">
      <t>ゲンザイ</t>
    </rPh>
    <rPh sb="30" eb="32">
      <t>コマキ</t>
    </rPh>
    <rPh sb="32" eb="33">
      <t>シ</t>
    </rPh>
    <rPh sb="34" eb="36">
      <t>ジョウキョウ</t>
    </rPh>
    <rPh sb="45" eb="46">
      <t>ツマ</t>
    </rPh>
    <rPh sb="48" eb="49">
      <t>キ</t>
    </rPh>
    <rPh sb="51" eb="53">
      <t>コマキ</t>
    </rPh>
    <rPh sb="53" eb="54">
      <t>エキ</t>
    </rPh>
    <rPh sb="54" eb="56">
      <t>シュウヘン</t>
    </rPh>
    <rPh sb="57" eb="58">
      <t>ナニ</t>
    </rPh>
    <rPh sb="59" eb="61">
      <t>トウイツ</t>
    </rPh>
    <rPh sb="61" eb="62">
      <t>セイ</t>
    </rPh>
    <rPh sb="66" eb="68">
      <t>イゼン</t>
    </rPh>
    <rPh sb="69" eb="70">
      <t>ムカシ</t>
    </rPh>
    <rPh sb="73" eb="76">
      <t>コウレイシャ</t>
    </rPh>
    <rPh sb="78" eb="79">
      <t>カ</t>
    </rPh>
    <rPh sb="80" eb="81">
      <t>モノ</t>
    </rPh>
    <rPh sb="82" eb="84">
      <t>デキ</t>
    </rPh>
    <rPh sb="87" eb="89">
      <t>セイカツ</t>
    </rPh>
    <rPh sb="90" eb="91">
      <t>カン</t>
    </rPh>
    <phoneticPr fontId="2"/>
  </si>
  <si>
    <t>こまくるの路線と時刻表、バス亭の場所がひと目で分かるポスターのようなものが家に１つあれば利用しやすくなるかも。スマホも使いこなせないので、小牧駅から市民病院まで行くことしかできないが、乗り換え案内や所要時間が分かればもっと利用したい。</t>
    <rPh sb="5" eb="7">
      <t>ロセン</t>
    </rPh>
    <rPh sb="8" eb="11">
      <t>ジコクヒョウ</t>
    </rPh>
    <rPh sb="14" eb="15">
      <t>テイ</t>
    </rPh>
    <rPh sb="16" eb="18">
      <t>バショ</t>
    </rPh>
    <rPh sb="21" eb="22">
      <t>メ</t>
    </rPh>
    <rPh sb="23" eb="24">
      <t>ワ</t>
    </rPh>
    <rPh sb="37" eb="38">
      <t>イエ</t>
    </rPh>
    <rPh sb="44" eb="46">
      <t>リヨウ</t>
    </rPh>
    <rPh sb="59" eb="60">
      <t>ツカ</t>
    </rPh>
    <rPh sb="69" eb="72">
      <t>コマキエキ</t>
    </rPh>
    <rPh sb="74" eb="78">
      <t>シミンビョウイン</t>
    </rPh>
    <rPh sb="80" eb="81">
      <t>イ</t>
    </rPh>
    <rPh sb="92" eb="93">
      <t>ノ</t>
    </rPh>
    <rPh sb="94" eb="95">
      <t>カ</t>
    </rPh>
    <rPh sb="96" eb="98">
      <t>アンナイ</t>
    </rPh>
    <rPh sb="99" eb="103">
      <t>ショヨウジカン</t>
    </rPh>
    <rPh sb="104" eb="105">
      <t>ワ</t>
    </rPh>
    <rPh sb="111" eb="113">
      <t>リヨウ</t>
    </rPh>
    <phoneticPr fontId="2"/>
  </si>
  <si>
    <t>・小牧山の周りの歩道が分断されていて不便（途中で歩道がなくなる箇所があり危ない）。・自転車用レーンがあると良い。</t>
    <rPh sb="1" eb="4">
      <t>コマキヤマ</t>
    </rPh>
    <rPh sb="5" eb="6">
      <t>マワ</t>
    </rPh>
    <rPh sb="8" eb="10">
      <t>ホドウ</t>
    </rPh>
    <rPh sb="11" eb="13">
      <t>ブンダン</t>
    </rPh>
    <rPh sb="18" eb="20">
      <t>フベン</t>
    </rPh>
    <rPh sb="21" eb="23">
      <t>トチュウ</t>
    </rPh>
    <rPh sb="24" eb="26">
      <t>ホドウ</t>
    </rPh>
    <rPh sb="31" eb="33">
      <t>カショ</t>
    </rPh>
    <rPh sb="36" eb="37">
      <t>アブ</t>
    </rPh>
    <rPh sb="42" eb="45">
      <t>ジテンシャ</t>
    </rPh>
    <rPh sb="45" eb="46">
      <t>ヨウ</t>
    </rPh>
    <rPh sb="53" eb="54">
      <t>ヨ</t>
    </rPh>
    <phoneticPr fontId="2"/>
  </si>
  <si>
    <t>・もう少し障害者（医療的ケア児）を育てやすい町づくりをしてほしいと思う。災害時の備蓄や子供の施設等の情報発信等。・高齢者の多い地域への出張販売等考えてほしいと思う。</t>
    <rPh sb="3" eb="4">
      <t>スコ</t>
    </rPh>
    <rPh sb="5" eb="8">
      <t>ショウガイシャ</t>
    </rPh>
    <rPh sb="9" eb="12">
      <t>イリョウテキ</t>
    </rPh>
    <rPh sb="14" eb="15">
      <t>ジ</t>
    </rPh>
    <rPh sb="17" eb="18">
      <t>ソダ</t>
    </rPh>
    <rPh sb="22" eb="23">
      <t>マチ</t>
    </rPh>
    <rPh sb="33" eb="34">
      <t>オモ</t>
    </rPh>
    <rPh sb="36" eb="39">
      <t>サイガイジ</t>
    </rPh>
    <rPh sb="40" eb="42">
      <t>ビチク</t>
    </rPh>
    <rPh sb="43" eb="45">
      <t>コドモ</t>
    </rPh>
    <rPh sb="46" eb="48">
      <t>シセツ</t>
    </rPh>
    <rPh sb="48" eb="49">
      <t>ラ</t>
    </rPh>
    <rPh sb="50" eb="54">
      <t>ジョウホウハッシン</t>
    </rPh>
    <rPh sb="54" eb="55">
      <t>ラ</t>
    </rPh>
    <rPh sb="57" eb="60">
      <t>コウレイシャ</t>
    </rPh>
    <rPh sb="67" eb="69">
      <t>シュッチョウ</t>
    </rPh>
    <rPh sb="69" eb="71">
      <t>ハンバイ</t>
    </rPh>
    <rPh sb="71" eb="72">
      <t>ラ</t>
    </rPh>
    <rPh sb="72" eb="73">
      <t>カンガ</t>
    </rPh>
    <rPh sb="79" eb="80">
      <t>オモ</t>
    </rPh>
    <phoneticPr fontId="2"/>
  </si>
  <si>
    <t>東田中区は屋外に消火器が設置されている（他地区の事は分らない）。離れた所にある消火器では初期消火に間に合わない。これを廃止し、市から補助金を出して、各家で購入するようにしてはどうか？火災警報器は義務化されているが、消火器がなければ意味がないと思います。</t>
    <rPh sb="0" eb="3">
      <t>ヒガシタナカ</t>
    </rPh>
    <rPh sb="3" eb="4">
      <t>ク</t>
    </rPh>
    <rPh sb="5" eb="7">
      <t>オクガイ</t>
    </rPh>
    <rPh sb="8" eb="11">
      <t>ショウカキ</t>
    </rPh>
    <rPh sb="12" eb="14">
      <t>セッチ</t>
    </rPh>
    <rPh sb="20" eb="21">
      <t>ホカ</t>
    </rPh>
    <rPh sb="21" eb="23">
      <t>チク</t>
    </rPh>
    <rPh sb="24" eb="25">
      <t>コト</t>
    </rPh>
    <phoneticPr fontId="2"/>
  </si>
  <si>
    <t>道路や巡回バスも充実してきたと思われます。小牧駅周辺や小牧市の中心は比較的整備されたと感じていますが、まだまだその他は下水道も通っていない所もあり、昔からの町内では田舎だなぁと思います。巡回バスも直通で駅まで行けなかったり、時間も本数もあまりなく、利用しようと思っても乗りかえ方法もすぐにわからずなので、結局乗ることもしなかった事がありました。</t>
    <rPh sb="0" eb="2">
      <t>ドウロ</t>
    </rPh>
    <rPh sb="3" eb="5">
      <t>ジュンカイ</t>
    </rPh>
    <rPh sb="8" eb="10">
      <t>ジュウジツ</t>
    </rPh>
    <rPh sb="15" eb="16">
      <t>オモ</t>
    </rPh>
    <rPh sb="21" eb="26">
      <t>コマキエキシュウヘン</t>
    </rPh>
    <rPh sb="27" eb="30">
      <t>コマキシ</t>
    </rPh>
    <rPh sb="31" eb="33">
      <t>チュウシン</t>
    </rPh>
    <rPh sb="34" eb="37">
      <t>ヒカクテキ</t>
    </rPh>
    <rPh sb="37" eb="39">
      <t>セイビ</t>
    </rPh>
    <rPh sb="43" eb="44">
      <t>カン</t>
    </rPh>
    <rPh sb="57" eb="58">
      <t>タ</t>
    </rPh>
    <rPh sb="59" eb="62">
      <t>ゲスイドウ</t>
    </rPh>
    <rPh sb="63" eb="64">
      <t>カヨ</t>
    </rPh>
    <rPh sb="69" eb="70">
      <t>トコロ</t>
    </rPh>
    <rPh sb="74" eb="75">
      <t>ムカシ</t>
    </rPh>
    <rPh sb="78" eb="80">
      <t>チョウナイ</t>
    </rPh>
    <rPh sb="82" eb="84">
      <t>イナカ</t>
    </rPh>
    <rPh sb="88" eb="89">
      <t>オモ</t>
    </rPh>
    <rPh sb="93" eb="95">
      <t>ジュンカイ</t>
    </rPh>
    <rPh sb="98" eb="100">
      <t>チョクツウ</t>
    </rPh>
    <rPh sb="101" eb="102">
      <t>エキ</t>
    </rPh>
    <rPh sb="104" eb="105">
      <t>イ</t>
    </rPh>
    <rPh sb="112" eb="114">
      <t>ジカン</t>
    </rPh>
    <rPh sb="115" eb="117">
      <t>ホンスウ</t>
    </rPh>
    <rPh sb="124" eb="126">
      <t>リヨウ</t>
    </rPh>
    <rPh sb="130" eb="131">
      <t>オモ</t>
    </rPh>
    <rPh sb="134" eb="135">
      <t>ノ</t>
    </rPh>
    <rPh sb="138" eb="140">
      <t>ホウホウ</t>
    </rPh>
    <rPh sb="152" eb="154">
      <t>ケッキョク</t>
    </rPh>
    <rPh sb="154" eb="155">
      <t>ノ</t>
    </rPh>
    <rPh sb="164" eb="165">
      <t>コト</t>
    </rPh>
    <phoneticPr fontId="2"/>
  </si>
  <si>
    <t>バスを無料で乗る方の証明がないため、タダで乗る方多数みえますが、他市の方います。しっかり管理して欲しいです。</t>
    <rPh sb="3" eb="5">
      <t>ムリョウ</t>
    </rPh>
    <rPh sb="6" eb="7">
      <t>ノ</t>
    </rPh>
    <rPh sb="8" eb="9">
      <t>ホウ</t>
    </rPh>
    <rPh sb="10" eb="12">
      <t>ショウメイ</t>
    </rPh>
    <rPh sb="21" eb="22">
      <t>ノ</t>
    </rPh>
    <rPh sb="23" eb="24">
      <t>ホウ</t>
    </rPh>
    <rPh sb="24" eb="26">
      <t>タスウ</t>
    </rPh>
    <rPh sb="32" eb="34">
      <t>タシ</t>
    </rPh>
    <rPh sb="35" eb="36">
      <t>ホウ</t>
    </rPh>
    <rPh sb="44" eb="46">
      <t>カンリ</t>
    </rPh>
    <rPh sb="48" eb="49">
      <t>ホ</t>
    </rPh>
    <phoneticPr fontId="2"/>
  </si>
  <si>
    <t>１２年前に小牧市へ越して来ました。住みやすく、子育てのしやすい市で安心して生活しております。小学校、中学校は小牧市立で良いのですが、子供が高校になり、桃花台からのアクセスに困ってます。どこへ行くのも少し不便。コロナで休校後には一人一台パソコンの配給も早く、その后も学習に活用しており安心しています。小牧市の図書館もとてもキレイになり、もっと利用したいと思います。小牧市民のために色々と。</t>
    <rPh sb="2" eb="3">
      <t>ネン</t>
    </rPh>
    <rPh sb="3" eb="4">
      <t>マエ</t>
    </rPh>
    <rPh sb="5" eb="8">
      <t>コマキシ</t>
    </rPh>
    <rPh sb="9" eb="10">
      <t>コ</t>
    </rPh>
    <rPh sb="12" eb="13">
      <t>キ</t>
    </rPh>
    <rPh sb="17" eb="18">
      <t>ス</t>
    </rPh>
    <rPh sb="23" eb="25">
      <t>コソダ</t>
    </rPh>
    <rPh sb="31" eb="32">
      <t>シ</t>
    </rPh>
    <rPh sb="33" eb="35">
      <t>アンシン</t>
    </rPh>
    <rPh sb="37" eb="39">
      <t>セイカツ</t>
    </rPh>
    <rPh sb="46" eb="49">
      <t>ショウガッコウ</t>
    </rPh>
    <rPh sb="50" eb="53">
      <t>チュウガッコウ</t>
    </rPh>
    <rPh sb="54" eb="57">
      <t>コマキシ</t>
    </rPh>
    <rPh sb="57" eb="58">
      <t>タ</t>
    </rPh>
    <rPh sb="59" eb="60">
      <t>ヨ</t>
    </rPh>
    <rPh sb="66" eb="68">
      <t>コドモ</t>
    </rPh>
    <rPh sb="69" eb="71">
      <t>コウコウ</t>
    </rPh>
    <rPh sb="75" eb="78">
      <t>トウカダイ</t>
    </rPh>
    <rPh sb="86" eb="87">
      <t>コマ</t>
    </rPh>
    <rPh sb="95" eb="96">
      <t>イ</t>
    </rPh>
    <rPh sb="99" eb="100">
      <t>スコ</t>
    </rPh>
    <rPh sb="101" eb="103">
      <t>フベン</t>
    </rPh>
    <rPh sb="108" eb="110">
      <t>キュウコウ</t>
    </rPh>
    <rPh sb="110" eb="111">
      <t>ゴ</t>
    </rPh>
    <rPh sb="113" eb="117">
      <t>ヒトリイチダイ</t>
    </rPh>
    <rPh sb="122" eb="124">
      <t>ハイキュウ</t>
    </rPh>
    <rPh sb="125" eb="126">
      <t>ハヤ</t>
    </rPh>
    <rPh sb="130" eb="131">
      <t>ゴ</t>
    </rPh>
    <rPh sb="132" eb="134">
      <t>ガクシュウ</t>
    </rPh>
    <rPh sb="135" eb="137">
      <t>カツヨウ</t>
    </rPh>
    <rPh sb="141" eb="143">
      <t>アンシン</t>
    </rPh>
    <rPh sb="149" eb="152">
      <t>コマキシ</t>
    </rPh>
    <rPh sb="153" eb="156">
      <t>トショカン</t>
    </rPh>
    <phoneticPr fontId="2"/>
  </si>
  <si>
    <t>歴史的なものがあるのは分かるが、特別興味がある訳ではないので行こうという気にならない。夜のライトアップ？（城の）はいいと思う。一宮やイーアスできた春日井には大きなショッピングモールがあるが、小牧にはこれといってないのか浮かばない。工場の街の印象。これ！というものをもっと全面に出してよいのではないでしょうか。長々とすみません…。</t>
    <rPh sb="0" eb="3">
      <t>レキシテキ</t>
    </rPh>
    <rPh sb="11" eb="12">
      <t>ワ</t>
    </rPh>
    <rPh sb="16" eb="18">
      <t>トクベツ</t>
    </rPh>
    <rPh sb="18" eb="20">
      <t>キョウミ</t>
    </rPh>
    <rPh sb="23" eb="24">
      <t>ワケ</t>
    </rPh>
    <rPh sb="30" eb="31">
      <t>イ</t>
    </rPh>
    <rPh sb="36" eb="37">
      <t>キ</t>
    </rPh>
    <rPh sb="43" eb="44">
      <t>ヨル</t>
    </rPh>
    <rPh sb="53" eb="54">
      <t>シロ</t>
    </rPh>
    <rPh sb="60" eb="61">
      <t>オモ</t>
    </rPh>
    <rPh sb="63" eb="65">
      <t>イチノミヤ</t>
    </rPh>
    <rPh sb="73" eb="76">
      <t>カスガイ</t>
    </rPh>
    <rPh sb="78" eb="79">
      <t>オオ</t>
    </rPh>
    <rPh sb="95" eb="97">
      <t>コマキ</t>
    </rPh>
    <rPh sb="109" eb="110">
      <t>ウ</t>
    </rPh>
    <rPh sb="115" eb="117">
      <t>コウジョウ</t>
    </rPh>
    <rPh sb="118" eb="119">
      <t>マチ</t>
    </rPh>
    <rPh sb="120" eb="122">
      <t>インショウ</t>
    </rPh>
    <rPh sb="135" eb="137">
      <t>ゼンメン</t>
    </rPh>
    <rPh sb="138" eb="139">
      <t>ダ</t>
    </rPh>
    <rPh sb="154" eb="156">
      <t>ナガナガ</t>
    </rPh>
    <phoneticPr fontId="2"/>
  </si>
  <si>
    <t>子供がいない、老人、苦労をして育った者は「何もそんなに子供を特化して過保護に守らなくても」と思う人もいると思う。余裕がないのは子育て世代だけではないし、老人は若い頃に苦労している戦争世代であり、第二次ベビーブーム世代や就職氷河期世代もプッシュしておかないと、後々禍根を残しそう。立派な図書館なんて車の無い者や労働者はほぼ無縁ですね。</t>
    <rPh sb="0" eb="2">
      <t>コドモ</t>
    </rPh>
    <rPh sb="7" eb="9">
      <t>ロウジン</t>
    </rPh>
    <rPh sb="10" eb="12">
      <t>クロウ</t>
    </rPh>
    <rPh sb="15" eb="16">
      <t>ソダ</t>
    </rPh>
    <rPh sb="18" eb="19">
      <t>モノ</t>
    </rPh>
    <rPh sb="21" eb="22">
      <t>ナニ</t>
    </rPh>
    <rPh sb="27" eb="29">
      <t>コドモ</t>
    </rPh>
    <rPh sb="30" eb="32">
      <t>トッカ</t>
    </rPh>
    <rPh sb="34" eb="37">
      <t>カホゴ</t>
    </rPh>
    <rPh sb="38" eb="39">
      <t>マモ</t>
    </rPh>
    <rPh sb="46" eb="47">
      <t>オモ</t>
    </rPh>
    <rPh sb="48" eb="49">
      <t>ヒト</t>
    </rPh>
    <rPh sb="53" eb="54">
      <t>オモ</t>
    </rPh>
    <rPh sb="56" eb="58">
      <t>ヨユウ</t>
    </rPh>
    <rPh sb="63" eb="65">
      <t>コソダ</t>
    </rPh>
    <rPh sb="66" eb="68">
      <t>セダイ</t>
    </rPh>
    <rPh sb="76" eb="78">
      <t>ロウジン</t>
    </rPh>
    <rPh sb="79" eb="80">
      <t>ワカ</t>
    </rPh>
    <rPh sb="81" eb="82">
      <t>コロ</t>
    </rPh>
    <rPh sb="83" eb="85">
      <t>クロウ</t>
    </rPh>
    <rPh sb="89" eb="91">
      <t>センソウ</t>
    </rPh>
    <rPh sb="91" eb="93">
      <t>セダイ</t>
    </rPh>
    <rPh sb="97" eb="100">
      <t>ダイニジ</t>
    </rPh>
    <rPh sb="106" eb="108">
      <t>セダイ</t>
    </rPh>
    <rPh sb="109" eb="111">
      <t>シュウショク</t>
    </rPh>
    <rPh sb="111" eb="114">
      <t>ヒョウガキ</t>
    </rPh>
    <rPh sb="114" eb="116">
      <t>セダイ</t>
    </rPh>
    <rPh sb="129" eb="131">
      <t>アトアト</t>
    </rPh>
    <phoneticPr fontId="2"/>
  </si>
  <si>
    <t>子供を預けられる施設をラピオ内だけではなく、各児童館などあるとものすごく助かる。ラピオに行くのにまず一苦労。</t>
    <rPh sb="0" eb="2">
      <t>コドモ</t>
    </rPh>
    <rPh sb="3" eb="4">
      <t>アズ</t>
    </rPh>
    <rPh sb="8" eb="10">
      <t>シセツ</t>
    </rPh>
    <rPh sb="14" eb="15">
      <t>ウチ</t>
    </rPh>
    <rPh sb="22" eb="23">
      <t>カク</t>
    </rPh>
    <rPh sb="23" eb="26">
      <t>ジドウカン</t>
    </rPh>
    <rPh sb="36" eb="37">
      <t>タス</t>
    </rPh>
    <rPh sb="44" eb="45">
      <t>イ</t>
    </rPh>
    <rPh sb="50" eb="53">
      <t>ヒトクロウ</t>
    </rPh>
    <phoneticPr fontId="2"/>
  </si>
  <si>
    <t>・中央図書館が出来て重宝しております。サイレントルームをよく利用しています。家族づれ、若年層も多く、街の活性化にも貢献しているのでは。・巡回バス、小牧⇔桃花台が２ルートになり助かっています。</t>
    <rPh sb="1" eb="6">
      <t>チュウオウトショカン</t>
    </rPh>
    <rPh sb="7" eb="9">
      <t>デキ</t>
    </rPh>
    <rPh sb="10" eb="12">
      <t>チョウホウ</t>
    </rPh>
    <rPh sb="30" eb="32">
      <t>リヨウ</t>
    </rPh>
    <rPh sb="38" eb="40">
      <t>カゾク</t>
    </rPh>
    <rPh sb="43" eb="46">
      <t>ジャクネンソウ</t>
    </rPh>
    <rPh sb="47" eb="48">
      <t>オオ</t>
    </rPh>
    <rPh sb="50" eb="51">
      <t>マチ</t>
    </rPh>
    <rPh sb="52" eb="55">
      <t>カッセイカ</t>
    </rPh>
    <rPh sb="57" eb="59">
      <t>コウケン</t>
    </rPh>
    <rPh sb="68" eb="70">
      <t>ジュンカイ</t>
    </rPh>
    <rPh sb="73" eb="75">
      <t>コマキ</t>
    </rPh>
    <rPh sb="76" eb="79">
      <t>トウカダイ</t>
    </rPh>
    <rPh sb="87" eb="88">
      <t>タス</t>
    </rPh>
    <phoneticPr fontId="2"/>
  </si>
  <si>
    <t>自転車でも安全にはしれるまちづくりをしてほしい</t>
    <rPh sb="0" eb="3">
      <t>ジテンシャ</t>
    </rPh>
    <rPh sb="5" eb="7">
      <t>アンゼン</t>
    </rPh>
    <phoneticPr fontId="2"/>
  </si>
  <si>
    <t>子育てだけでなく、老人福祉についても積極的に取り組んでいただきたいです。</t>
    <rPh sb="0" eb="2">
      <t>コソダ</t>
    </rPh>
    <rPh sb="9" eb="13">
      <t>ロウジンフクシ</t>
    </rPh>
    <rPh sb="18" eb="21">
      <t>セッキョクテキ</t>
    </rPh>
    <rPh sb="22" eb="23">
      <t>ト</t>
    </rPh>
    <rPh sb="24" eb="25">
      <t>ク</t>
    </rPh>
    <phoneticPr fontId="2"/>
  </si>
  <si>
    <t>市内に防犯カメラの設置をもっと増やしてほしい</t>
    <rPh sb="0" eb="2">
      <t>シナイ</t>
    </rPh>
    <rPh sb="3" eb="5">
      <t>ボウハン</t>
    </rPh>
    <rPh sb="9" eb="11">
      <t>セッチ</t>
    </rPh>
    <rPh sb="15" eb="16">
      <t>フ</t>
    </rPh>
    <phoneticPr fontId="2"/>
  </si>
  <si>
    <t>小牧市は住みやすい良い街だと思います。出来れば、小牧山の活用方法をもう少し若い方の力で広げていけたらな！と！</t>
    <rPh sb="0" eb="2">
      <t>コマキ</t>
    </rPh>
    <rPh sb="2" eb="3">
      <t>シ</t>
    </rPh>
    <rPh sb="4" eb="5">
      <t>ス</t>
    </rPh>
    <rPh sb="9" eb="10">
      <t>ヨ</t>
    </rPh>
    <rPh sb="11" eb="12">
      <t>マチ</t>
    </rPh>
    <rPh sb="14" eb="15">
      <t>オモ</t>
    </rPh>
    <rPh sb="19" eb="21">
      <t>デキ</t>
    </rPh>
    <rPh sb="24" eb="27">
      <t>コマキヤマ</t>
    </rPh>
    <rPh sb="28" eb="32">
      <t>カツヨウホウホウ</t>
    </rPh>
    <rPh sb="35" eb="36">
      <t>スコ</t>
    </rPh>
    <rPh sb="37" eb="38">
      <t>ワカ</t>
    </rPh>
    <rPh sb="39" eb="40">
      <t>ホウ</t>
    </rPh>
    <rPh sb="41" eb="42">
      <t>リキ</t>
    </rPh>
    <rPh sb="43" eb="44">
      <t>ヒロ</t>
    </rPh>
    <phoneticPr fontId="2"/>
  </si>
  <si>
    <t>女性も働き、雇用延長などで高齢者も働いていたりで、自治会活動へ参加する人も減り、担い手不足になってきていると感じます。自治会への参加を促すとりくみが必要と思います。小牧市内の高校は自転車通学の生徒が多いので、通学時間は自転車がたくさん走っています。通学によく使われる道路だけでも自転車用の路があると安心です。</t>
    <rPh sb="0" eb="2">
      <t>ジョセイ</t>
    </rPh>
    <rPh sb="3" eb="4">
      <t>ハタラ</t>
    </rPh>
    <rPh sb="6" eb="10">
      <t>コヨウエンチョウ</t>
    </rPh>
    <rPh sb="13" eb="16">
      <t>コウレイシャ</t>
    </rPh>
    <rPh sb="17" eb="18">
      <t>ハタラ</t>
    </rPh>
    <rPh sb="25" eb="28">
      <t>ジチカイ</t>
    </rPh>
    <rPh sb="28" eb="30">
      <t>カツドウ</t>
    </rPh>
    <rPh sb="31" eb="33">
      <t>サンカ</t>
    </rPh>
    <rPh sb="35" eb="36">
      <t>ヒト</t>
    </rPh>
    <rPh sb="37" eb="38">
      <t>ヘ</t>
    </rPh>
    <rPh sb="40" eb="41">
      <t>ニナ</t>
    </rPh>
    <rPh sb="42" eb="43">
      <t>テ</t>
    </rPh>
    <rPh sb="43" eb="45">
      <t>フソク</t>
    </rPh>
    <rPh sb="54" eb="55">
      <t>カン</t>
    </rPh>
    <rPh sb="59" eb="62">
      <t>ジチカイ</t>
    </rPh>
    <rPh sb="64" eb="66">
      <t>サンカ</t>
    </rPh>
    <rPh sb="67" eb="68">
      <t>ウナガ</t>
    </rPh>
    <rPh sb="74" eb="76">
      <t>ヒツヨウ</t>
    </rPh>
    <rPh sb="77" eb="78">
      <t>オモ</t>
    </rPh>
    <rPh sb="82" eb="85">
      <t>コマキシ</t>
    </rPh>
    <rPh sb="85" eb="86">
      <t>ナイ</t>
    </rPh>
    <rPh sb="87" eb="89">
      <t>コウコウ</t>
    </rPh>
    <rPh sb="90" eb="95">
      <t>ジテンシャツウガク</t>
    </rPh>
    <rPh sb="96" eb="98">
      <t>セイト</t>
    </rPh>
    <rPh sb="99" eb="100">
      <t>オオ</t>
    </rPh>
    <rPh sb="104" eb="108">
      <t>ツウガクジカン</t>
    </rPh>
    <rPh sb="109" eb="112">
      <t>ジテンシャ</t>
    </rPh>
    <rPh sb="117" eb="118">
      <t>ハシ</t>
    </rPh>
    <rPh sb="124" eb="126">
      <t>ツウガク</t>
    </rPh>
    <rPh sb="129" eb="130">
      <t>ツカ</t>
    </rPh>
    <rPh sb="133" eb="135">
      <t>ドウロ</t>
    </rPh>
    <rPh sb="139" eb="142">
      <t>ジテンシャ</t>
    </rPh>
    <rPh sb="142" eb="143">
      <t>ヨウ</t>
    </rPh>
    <rPh sb="144" eb="145">
      <t>ロ</t>
    </rPh>
    <rPh sb="149" eb="151">
      <t>アンシン</t>
    </rPh>
    <phoneticPr fontId="2"/>
  </si>
  <si>
    <t>小牧の巡回バスが老人には無料なのは小牧だけと聞きました。車を利用しない私達はとても助かっています。自転車も乗らない私達はバスがたよりです。今後ともよろしく。</t>
    <rPh sb="0" eb="2">
      <t>コマキ</t>
    </rPh>
    <rPh sb="3" eb="5">
      <t>ジュンカイ</t>
    </rPh>
    <rPh sb="8" eb="10">
      <t>ロウジン</t>
    </rPh>
    <rPh sb="12" eb="14">
      <t>ムリョウ</t>
    </rPh>
    <rPh sb="17" eb="19">
      <t>コマキ</t>
    </rPh>
    <rPh sb="22" eb="23">
      <t>キ</t>
    </rPh>
    <rPh sb="28" eb="29">
      <t>クルマ</t>
    </rPh>
    <rPh sb="30" eb="32">
      <t>リヨウ</t>
    </rPh>
    <rPh sb="35" eb="37">
      <t>ワタシタチ</t>
    </rPh>
    <rPh sb="41" eb="42">
      <t>タス</t>
    </rPh>
    <rPh sb="49" eb="52">
      <t>ジテンシャ</t>
    </rPh>
    <rPh sb="53" eb="54">
      <t>ノ</t>
    </rPh>
    <rPh sb="57" eb="59">
      <t>ワタシタチ</t>
    </rPh>
    <rPh sb="69" eb="71">
      <t>コンゴ</t>
    </rPh>
    <phoneticPr fontId="2"/>
  </si>
  <si>
    <t>・時々「野口の郷」を利用していますが、大へん助かっています。ありがたいです。・健康保険料で資産（土地所有等）が有ると高くなる意味がわからないです。土地は固定資産税を払って、その上に保険料で加算されるのは不思議です。土地が広く、自宅だけに利用してる人は大へんです。</t>
    <rPh sb="1" eb="3">
      <t>トキドキ</t>
    </rPh>
    <rPh sb="4" eb="6">
      <t>ノグチ</t>
    </rPh>
    <rPh sb="7" eb="8">
      <t>ゴウ</t>
    </rPh>
    <rPh sb="10" eb="12">
      <t>リヨウ</t>
    </rPh>
    <rPh sb="19" eb="20">
      <t>ダイ</t>
    </rPh>
    <rPh sb="22" eb="23">
      <t>タス</t>
    </rPh>
    <rPh sb="39" eb="44">
      <t>ケンコウホケンリョウ</t>
    </rPh>
    <rPh sb="45" eb="47">
      <t>シサン</t>
    </rPh>
    <rPh sb="48" eb="52">
      <t>トチショユウ</t>
    </rPh>
    <rPh sb="52" eb="53">
      <t>ラ</t>
    </rPh>
    <rPh sb="55" eb="56">
      <t>ア</t>
    </rPh>
    <rPh sb="58" eb="59">
      <t>タカ</t>
    </rPh>
    <rPh sb="62" eb="64">
      <t>イミ</t>
    </rPh>
    <rPh sb="73" eb="75">
      <t>トチ</t>
    </rPh>
    <rPh sb="76" eb="81">
      <t>コテイシサンゼイ</t>
    </rPh>
    <rPh sb="82" eb="83">
      <t>ハラ</t>
    </rPh>
    <rPh sb="88" eb="89">
      <t>ウエ</t>
    </rPh>
    <rPh sb="90" eb="93">
      <t>ホケンリョウ</t>
    </rPh>
    <rPh sb="94" eb="96">
      <t>カサン</t>
    </rPh>
    <rPh sb="101" eb="104">
      <t>フシギ</t>
    </rPh>
    <rPh sb="107" eb="109">
      <t>トチ</t>
    </rPh>
    <rPh sb="110" eb="111">
      <t>ヒロ</t>
    </rPh>
    <rPh sb="113" eb="115">
      <t>ジタク</t>
    </rPh>
    <rPh sb="118" eb="120">
      <t>リヨウ</t>
    </rPh>
    <rPh sb="123" eb="124">
      <t>ヒト</t>
    </rPh>
    <rPh sb="125" eb="126">
      <t>オオ</t>
    </rPh>
    <phoneticPr fontId="2"/>
  </si>
  <si>
    <t>（以前名古屋市に居住）名古屋市と比べ小さな町ですが、車社会なのでしかたありませんが、時間帯によって渋滞が酷いので、道路の整備を考慮して頂きたい。</t>
    <rPh sb="1" eb="3">
      <t>イゼン</t>
    </rPh>
    <rPh sb="3" eb="6">
      <t>ナゴヤ</t>
    </rPh>
    <rPh sb="6" eb="7">
      <t>シ</t>
    </rPh>
    <rPh sb="8" eb="10">
      <t>キョジュウ</t>
    </rPh>
    <rPh sb="11" eb="15">
      <t>ナゴヤシ</t>
    </rPh>
    <rPh sb="16" eb="17">
      <t>クラ</t>
    </rPh>
    <rPh sb="18" eb="19">
      <t>チイ</t>
    </rPh>
    <rPh sb="21" eb="22">
      <t>マチ</t>
    </rPh>
    <rPh sb="26" eb="29">
      <t>クルマシャカイ</t>
    </rPh>
    <rPh sb="42" eb="45">
      <t>ジカンタイ</t>
    </rPh>
    <rPh sb="49" eb="51">
      <t>ジュウタイ</t>
    </rPh>
    <rPh sb="52" eb="53">
      <t>ヒド</t>
    </rPh>
    <rPh sb="57" eb="59">
      <t>ドウロ</t>
    </rPh>
    <rPh sb="60" eb="62">
      <t>セイビ</t>
    </rPh>
    <rPh sb="63" eb="65">
      <t>コウリョ</t>
    </rPh>
    <rPh sb="67" eb="68">
      <t>イタダ</t>
    </rPh>
    <phoneticPr fontId="2"/>
  </si>
  <si>
    <t>道路整備。歩道・車道の段差解消、歩道拡張（自転車レーン確保）、国道１５５。交通。学生の自転車並進走行禁止徹底、車道に走行危険（自動車運転手、自信過剰（朝、夕、夜）。</t>
    <rPh sb="0" eb="4">
      <t>ドウロセイビ</t>
    </rPh>
    <rPh sb="5" eb="7">
      <t>ホドウ</t>
    </rPh>
    <rPh sb="8" eb="10">
      <t>シャドウ</t>
    </rPh>
    <rPh sb="11" eb="15">
      <t>ダンサカイショウ</t>
    </rPh>
    <rPh sb="16" eb="18">
      <t>ホドウ</t>
    </rPh>
    <rPh sb="18" eb="20">
      <t>カクチョウ</t>
    </rPh>
    <rPh sb="21" eb="24">
      <t>ジテンシャ</t>
    </rPh>
    <rPh sb="27" eb="29">
      <t>カクホ</t>
    </rPh>
    <rPh sb="31" eb="33">
      <t>コクドウ</t>
    </rPh>
    <rPh sb="37" eb="39">
      <t>コウツウ</t>
    </rPh>
    <rPh sb="40" eb="42">
      <t>ガクセイ</t>
    </rPh>
    <rPh sb="43" eb="46">
      <t>ジテンシャ</t>
    </rPh>
    <rPh sb="46" eb="48">
      <t>ヘイシン</t>
    </rPh>
    <rPh sb="48" eb="50">
      <t>ソウコウ</t>
    </rPh>
    <rPh sb="50" eb="52">
      <t>キンシ</t>
    </rPh>
    <rPh sb="52" eb="54">
      <t>テッテイ</t>
    </rPh>
    <rPh sb="55" eb="57">
      <t>シャドウ</t>
    </rPh>
    <rPh sb="58" eb="60">
      <t>ソウコウ</t>
    </rPh>
    <rPh sb="60" eb="62">
      <t>キケン</t>
    </rPh>
    <rPh sb="63" eb="68">
      <t>ジドウシャウンテン</t>
    </rPh>
    <rPh sb="68" eb="69">
      <t>テ</t>
    </rPh>
    <rPh sb="70" eb="74">
      <t>ジシンカジョウ</t>
    </rPh>
    <rPh sb="75" eb="76">
      <t>アサ</t>
    </rPh>
    <rPh sb="77" eb="78">
      <t>ユウ</t>
    </rPh>
    <rPh sb="79" eb="80">
      <t>ヨル</t>
    </rPh>
    <phoneticPr fontId="2"/>
  </si>
  <si>
    <t>公園の整備が春日井の方が良くなってきているので、小牧も頑張って欲しい。</t>
    <rPh sb="0" eb="2">
      <t>コウエン</t>
    </rPh>
    <rPh sb="3" eb="5">
      <t>セイビ</t>
    </rPh>
    <rPh sb="6" eb="9">
      <t>カスガイ</t>
    </rPh>
    <rPh sb="10" eb="11">
      <t>ホウ</t>
    </rPh>
    <rPh sb="12" eb="13">
      <t>ヨ</t>
    </rPh>
    <rPh sb="24" eb="26">
      <t>コマキ</t>
    </rPh>
    <rPh sb="27" eb="29">
      <t>ガンバ</t>
    </rPh>
    <rPh sb="31" eb="32">
      <t>ホ</t>
    </rPh>
    <phoneticPr fontId="2"/>
  </si>
  <si>
    <t>小牧市も犬山市の城下町みたいなしせつがほしい</t>
    <rPh sb="0" eb="3">
      <t>コマキシ</t>
    </rPh>
    <rPh sb="4" eb="6">
      <t>イヌヤマ</t>
    </rPh>
    <rPh sb="6" eb="7">
      <t>シ</t>
    </rPh>
    <rPh sb="8" eb="11">
      <t>ジョウカマチ</t>
    </rPh>
    <phoneticPr fontId="2"/>
  </si>
  <si>
    <t>出身地は他県で、他の地域の支援等がどのくらいのレベルかは分かりかねるが、とても子育てしやすいと思います。例えばラピオの「すくすくパオーン」や「子ども未来館」など無料の遊べる場所はすごく助かる。とくにうちには車がないため、よく行きます。これからもこういう遊べる場所があればうれしいです。</t>
    <rPh sb="0" eb="3">
      <t>シュッシンチ</t>
    </rPh>
    <rPh sb="4" eb="6">
      <t>タケン</t>
    </rPh>
    <rPh sb="8" eb="9">
      <t>ホカ</t>
    </rPh>
    <rPh sb="10" eb="12">
      <t>チイキ</t>
    </rPh>
    <rPh sb="13" eb="15">
      <t>シエン</t>
    </rPh>
    <rPh sb="15" eb="16">
      <t>ラ</t>
    </rPh>
    <rPh sb="28" eb="29">
      <t>ワ</t>
    </rPh>
    <rPh sb="39" eb="41">
      <t>コソダ</t>
    </rPh>
    <rPh sb="47" eb="48">
      <t>オモ</t>
    </rPh>
    <rPh sb="52" eb="53">
      <t>タト</t>
    </rPh>
    <rPh sb="71" eb="72">
      <t>コ</t>
    </rPh>
    <rPh sb="74" eb="77">
      <t>ミライカン</t>
    </rPh>
    <rPh sb="80" eb="82">
      <t>ムリョウ</t>
    </rPh>
    <rPh sb="83" eb="84">
      <t>アソ</t>
    </rPh>
    <rPh sb="86" eb="88">
      <t>バショ</t>
    </rPh>
    <rPh sb="92" eb="93">
      <t>タス</t>
    </rPh>
    <rPh sb="103" eb="104">
      <t>クルマ</t>
    </rPh>
    <rPh sb="112" eb="113">
      <t>イ</t>
    </rPh>
    <rPh sb="126" eb="127">
      <t>アソ</t>
    </rPh>
    <rPh sb="129" eb="131">
      <t>バショ</t>
    </rPh>
    <phoneticPr fontId="2"/>
  </si>
  <si>
    <t>・キャッシュレス決済がより普及すると良い・子育ての負担が減る仕組みをより推進してほしい</t>
    <rPh sb="8" eb="10">
      <t>ケッサイ</t>
    </rPh>
    <rPh sb="13" eb="15">
      <t>フキュウ</t>
    </rPh>
    <rPh sb="18" eb="19">
      <t>ヨ</t>
    </rPh>
    <rPh sb="21" eb="23">
      <t>コソダ</t>
    </rPh>
    <rPh sb="25" eb="27">
      <t>フタン</t>
    </rPh>
    <rPh sb="28" eb="29">
      <t>ヘ</t>
    </rPh>
    <rPh sb="30" eb="32">
      <t>シク</t>
    </rPh>
    <rPh sb="36" eb="38">
      <t>スイシン</t>
    </rPh>
    <phoneticPr fontId="2"/>
  </si>
  <si>
    <t>自分は高齢です。８１才、車に乗れません（ナシ）。桜井区に住んでます。じゅんかいバスが発車、止まる場所わかりません。パークアリーナ、四季の森、空港、アピタ、ドンキー、イオン、南小学校周辺です。</t>
    <rPh sb="0" eb="2">
      <t>ジブン</t>
    </rPh>
    <rPh sb="3" eb="5">
      <t>コウレイ</t>
    </rPh>
    <rPh sb="10" eb="11">
      <t>サイ</t>
    </rPh>
    <rPh sb="12" eb="13">
      <t>クルマ</t>
    </rPh>
    <rPh sb="14" eb="15">
      <t>ノ</t>
    </rPh>
    <rPh sb="24" eb="26">
      <t>サクライ</t>
    </rPh>
    <rPh sb="26" eb="27">
      <t>ク</t>
    </rPh>
    <rPh sb="28" eb="29">
      <t>ス</t>
    </rPh>
    <rPh sb="42" eb="44">
      <t>ハッシャ</t>
    </rPh>
    <rPh sb="45" eb="46">
      <t>ト</t>
    </rPh>
    <rPh sb="48" eb="50">
      <t>バショ</t>
    </rPh>
    <rPh sb="65" eb="67">
      <t>シキ</t>
    </rPh>
    <rPh sb="68" eb="69">
      <t>モリ</t>
    </rPh>
    <rPh sb="70" eb="72">
      <t>クウコウ</t>
    </rPh>
    <rPh sb="86" eb="90">
      <t>ミナミショウガッコウ</t>
    </rPh>
    <rPh sb="90" eb="92">
      <t>シュウヘン</t>
    </rPh>
    <phoneticPr fontId="2"/>
  </si>
  <si>
    <t>しかいぎいん　しんちゃん　あくとう</t>
  </si>
  <si>
    <t>生活しやすい良い町だと思います。小牧城やパークアリーナ小牧に休日散歩（サイクリング）に行くことがあり、外出スポットとして利用しています。</t>
    <rPh sb="0" eb="2">
      <t>セイカツ</t>
    </rPh>
    <rPh sb="6" eb="7">
      <t>ヨ</t>
    </rPh>
    <rPh sb="8" eb="9">
      <t>マチ</t>
    </rPh>
    <rPh sb="11" eb="12">
      <t>オモ</t>
    </rPh>
    <rPh sb="16" eb="19">
      <t>コマキジョウ</t>
    </rPh>
    <rPh sb="27" eb="29">
      <t>コマキ</t>
    </rPh>
    <rPh sb="30" eb="34">
      <t>キュウジツサンポ</t>
    </rPh>
    <rPh sb="43" eb="44">
      <t>イ</t>
    </rPh>
    <rPh sb="51" eb="53">
      <t>ガイシュツ</t>
    </rPh>
    <rPh sb="60" eb="62">
      <t>リヨウ</t>
    </rPh>
    <phoneticPr fontId="2"/>
  </si>
  <si>
    <t>要介護者の支援等が行われていますが、その審査について今一歩厳格さが必要と思われる事例を聞知したことがあり、今後更なる高齢化を迎えることから、適用を厳格にお願い致します。</t>
    <rPh sb="0" eb="4">
      <t>ヨウカイゴシャ</t>
    </rPh>
    <rPh sb="5" eb="7">
      <t>シエン</t>
    </rPh>
    <rPh sb="7" eb="8">
      <t>ラ</t>
    </rPh>
    <rPh sb="9" eb="10">
      <t>イ</t>
    </rPh>
    <rPh sb="20" eb="22">
      <t>シンサ</t>
    </rPh>
    <rPh sb="26" eb="29">
      <t>イマイッポ</t>
    </rPh>
    <rPh sb="29" eb="31">
      <t>ゲンカク</t>
    </rPh>
    <rPh sb="33" eb="35">
      <t>ヒツヨウ</t>
    </rPh>
    <rPh sb="36" eb="37">
      <t>オモ</t>
    </rPh>
    <rPh sb="40" eb="42">
      <t>ジレイ</t>
    </rPh>
    <rPh sb="43" eb="44">
      <t>キ</t>
    </rPh>
    <rPh sb="44" eb="45">
      <t>チ</t>
    </rPh>
    <rPh sb="53" eb="55">
      <t>コンゴ</t>
    </rPh>
    <rPh sb="55" eb="56">
      <t>サラ</t>
    </rPh>
    <rPh sb="58" eb="61">
      <t>コウレイカ</t>
    </rPh>
    <rPh sb="62" eb="63">
      <t>ムカ</t>
    </rPh>
    <rPh sb="70" eb="72">
      <t>テキヨウ</t>
    </rPh>
    <rPh sb="73" eb="75">
      <t>ゲンカク</t>
    </rPh>
    <rPh sb="77" eb="78">
      <t>ネガ</t>
    </rPh>
    <rPh sb="79" eb="80">
      <t>イタ</t>
    </rPh>
    <phoneticPr fontId="2"/>
  </si>
  <si>
    <t>東郷町がとても良い町というウワサがあります。本当の実態も聞きます。モデルの様な町です。うらやましいなと思います。</t>
    <rPh sb="0" eb="3">
      <t>トウゴウチョウ</t>
    </rPh>
    <rPh sb="7" eb="8">
      <t>ヨ</t>
    </rPh>
    <rPh sb="9" eb="10">
      <t>マチ</t>
    </rPh>
    <rPh sb="22" eb="24">
      <t>ホントウ</t>
    </rPh>
    <rPh sb="25" eb="27">
      <t>ジッタイ</t>
    </rPh>
    <rPh sb="28" eb="29">
      <t>キ</t>
    </rPh>
    <rPh sb="37" eb="38">
      <t>ヨウ</t>
    </rPh>
    <rPh sb="39" eb="40">
      <t>マチ</t>
    </rPh>
    <rPh sb="51" eb="52">
      <t>オモ</t>
    </rPh>
    <phoneticPr fontId="2"/>
  </si>
  <si>
    <t>小牧山周辺はきれいに整備されているが、まだまだ道路に穴があいていたり、もう少し街灯を増やしたり、事故防止で車用のミラーを付けてほしい所が沢山あります。</t>
    <rPh sb="0" eb="3">
      <t>コマキヤマ</t>
    </rPh>
    <rPh sb="3" eb="5">
      <t>シュウヘン</t>
    </rPh>
    <rPh sb="10" eb="12">
      <t>セイビ</t>
    </rPh>
    <rPh sb="23" eb="25">
      <t>ドウロ</t>
    </rPh>
    <rPh sb="26" eb="27">
      <t>アナ</t>
    </rPh>
    <rPh sb="37" eb="38">
      <t>スコ</t>
    </rPh>
    <rPh sb="39" eb="41">
      <t>ガイトウ</t>
    </rPh>
    <rPh sb="42" eb="43">
      <t>フ</t>
    </rPh>
    <rPh sb="48" eb="52">
      <t>ジコボウシ</t>
    </rPh>
    <rPh sb="53" eb="55">
      <t>シャヨウ</t>
    </rPh>
    <rPh sb="60" eb="61">
      <t>ツ</t>
    </rPh>
    <rPh sb="66" eb="67">
      <t>トコロ</t>
    </rPh>
    <rPh sb="68" eb="70">
      <t>タクサン</t>
    </rPh>
    <phoneticPr fontId="2"/>
  </si>
  <si>
    <t>「こまくる」を利用さしていただいております。大変ありがたいです。３月から時間が変り、のりかえ、待時間が４０分～１時間。不便をかんじて出かける事が少くなりました。考えていただけないでしょうか？</t>
    <rPh sb="7" eb="9">
      <t>リヨウ</t>
    </rPh>
    <rPh sb="22" eb="24">
      <t>タイヘン</t>
    </rPh>
    <rPh sb="33" eb="34">
      <t>ガツ</t>
    </rPh>
    <rPh sb="36" eb="38">
      <t>ジカン</t>
    </rPh>
    <rPh sb="39" eb="40">
      <t>カワ</t>
    </rPh>
    <rPh sb="47" eb="48">
      <t>タイ</t>
    </rPh>
    <rPh sb="48" eb="50">
      <t>ジカン</t>
    </rPh>
    <rPh sb="53" eb="54">
      <t>フン</t>
    </rPh>
    <rPh sb="56" eb="58">
      <t>ジカン</t>
    </rPh>
    <rPh sb="59" eb="61">
      <t>フベン</t>
    </rPh>
    <rPh sb="66" eb="67">
      <t>デ</t>
    </rPh>
    <rPh sb="70" eb="71">
      <t>コト</t>
    </rPh>
    <rPh sb="72" eb="73">
      <t>ショウ</t>
    </rPh>
    <rPh sb="80" eb="81">
      <t>カンガ</t>
    </rPh>
    <phoneticPr fontId="2"/>
  </si>
  <si>
    <t>道路標示の消えかけが多いと思います。桃花台のドンキホーテから第３公園グラウンドに行く途中バイク禁止がほぼ消えています。その為、バイクが通るのを見たことがあります。改善して下さい。</t>
    <rPh sb="0" eb="4">
      <t>ドウロヒョウジ</t>
    </rPh>
    <rPh sb="5" eb="6">
      <t>キ</t>
    </rPh>
    <rPh sb="10" eb="11">
      <t>オオ</t>
    </rPh>
    <rPh sb="13" eb="14">
      <t>オモ</t>
    </rPh>
    <rPh sb="18" eb="21">
      <t>トウカダイ</t>
    </rPh>
    <rPh sb="30" eb="31">
      <t>ダイ</t>
    </rPh>
    <rPh sb="32" eb="34">
      <t>コウエン</t>
    </rPh>
    <rPh sb="40" eb="41">
      <t>イ</t>
    </rPh>
    <rPh sb="42" eb="44">
      <t>トチュウ</t>
    </rPh>
    <rPh sb="47" eb="49">
      <t>キンシ</t>
    </rPh>
    <rPh sb="52" eb="53">
      <t>キ</t>
    </rPh>
    <rPh sb="61" eb="62">
      <t>タメ</t>
    </rPh>
    <rPh sb="67" eb="68">
      <t>トオ</t>
    </rPh>
    <rPh sb="71" eb="72">
      <t>ミ</t>
    </rPh>
    <rPh sb="81" eb="83">
      <t>カイゼン</t>
    </rPh>
    <rPh sb="85" eb="86">
      <t>クダ</t>
    </rPh>
    <phoneticPr fontId="2"/>
  </si>
  <si>
    <t>・買物に行くのみ不便を感じる。・市中心部、飲食店が少ない。・小牧山も歩ける人しか上に行けない。・広報「小牧」住所、電話番号書いてあるが、場所がわからない。</t>
    <rPh sb="1" eb="3">
      <t>カイモノ</t>
    </rPh>
    <rPh sb="4" eb="5">
      <t>イ</t>
    </rPh>
    <rPh sb="8" eb="10">
      <t>フベン</t>
    </rPh>
    <rPh sb="11" eb="12">
      <t>カン</t>
    </rPh>
    <rPh sb="16" eb="17">
      <t>シ</t>
    </rPh>
    <rPh sb="17" eb="20">
      <t>チュウシンブ</t>
    </rPh>
    <rPh sb="21" eb="24">
      <t>インショクテン</t>
    </rPh>
    <rPh sb="25" eb="26">
      <t>スク</t>
    </rPh>
    <rPh sb="30" eb="33">
      <t>コマキヤマ</t>
    </rPh>
    <rPh sb="34" eb="35">
      <t>アル</t>
    </rPh>
    <rPh sb="37" eb="38">
      <t>ヒト</t>
    </rPh>
    <rPh sb="40" eb="41">
      <t>ウエ</t>
    </rPh>
    <rPh sb="42" eb="43">
      <t>イ</t>
    </rPh>
    <rPh sb="48" eb="50">
      <t>コウホウ</t>
    </rPh>
    <rPh sb="51" eb="53">
      <t>コマキ</t>
    </rPh>
    <rPh sb="54" eb="56">
      <t>ジュウショ</t>
    </rPh>
    <rPh sb="57" eb="59">
      <t>デンワ</t>
    </rPh>
    <rPh sb="59" eb="61">
      <t>バンゴウ</t>
    </rPh>
    <rPh sb="61" eb="62">
      <t>カ</t>
    </rPh>
    <rPh sb="68" eb="70">
      <t>バショ</t>
    </rPh>
    <phoneticPr fontId="2"/>
  </si>
  <si>
    <t>年配の人でもスマホを使いやすいように、広報等でスマホの使い方講座や用言解説のコラムを入れる</t>
    <rPh sb="0" eb="2">
      <t>ネンパイ</t>
    </rPh>
    <rPh sb="3" eb="4">
      <t>ヒト</t>
    </rPh>
    <rPh sb="10" eb="11">
      <t>ツカ</t>
    </rPh>
    <rPh sb="19" eb="21">
      <t>コウホウ</t>
    </rPh>
    <rPh sb="21" eb="22">
      <t>ラ</t>
    </rPh>
    <rPh sb="27" eb="28">
      <t>ツカ</t>
    </rPh>
    <rPh sb="29" eb="30">
      <t>カタ</t>
    </rPh>
    <rPh sb="30" eb="32">
      <t>コウザ</t>
    </rPh>
    <rPh sb="33" eb="35">
      <t>ヨウゲン</t>
    </rPh>
    <rPh sb="35" eb="37">
      <t>カイセツ</t>
    </rPh>
    <rPh sb="42" eb="43">
      <t>イ</t>
    </rPh>
    <phoneticPr fontId="2"/>
  </si>
  <si>
    <t>広報は月１回くらいで良いと思う</t>
    <rPh sb="0" eb="2">
      <t>コウホウ</t>
    </rPh>
    <rPh sb="3" eb="4">
      <t>ツキ</t>
    </rPh>
    <rPh sb="5" eb="6">
      <t>カイ</t>
    </rPh>
    <rPh sb="10" eb="11">
      <t>ヨ</t>
    </rPh>
    <rPh sb="13" eb="14">
      <t>オモ</t>
    </rPh>
    <phoneticPr fontId="2"/>
  </si>
  <si>
    <t>公立保育園の保護者会を廃止してほしい。保育園は仕事をしている保護者が多いのに、そのような活動は負担になるばかりでメリットを感じられない。毎月会費も払っているが、こちらが必要と感じない物（プレゼント代、進級祝いなど）も多く、必要なことにお金を使いたいと会費を集金される度に感じている。近隣市では公立保育園の保護者会はない。同様に小学校のＰＴＡ活動も必要最小限、もっと縮小してほしい。小牧は考えが古い。</t>
    <rPh sb="0" eb="2">
      <t>コウリツ</t>
    </rPh>
    <rPh sb="2" eb="5">
      <t>ホイクエン</t>
    </rPh>
    <rPh sb="6" eb="10">
      <t>ホゴシャカイ</t>
    </rPh>
    <rPh sb="11" eb="13">
      <t>ハイシ</t>
    </rPh>
    <rPh sb="19" eb="22">
      <t>ホイクエン</t>
    </rPh>
    <rPh sb="23" eb="25">
      <t>シゴト</t>
    </rPh>
    <rPh sb="30" eb="33">
      <t>ホゴシャ</t>
    </rPh>
    <rPh sb="34" eb="35">
      <t>オオ</t>
    </rPh>
    <rPh sb="44" eb="46">
      <t>カツドウ</t>
    </rPh>
    <rPh sb="47" eb="49">
      <t>フタン</t>
    </rPh>
    <rPh sb="61" eb="62">
      <t>カン</t>
    </rPh>
    <rPh sb="68" eb="70">
      <t>マイツキ</t>
    </rPh>
    <rPh sb="70" eb="72">
      <t>カイヒ</t>
    </rPh>
    <rPh sb="73" eb="74">
      <t>ハラ</t>
    </rPh>
    <rPh sb="84" eb="86">
      <t>ヒツヨウ</t>
    </rPh>
    <rPh sb="87" eb="88">
      <t>カン</t>
    </rPh>
    <rPh sb="91" eb="92">
      <t>モノ</t>
    </rPh>
    <rPh sb="98" eb="99">
      <t>ダイ</t>
    </rPh>
    <rPh sb="108" eb="109">
      <t>オオ</t>
    </rPh>
    <rPh sb="111" eb="113">
      <t>ヒツヨウ</t>
    </rPh>
    <rPh sb="118" eb="119">
      <t>カネ</t>
    </rPh>
    <rPh sb="120" eb="121">
      <t>ツカ</t>
    </rPh>
    <rPh sb="125" eb="127">
      <t>カイヒ</t>
    </rPh>
    <rPh sb="128" eb="130">
      <t>シュウキン</t>
    </rPh>
    <rPh sb="133" eb="134">
      <t>ド</t>
    </rPh>
    <rPh sb="135" eb="136">
      <t>カン</t>
    </rPh>
    <rPh sb="141" eb="144">
      <t>キンリンシ</t>
    </rPh>
    <rPh sb="146" eb="148">
      <t>コウリツ</t>
    </rPh>
    <rPh sb="148" eb="151">
      <t>ホイクエン</t>
    </rPh>
    <rPh sb="152" eb="155">
      <t>ホゴシャ</t>
    </rPh>
    <rPh sb="155" eb="156">
      <t>カイ</t>
    </rPh>
    <rPh sb="160" eb="162">
      <t>ドウヨウ</t>
    </rPh>
    <rPh sb="163" eb="166">
      <t>ショウガッコウ</t>
    </rPh>
    <rPh sb="170" eb="172">
      <t>カツドウ</t>
    </rPh>
    <rPh sb="173" eb="178">
      <t>ヒツヨウサイショウゲン</t>
    </rPh>
    <rPh sb="182" eb="184">
      <t>シュクショウ</t>
    </rPh>
    <rPh sb="190" eb="192">
      <t>コマキ</t>
    </rPh>
    <rPh sb="193" eb="194">
      <t>カンガ</t>
    </rPh>
    <rPh sb="196" eb="197">
      <t>フル</t>
    </rPh>
    <phoneticPr fontId="2"/>
  </si>
  <si>
    <t>大山の雨水滞水池の近くに住んでいます。この地域だけではありませんが、マンホールの周囲が隆起・沈下していたり、電柱の土台がひび割れていたり、傾いていたり。道路の補修跡のすきまに草が生える程広がっていたりしているのを見ると不安になります。この程度では心配ないのかもしれませんが、東日本大震災後の現象だと聞いた事があります。近い未来に来ると言われている地震に備えて、何か対応出来る事はないのでしょうか？他にブロック塀がかなり傾いていたり、一部が崩れていたりするのも良く見かけます。地震がおきても安心安全な市であってほしいです。各地の老人会などに危険箇所のチェックをお願いするのも一計かと。</t>
    <rPh sb="0" eb="2">
      <t>オオヤマ</t>
    </rPh>
    <rPh sb="3" eb="5">
      <t>ウスイ</t>
    </rPh>
    <rPh sb="5" eb="7">
      <t>タイスイ</t>
    </rPh>
    <rPh sb="7" eb="8">
      <t>イケ</t>
    </rPh>
    <rPh sb="9" eb="10">
      <t>チカ</t>
    </rPh>
    <rPh sb="12" eb="13">
      <t>ス</t>
    </rPh>
    <rPh sb="21" eb="23">
      <t>チイキ</t>
    </rPh>
    <rPh sb="40" eb="42">
      <t>シュウイ</t>
    </rPh>
    <rPh sb="43" eb="45">
      <t>リュウキ</t>
    </rPh>
    <rPh sb="46" eb="48">
      <t>チンカ</t>
    </rPh>
    <rPh sb="54" eb="56">
      <t>デンチュウ</t>
    </rPh>
    <rPh sb="57" eb="59">
      <t>ドダイ</t>
    </rPh>
    <rPh sb="62" eb="63">
      <t>ワ</t>
    </rPh>
    <rPh sb="69" eb="70">
      <t>カタム</t>
    </rPh>
    <rPh sb="76" eb="78">
      <t>ドウロ</t>
    </rPh>
    <rPh sb="79" eb="82">
      <t>ホシュウアト</t>
    </rPh>
    <rPh sb="87" eb="88">
      <t>クサ</t>
    </rPh>
    <rPh sb="89" eb="90">
      <t>ハ</t>
    </rPh>
    <rPh sb="92" eb="93">
      <t>ホド</t>
    </rPh>
    <rPh sb="93" eb="94">
      <t>ヒロ</t>
    </rPh>
    <rPh sb="106" eb="107">
      <t>ミ</t>
    </rPh>
    <rPh sb="109" eb="111">
      <t>フアン</t>
    </rPh>
    <rPh sb="119" eb="121">
      <t>テイド</t>
    </rPh>
    <rPh sb="123" eb="125">
      <t>シンパイ</t>
    </rPh>
    <rPh sb="137" eb="143">
      <t>ヒガシニホンダイシンサイ</t>
    </rPh>
    <rPh sb="143" eb="144">
      <t>ゴ</t>
    </rPh>
    <rPh sb="145" eb="147">
      <t>ゲンショウ</t>
    </rPh>
    <rPh sb="149" eb="150">
      <t>キ</t>
    </rPh>
    <rPh sb="152" eb="153">
      <t>コト</t>
    </rPh>
    <rPh sb="159" eb="160">
      <t>チカ</t>
    </rPh>
    <rPh sb="161" eb="163">
      <t>ミライ</t>
    </rPh>
    <rPh sb="164" eb="165">
      <t>ク</t>
    </rPh>
    <rPh sb="167" eb="168">
      <t>イ</t>
    </rPh>
    <rPh sb="173" eb="175">
      <t>ジシン</t>
    </rPh>
    <rPh sb="176" eb="177">
      <t>ソナ</t>
    </rPh>
    <rPh sb="180" eb="181">
      <t>ナニ</t>
    </rPh>
    <rPh sb="182" eb="186">
      <t>タイオウデキ</t>
    </rPh>
    <rPh sb="187" eb="188">
      <t>コト</t>
    </rPh>
    <rPh sb="198" eb="199">
      <t>ホカ</t>
    </rPh>
    <rPh sb="204" eb="205">
      <t>ベイ</t>
    </rPh>
    <rPh sb="209" eb="210">
      <t>カタム</t>
    </rPh>
    <rPh sb="216" eb="218">
      <t>イチブ</t>
    </rPh>
    <rPh sb="219" eb="220">
      <t>クズ</t>
    </rPh>
    <rPh sb="229" eb="230">
      <t>ヨ</t>
    </rPh>
    <rPh sb="231" eb="232">
      <t>ミ</t>
    </rPh>
    <rPh sb="237" eb="239">
      <t>ジシン</t>
    </rPh>
    <rPh sb="244" eb="248">
      <t>アンシンアンゼン</t>
    </rPh>
    <phoneticPr fontId="2"/>
  </si>
  <si>
    <t>・ａｕｐａｙで固定資産税が支払えると便利です。・ｐａｙｐａｙ、ａｕペイなどキャッシュレス決済でのイベント（市内店舗での利用でポイントが返ってくる等）に参加してほしいです。</t>
    <rPh sb="7" eb="12">
      <t>コテイシサンゼイ</t>
    </rPh>
    <rPh sb="13" eb="15">
      <t>シハラ</t>
    </rPh>
    <rPh sb="18" eb="20">
      <t>ベンリ</t>
    </rPh>
    <rPh sb="44" eb="46">
      <t>ケッサイ</t>
    </rPh>
    <rPh sb="53" eb="55">
      <t>シナイ</t>
    </rPh>
    <rPh sb="55" eb="57">
      <t>テンポ</t>
    </rPh>
    <rPh sb="59" eb="61">
      <t>リヨウ</t>
    </rPh>
    <rPh sb="67" eb="68">
      <t>カエ</t>
    </rPh>
    <rPh sb="72" eb="73">
      <t>ラ</t>
    </rPh>
    <rPh sb="75" eb="77">
      <t>サンカ</t>
    </rPh>
    <phoneticPr fontId="2"/>
  </si>
  <si>
    <t>市の職員の対応から考えるべきだと思う。建物は立派にしていても、中身の人間がマイナスイメージ。高齢者（福祉）に対してきびしい。現場を知ってもらいたい。</t>
    <rPh sb="0" eb="1">
      <t>シ</t>
    </rPh>
    <rPh sb="2" eb="4">
      <t>ショクイン</t>
    </rPh>
    <rPh sb="5" eb="7">
      <t>タイオウ</t>
    </rPh>
    <rPh sb="9" eb="10">
      <t>カンガ</t>
    </rPh>
    <rPh sb="16" eb="17">
      <t>オモ</t>
    </rPh>
    <rPh sb="19" eb="21">
      <t>タテモノ</t>
    </rPh>
    <rPh sb="22" eb="24">
      <t>リッパ</t>
    </rPh>
    <rPh sb="31" eb="33">
      <t>ナカミ</t>
    </rPh>
    <rPh sb="34" eb="36">
      <t>ニンゲン</t>
    </rPh>
    <rPh sb="46" eb="48">
      <t>コウレイ</t>
    </rPh>
    <rPh sb="48" eb="49">
      <t>シャ</t>
    </rPh>
    <rPh sb="50" eb="52">
      <t>フクシ</t>
    </rPh>
    <rPh sb="54" eb="55">
      <t>タイ</t>
    </rPh>
    <rPh sb="62" eb="64">
      <t>ゲンバ</t>
    </rPh>
    <rPh sb="65" eb="66">
      <t>シ</t>
    </rPh>
    <phoneticPr fontId="2"/>
  </si>
  <si>
    <t>商業施設（大型又はモールタイプ）が少ない。今だに陸の孤島感が拭えない。</t>
    <rPh sb="0" eb="4">
      <t>ショウギョウシセツ</t>
    </rPh>
    <rPh sb="5" eb="7">
      <t>オオガタ</t>
    </rPh>
    <rPh sb="7" eb="8">
      <t>マタ</t>
    </rPh>
    <rPh sb="17" eb="18">
      <t>スク</t>
    </rPh>
    <rPh sb="21" eb="22">
      <t>イマ</t>
    </rPh>
    <rPh sb="24" eb="25">
      <t>リク</t>
    </rPh>
    <rPh sb="26" eb="28">
      <t>コトウ</t>
    </rPh>
    <rPh sb="28" eb="29">
      <t>カン</t>
    </rPh>
    <rPh sb="30" eb="31">
      <t>ヌグ</t>
    </rPh>
    <phoneticPr fontId="2"/>
  </si>
  <si>
    <t>・道路がボコボコ。歩道と車道の段差がありすぎて自転車など運転しづらい。白線も消えているのにそのまま。もっと整備してほしい。・夜の道、街灯も少なく、暗い道も多い。子供や女性が一人だと不安になるので、もっと街灯を増やしてほしい。・工場が多く、トラックも多いので、道路整備、安全な歩道確保にもっと力を入れていただきたい。</t>
    <rPh sb="1" eb="3">
      <t>ドウロ</t>
    </rPh>
    <rPh sb="9" eb="11">
      <t>ホドウ</t>
    </rPh>
    <rPh sb="12" eb="14">
      <t>シャドウ</t>
    </rPh>
    <rPh sb="15" eb="17">
      <t>ダンサ</t>
    </rPh>
    <rPh sb="23" eb="26">
      <t>ジテンシャ</t>
    </rPh>
    <rPh sb="28" eb="30">
      <t>ウンテン</t>
    </rPh>
    <rPh sb="35" eb="37">
      <t>ハクセン</t>
    </rPh>
    <rPh sb="38" eb="39">
      <t>キ</t>
    </rPh>
    <rPh sb="53" eb="55">
      <t>セイビ</t>
    </rPh>
    <rPh sb="62" eb="63">
      <t>ヨル</t>
    </rPh>
    <rPh sb="64" eb="65">
      <t>ミチ</t>
    </rPh>
    <rPh sb="66" eb="68">
      <t>ガイトウ</t>
    </rPh>
    <rPh sb="69" eb="70">
      <t>スク</t>
    </rPh>
    <rPh sb="73" eb="74">
      <t>クラ</t>
    </rPh>
    <rPh sb="75" eb="76">
      <t>ミチ</t>
    </rPh>
    <rPh sb="77" eb="78">
      <t>オオ</t>
    </rPh>
    <rPh sb="80" eb="82">
      <t>コドモ</t>
    </rPh>
    <rPh sb="83" eb="85">
      <t>ジョセイ</t>
    </rPh>
    <rPh sb="86" eb="88">
      <t>ヒトリ</t>
    </rPh>
    <rPh sb="90" eb="92">
      <t>フアン</t>
    </rPh>
    <rPh sb="101" eb="103">
      <t>ガイトウ</t>
    </rPh>
    <rPh sb="104" eb="105">
      <t>フ</t>
    </rPh>
    <rPh sb="113" eb="115">
      <t>コウジョウ</t>
    </rPh>
    <rPh sb="116" eb="117">
      <t>オオ</t>
    </rPh>
    <rPh sb="124" eb="125">
      <t>オオ</t>
    </rPh>
    <rPh sb="129" eb="133">
      <t>ドウロセイビ</t>
    </rPh>
    <rPh sb="134" eb="136">
      <t>アンゼン</t>
    </rPh>
    <rPh sb="137" eb="141">
      <t>ホドウカクホ</t>
    </rPh>
    <rPh sb="145" eb="146">
      <t>リキ</t>
    </rPh>
    <rPh sb="147" eb="148">
      <t>イ</t>
    </rPh>
    <phoneticPr fontId="2"/>
  </si>
  <si>
    <t>・歩道の整備－歩行者や自転車の通る幅がせまく、道が途切れる場所がある。・ＳＤＧｓに取組している企業のみえる化。</t>
    <rPh sb="1" eb="3">
      <t>ホドウ</t>
    </rPh>
    <rPh sb="4" eb="6">
      <t>セイビ</t>
    </rPh>
    <rPh sb="7" eb="10">
      <t>ホコウシャ</t>
    </rPh>
    <rPh sb="11" eb="14">
      <t>ジテンシャ</t>
    </rPh>
    <rPh sb="15" eb="16">
      <t>トオ</t>
    </rPh>
    <rPh sb="17" eb="18">
      <t>ハバ</t>
    </rPh>
    <rPh sb="23" eb="24">
      <t>ミチ</t>
    </rPh>
    <rPh sb="25" eb="27">
      <t>トギ</t>
    </rPh>
    <rPh sb="29" eb="31">
      <t>バショ</t>
    </rPh>
    <rPh sb="41" eb="43">
      <t>トリク</t>
    </rPh>
    <rPh sb="47" eb="49">
      <t>キギョウ</t>
    </rPh>
    <rPh sb="53" eb="54">
      <t>カ</t>
    </rPh>
    <phoneticPr fontId="2"/>
  </si>
  <si>
    <t>駅（小牧駅）周辺、市役所周辺は開発が進み、整備や設備されていますが、他の地域は遅れていると思います。スーパー、薬局が少ないので増やしてほしいです。</t>
    <rPh sb="0" eb="1">
      <t>エキ</t>
    </rPh>
    <rPh sb="2" eb="5">
      <t>コマキエキ</t>
    </rPh>
    <rPh sb="6" eb="8">
      <t>シュウヘン</t>
    </rPh>
    <rPh sb="9" eb="12">
      <t>シヤクショ</t>
    </rPh>
    <rPh sb="12" eb="14">
      <t>シュウヘン</t>
    </rPh>
    <rPh sb="15" eb="17">
      <t>カイハツ</t>
    </rPh>
    <rPh sb="18" eb="19">
      <t>スス</t>
    </rPh>
    <rPh sb="21" eb="23">
      <t>セイビ</t>
    </rPh>
    <rPh sb="24" eb="26">
      <t>セツビ</t>
    </rPh>
    <rPh sb="34" eb="35">
      <t>ホカ</t>
    </rPh>
    <rPh sb="36" eb="38">
      <t>チイキ</t>
    </rPh>
    <rPh sb="39" eb="40">
      <t>オク</t>
    </rPh>
    <rPh sb="45" eb="46">
      <t>オモ</t>
    </rPh>
    <rPh sb="55" eb="57">
      <t>ヤッキョク</t>
    </rPh>
    <rPh sb="58" eb="59">
      <t>スク</t>
    </rPh>
    <rPh sb="63" eb="64">
      <t>フ</t>
    </rPh>
    <phoneticPr fontId="2"/>
  </si>
  <si>
    <t>転入して数ヶ月ですが、小牧市は住みやすい市だと思います。子育て対策に力を入れておられ大変助かります。これからも住みやすい街日本ＮＯ．１を目指してステキな市にしていきましょう。</t>
    <rPh sb="0" eb="2">
      <t>テンニュウ</t>
    </rPh>
    <rPh sb="4" eb="7">
      <t>スウカゲツ</t>
    </rPh>
    <rPh sb="11" eb="14">
      <t>コマキシ</t>
    </rPh>
    <rPh sb="15" eb="16">
      <t>ス</t>
    </rPh>
    <rPh sb="20" eb="21">
      <t>シ</t>
    </rPh>
    <rPh sb="23" eb="24">
      <t>オモ</t>
    </rPh>
    <rPh sb="28" eb="30">
      <t>コソダ</t>
    </rPh>
    <rPh sb="31" eb="33">
      <t>タイサク</t>
    </rPh>
    <rPh sb="34" eb="35">
      <t>リキ</t>
    </rPh>
    <rPh sb="36" eb="37">
      <t>イ</t>
    </rPh>
    <rPh sb="42" eb="44">
      <t>タイヘン</t>
    </rPh>
    <rPh sb="44" eb="45">
      <t>タス</t>
    </rPh>
    <rPh sb="55" eb="56">
      <t>ス</t>
    </rPh>
    <rPh sb="60" eb="61">
      <t>マチ</t>
    </rPh>
    <rPh sb="61" eb="63">
      <t>ニホン</t>
    </rPh>
    <rPh sb="68" eb="70">
      <t>メザ</t>
    </rPh>
    <rPh sb="76" eb="77">
      <t>シ</t>
    </rPh>
    <phoneticPr fontId="2"/>
  </si>
  <si>
    <t>災害用として井戸の活用、年に１回水質検査の補助など</t>
    <rPh sb="0" eb="3">
      <t>サイガイヨウ</t>
    </rPh>
    <rPh sb="6" eb="8">
      <t>イド</t>
    </rPh>
    <rPh sb="9" eb="11">
      <t>カツヨウ</t>
    </rPh>
    <rPh sb="12" eb="13">
      <t>ネン</t>
    </rPh>
    <rPh sb="15" eb="16">
      <t>カイ</t>
    </rPh>
    <rPh sb="16" eb="20">
      <t>スイシツケンサ</t>
    </rPh>
    <rPh sb="21" eb="23">
      <t>ホジョ</t>
    </rPh>
    <phoneticPr fontId="2"/>
  </si>
  <si>
    <t>東部地区が山竹が多くありますので、都市計画に基ずいて開発をして、住民がゆとりある生活できるように整備して下さい。</t>
    <rPh sb="0" eb="4">
      <t>トウブチク</t>
    </rPh>
    <rPh sb="5" eb="6">
      <t>ヤマ</t>
    </rPh>
    <rPh sb="6" eb="7">
      <t>タケ</t>
    </rPh>
    <rPh sb="8" eb="9">
      <t>オオ</t>
    </rPh>
    <rPh sb="17" eb="21">
      <t>トシケイカク</t>
    </rPh>
    <rPh sb="22" eb="23">
      <t>モト</t>
    </rPh>
    <rPh sb="26" eb="28">
      <t>カイハツ</t>
    </rPh>
    <rPh sb="32" eb="34">
      <t>ジュウミン</t>
    </rPh>
    <rPh sb="40" eb="42">
      <t>セイカツ</t>
    </rPh>
    <rPh sb="48" eb="50">
      <t>セイビ</t>
    </rPh>
    <rPh sb="52" eb="53">
      <t>クダ</t>
    </rPh>
    <phoneticPr fontId="2"/>
  </si>
  <si>
    <t>市外の人を連れて行けるオシャレなカフェや場所が少ない。岡崎とか長久手までは行かなくてもおいしいパン屋やカフェなどオススメスポットがふえてほしい。ママ友などにどこでランチ食べたりする？ときいたら、一宮や犬山かなー小牧では食べんねってなってて残念に思います。</t>
    <rPh sb="0" eb="2">
      <t>シガイ</t>
    </rPh>
    <rPh sb="3" eb="4">
      <t>ヒト</t>
    </rPh>
    <rPh sb="5" eb="6">
      <t>ツ</t>
    </rPh>
    <rPh sb="8" eb="9">
      <t>イ</t>
    </rPh>
    <rPh sb="20" eb="22">
      <t>バショ</t>
    </rPh>
    <rPh sb="23" eb="24">
      <t>スク</t>
    </rPh>
    <rPh sb="27" eb="29">
      <t>オカザキ</t>
    </rPh>
    <rPh sb="31" eb="34">
      <t>ナガクテ</t>
    </rPh>
    <rPh sb="37" eb="38">
      <t>イ</t>
    </rPh>
    <rPh sb="49" eb="50">
      <t>ヤ</t>
    </rPh>
    <rPh sb="74" eb="75">
      <t>トモ</t>
    </rPh>
    <rPh sb="84" eb="85">
      <t>タ</t>
    </rPh>
    <rPh sb="97" eb="99">
      <t>イチノミヤ</t>
    </rPh>
    <rPh sb="100" eb="102">
      <t>イヌヤマ</t>
    </rPh>
    <rPh sb="105" eb="107">
      <t>コマキ</t>
    </rPh>
    <rPh sb="109" eb="110">
      <t>タ</t>
    </rPh>
    <rPh sb="119" eb="121">
      <t>ザンネン</t>
    </rPh>
    <rPh sb="122" eb="123">
      <t>オモ</t>
    </rPh>
    <phoneticPr fontId="2"/>
  </si>
  <si>
    <t>地元が岐阜なのですが、似ている所も多くあり、安心できる環境で、とてもすみやすく感じております。</t>
    <rPh sb="0" eb="2">
      <t>ジモト</t>
    </rPh>
    <rPh sb="3" eb="5">
      <t>ギフ</t>
    </rPh>
    <rPh sb="11" eb="12">
      <t>ニ</t>
    </rPh>
    <rPh sb="15" eb="16">
      <t>トコロ</t>
    </rPh>
    <rPh sb="17" eb="18">
      <t>オオ</t>
    </rPh>
    <rPh sb="22" eb="24">
      <t>アンシン</t>
    </rPh>
    <rPh sb="27" eb="29">
      <t>カンキョウ</t>
    </rPh>
    <rPh sb="39" eb="40">
      <t>カン</t>
    </rPh>
    <phoneticPr fontId="2"/>
  </si>
  <si>
    <t>先日、初めてこまき多世代交流プラザの中を見て、多くの子供達が生き生きと勉強している姿やコミュニケーションを取っているところを見て、何だか嬉しい気持ちになりました。２・３年前より小牧駅近くに多くの人が集まっている雰囲気がするので、今後も子供達だけでなく、２０代～７０代くらいの人達が何かしらの活用できる場があると、もっと笑顔溢れる町になると感じています。自分も何かしら市に貢献できるよう、小牧市のトピックスにもっとアンテナを張っておきます。</t>
    <rPh sb="0" eb="2">
      <t>センジツ</t>
    </rPh>
    <rPh sb="3" eb="4">
      <t>ハジ</t>
    </rPh>
    <rPh sb="9" eb="12">
      <t>タセダイ</t>
    </rPh>
    <rPh sb="12" eb="14">
      <t>コウリュウ</t>
    </rPh>
    <rPh sb="18" eb="19">
      <t>ナカ</t>
    </rPh>
    <rPh sb="20" eb="21">
      <t>ミ</t>
    </rPh>
    <rPh sb="23" eb="24">
      <t>オオ</t>
    </rPh>
    <rPh sb="26" eb="28">
      <t>コドモ</t>
    </rPh>
    <rPh sb="28" eb="29">
      <t>タチ</t>
    </rPh>
    <rPh sb="30" eb="31">
      <t>イ</t>
    </rPh>
    <rPh sb="32" eb="33">
      <t>イ</t>
    </rPh>
    <rPh sb="35" eb="37">
      <t>ベンキョウ</t>
    </rPh>
    <rPh sb="41" eb="42">
      <t>スガタ</t>
    </rPh>
    <rPh sb="53" eb="54">
      <t>ト</t>
    </rPh>
    <rPh sb="62" eb="63">
      <t>ミ</t>
    </rPh>
    <rPh sb="65" eb="66">
      <t>ナン</t>
    </rPh>
    <rPh sb="68" eb="69">
      <t>ウレ</t>
    </rPh>
    <rPh sb="71" eb="73">
      <t>キモ</t>
    </rPh>
    <phoneticPr fontId="2"/>
  </si>
  <si>
    <t>・約２０年前に引越してきた時には治安面が心配でしたが、実際に住んでみると、その様な心配はありませんでした。ただ現在でも、市外の方で治安が悪いというイメージをお持ちの方が多い様です。・ピーチライナーの高架の撤去が行われています。部分的に残して遺構としたり、ＮＹのハイラインの様な活用をしても話題性があっておもしろいのではと思います（費用はかかりますが）。・スタートアップ支援につきまして、経営、財務も大事ですが、なごのキャンパスの様なものがあると良いなと思います。</t>
    <rPh sb="1" eb="2">
      <t>ヤク</t>
    </rPh>
    <rPh sb="4" eb="6">
      <t>ネンマエ</t>
    </rPh>
    <rPh sb="7" eb="9">
      <t>ヒッコ</t>
    </rPh>
    <rPh sb="13" eb="14">
      <t>トキ</t>
    </rPh>
    <rPh sb="16" eb="18">
      <t>チアン</t>
    </rPh>
    <rPh sb="18" eb="19">
      <t>メン</t>
    </rPh>
    <rPh sb="20" eb="22">
      <t>シンパイ</t>
    </rPh>
    <rPh sb="27" eb="29">
      <t>ジッサイ</t>
    </rPh>
    <rPh sb="30" eb="31">
      <t>ス</t>
    </rPh>
    <rPh sb="39" eb="40">
      <t>ヨウ</t>
    </rPh>
    <rPh sb="41" eb="43">
      <t>シンパイ</t>
    </rPh>
    <rPh sb="55" eb="57">
      <t>ゲンザイ</t>
    </rPh>
    <rPh sb="60" eb="62">
      <t>シガイ</t>
    </rPh>
    <rPh sb="63" eb="64">
      <t>ホウ</t>
    </rPh>
    <rPh sb="65" eb="67">
      <t>チアン</t>
    </rPh>
    <rPh sb="68" eb="69">
      <t>ワル</t>
    </rPh>
    <rPh sb="79" eb="80">
      <t>モ</t>
    </rPh>
    <rPh sb="82" eb="83">
      <t>ホウ</t>
    </rPh>
    <rPh sb="84" eb="85">
      <t>オオ</t>
    </rPh>
    <rPh sb="86" eb="87">
      <t>ヨウ</t>
    </rPh>
    <rPh sb="99" eb="101">
      <t>コウカ</t>
    </rPh>
    <rPh sb="102" eb="104">
      <t>テッキョ</t>
    </rPh>
    <rPh sb="105" eb="106">
      <t>イ</t>
    </rPh>
    <rPh sb="113" eb="116">
      <t>ブブンテキ</t>
    </rPh>
    <rPh sb="117" eb="118">
      <t>ノコ</t>
    </rPh>
    <rPh sb="120" eb="122">
      <t>イコウ</t>
    </rPh>
    <rPh sb="136" eb="137">
      <t>ヨウ</t>
    </rPh>
    <rPh sb="138" eb="140">
      <t>カツヨウ</t>
    </rPh>
    <rPh sb="144" eb="147">
      <t>ワダイセイ</t>
    </rPh>
    <rPh sb="160" eb="161">
      <t>オモ</t>
    </rPh>
    <rPh sb="165" eb="167">
      <t>ヒヨウ</t>
    </rPh>
    <rPh sb="184" eb="186">
      <t>シエン</t>
    </rPh>
    <rPh sb="193" eb="195">
      <t>ケイエイ</t>
    </rPh>
    <rPh sb="196" eb="198">
      <t>ザイム</t>
    </rPh>
    <rPh sb="199" eb="201">
      <t>ダイジ</t>
    </rPh>
    <rPh sb="214" eb="215">
      <t>ヨウ</t>
    </rPh>
    <rPh sb="222" eb="223">
      <t>ヨ</t>
    </rPh>
    <rPh sb="226" eb="227">
      <t>オモ</t>
    </rPh>
    <phoneticPr fontId="2"/>
  </si>
  <si>
    <t>文津区ですが、第一種住居地域と工業専用地域が隣接しており、セッツカートン殿の大型設備導入後の騒音に５年間苦しんでいます。そもそも第一種と工業専用が６ｍの道路を堺に隣あっています。騒音規制によって決められた騒音値以内としていますが（第１種４０ｄＢ⇔工業６５ｄＢ）生活しなくてはならない住民にしてみたら、２４ｈ稼働される工場の騒音は「６０ｄＢ（※５０～６０ｄＢかなりきついですよ！）」だからいいとかという問題ではなく苦痛です。まちづくりをされるなら先ず本当に意味での安心してすこやかに生活できる“まち”を目ざして頂きたいです！工業地域の設備導入許可についても、第１種住居地域と面直するケースについては、そこで生活する住人への影響も考慮したまちづくりお願いします。</t>
  </si>
  <si>
    <t>まちづくりのために宅建を取得して、不動産に行きたいと思うが、現在の橋梁業がいそがしく、まちづくりに入って行けなく残念です。</t>
    <rPh sb="9" eb="11">
      <t>タッケン</t>
    </rPh>
    <rPh sb="12" eb="14">
      <t>シュトク</t>
    </rPh>
    <rPh sb="17" eb="20">
      <t>フドウサン</t>
    </rPh>
    <rPh sb="21" eb="22">
      <t>イ</t>
    </rPh>
    <rPh sb="26" eb="27">
      <t>オモ</t>
    </rPh>
    <rPh sb="30" eb="32">
      <t>ゲンザイ</t>
    </rPh>
    <rPh sb="33" eb="35">
      <t>キョウリョウ</t>
    </rPh>
    <rPh sb="35" eb="36">
      <t>ギョウ</t>
    </rPh>
    <rPh sb="49" eb="50">
      <t>ハイ</t>
    </rPh>
    <rPh sb="52" eb="53">
      <t>イ</t>
    </rPh>
    <rPh sb="56" eb="58">
      <t>ザンネン</t>
    </rPh>
    <phoneticPr fontId="2"/>
  </si>
  <si>
    <t>巡回バスの本数が少ない。一時間あたり２本は欲しい。</t>
    <rPh sb="0" eb="2">
      <t>ジュンカイ</t>
    </rPh>
    <rPh sb="5" eb="7">
      <t>ホンスウ</t>
    </rPh>
    <rPh sb="8" eb="9">
      <t>スク</t>
    </rPh>
    <rPh sb="12" eb="15">
      <t>イチジカン</t>
    </rPh>
    <rPh sb="19" eb="20">
      <t>ホン</t>
    </rPh>
    <rPh sb="21" eb="22">
      <t>ホ</t>
    </rPh>
    <phoneticPr fontId="2"/>
  </si>
  <si>
    <t>桃花台線（ピーチライナー）が廃止されたり、桃花台アピタがドンキに替わったり、桃花台内に高校新設の計画も無くなったりして、今後の桃花台が心配！この地区の発展維持が急務だと思われる。市として施策（検討会）を考えているようだが、１０数年前の市政と比して、桃花台の小牧市におけるポジションがどんどん低下しているような実感がある（４０年桃花台に住み続けているが）。小牧市東部地帯の魅力、桃花台の潜在価値を今一度引き上げる施策（高齢者や若い夫婦向けの施設やニューアル（例、東部市民センターの老朽化））も考え、活力や文化、潤いのある街（桃花台）にニューアルすべく投資（人的、物的）をお願いしたい。このままでは空屋、引越がどんどん増えていき、やがては桃花台＝ゴーストタウンに近い状態になると思う。</t>
    <rPh sb="0" eb="3">
      <t>トウカダイ</t>
    </rPh>
    <rPh sb="3" eb="4">
      <t>セン</t>
    </rPh>
    <rPh sb="14" eb="16">
      <t>ハイシ</t>
    </rPh>
    <rPh sb="21" eb="24">
      <t>トウカダイ</t>
    </rPh>
    <rPh sb="32" eb="33">
      <t>カ</t>
    </rPh>
    <rPh sb="38" eb="41">
      <t>トウカダイ</t>
    </rPh>
    <rPh sb="41" eb="42">
      <t>ナイ</t>
    </rPh>
    <rPh sb="43" eb="47">
      <t>コウコウシンセツ</t>
    </rPh>
    <rPh sb="48" eb="50">
      <t>ケイカク</t>
    </rPh>
    <rPh sb="51" eb="52">
      <t>ナ</t>
    </rPh>
    <rPh sb="60" eb="62">
      <t>コンゴ</t>
    </rPh>
    <rPh sb="63" eb="66">
      <t>トウカダイ</t>
    </rPh>
    <rPh sb="67" eb="69">
      <t>シンパイ</t>
    </rPh>
    <rPh sb="72" eb="74">
      <t>チク</t>
    </rPh>
    <rPh sb="75" eb="77">
      <t>ハッテン</t>
    </rPh>
    <rPh sb="77" eb="79">
      <t>イジ</t>
    </rPh>
    <rPh sb="80" eb="82">
      <t>キュウム</t>
    </rPh>
    <rPh sb="84" eb="85">
      <t>オモ</t>
    </rPh>
    <rPh sb="89" eb="90">
      <t>シ</t>
    </rPh>
    <rPh sb="93" eb="95">
      <t>シサク</t>
    </rPh>
    <rPh sb="96" eb="99">
      <t>ケントウカイ</t>
    </rPh>
    <rPh sb="101" eb="102">
      <t>カンガ</t>
    </rPh>
    <rPh sb="113" eb="116">
      <t>スウネンマエ</t>
    </rPh>
    <phoneticPr fontId="2"/>
  </si>
  <si>
    <t>男女共同参画という言葉を見かけるが、この土地の男性の考え方に「男が偉い」的な印象を受ける。それが根強く、まずは”まちづくり”をする男性が本当にこの事を理解しないと、表面的に何かしても何も始まらないと思う。まずはひとりひとりの意識から。それを切に願う。</t>
    <rPh sb="0" eb="6">
      <t>ダンジョキョウドウサンカク</t>
    </rPh>
    <rPh sb="9" eb="11">
      <t>コトバ</t>
    </rPh>
    <rPh sb="12" eb="13">
      <t>ミ</t>
    </rPh>
    <rPh sb="20" eb="22">
      <t>トチ</t>
    </rPh>
    <rPh sb="23" eb="25">
      <t>ダンセイ</t>
    </rPh>
    <rPh sb="26" eb="27">
      <t>カンガ</t>
    </rPh>
    <rPh sb="28" eb="29">
      <t>カタ</t>
    </rPh>
    <rPh sb="31" eb="32">
      <t>オトコ</t>
    </rPh>
    <rPh sb="33" eb="34">
      <t>エラ</t>
    </rPh>
    <rPh sb="36" eb="37">
      <t>テキ</t>
    </rPh>
    <rPh sb="38" eb="40">
      <t>インショウ</t>
    </rPh>
    <rPh sb="41" eb="42">
      <t>ウ</t>
    </rPh>
    <rPh sb="48" eb="50">
      <t>ネヅヨ</t>
    </rPh>
    <rPh sb="65" eb="67">
      <t>ダンセイ</t>
    </rPh>
    <rPh sb="68" eb="70">
      <t>ホントウ</t>
    </rPh>
    <rPh sb="73" eb="74">
      <t>コト</t>
    </rPh>
    <rPh sb="75" eb="77">
      <t>リカイ</t>
    </rPh>
    <rPh sb="82" eb="85">
      <t>ヒョウメンテキ</t>
    </rPh>
    <rPh sb="86" eb="87">
      <t>ナニ</t>
    </rPh>
    <rPh sb="91" eb="92">
      <t>ナニ</t>
    </rPh>
    <rPh sb="93" eb="94">
      <t>ハジ</t>
    </rPh>
    <rPh sb="99" eb="100">
      <t>オモ</t>
    </rPh>
    <rPh sb="112" eb="114">
      <t>イシキ</t>
    </rPh>
    <phoneticPr fontId="2"/>
  </si>
  <si>
    <t>定年後のつどいの会を作ってほしい</t>
    <rPh sb="0" eb="2">
      <t>テイネン</t>
    </rPh>
    <rPh sb="2" eb="3">
      <t>ゴ</t>
    </rPh>
    <rPh sb="8" eb="9">
      <t>カイ</t>
    </rPh>
    <rPh sb="10" eb="11">
      <t>ツク</t>
    </rPh>
    <phoneticPr fontId="2"/>
  </si>
  <si>
    <t>もう少し交通のべんをよくしてほしい。小牧南小学校の子供達は長く歩く、小供は５０分近く歩くのでスクールバス等考えてほしい。高学年のいじめ等があり、定学年は泣いて歩いて子がいる。</t>
    <rPh sb="2" eb="3">
      <t>スコ</t>
    </rPh>
    <rPh sb="4" eb="6">
      <t>コウツウ</t>
    </rPh>
    <rPh sb="18" eb="21">
      <t>コマキミナミ</t>
    </rPh>
    <rPh sb="21" eb="24">
      <t>ショウガッコウ</t>
    </rPh>
    <rPh sb="25" eb="28">
      <t>コドモタチ</t>
    </rPh>
    <rPh sb="29" eb="30">
      <t>ナガ</t>
    </rPh>
    <rPh sb="31" eb="32">
      <t>アル</t>
    </rPh>
    <rPh sb="34" eb="35">
      <t>コ</t>
    </rPh>
    <rPh sb="35" eb="36">
      <t>トモ</t>
    </rPh>
    <rPh sb="39" eb="40">
      <t>フン</t>
    </rPh>
    <rPh sb="40" eb="41">
      <t>チカ</t>
    </rPh>
    <rPh sb="42" eb="43">
      <t>アル</t>
    </rPh>
    <rPh sb="52" eb="53">
      <t>ラ</t>
    </rPh>
    <rPh sb="53" eb="54">
      <t>カンガ</t>
    </rPh>
    <rPh sb="60" eb="63">
      <t>コウガクネン</t>
    </rPh>
    <rPh sb="67" eb="68">
      <t>ラ</t>
    </rPh>
    <rPh sb="72" eb="73">
      <t>ジョウ</t>
    </rPh>
    <rPh sb="73" eb="75">
      <t>ガクネン</t>
    </rPh>
    <rPh sb="76" eb="77">
      <t>ナ</t>
    </rPh>
    <rPh sb="79" eb="80">
      <t>アル</t>
    </rPh>
    <rPh sb="82" eb="83">
      <t>コ</t>
    </rPh>
    <phoneticPr fontId="2"/>
  </si>
  <si>
    <t>小牧市内にコストコのような物があるといい</t>
    <rPh sb="0" eb="2">
      <t>コマキ</t>
    </rPh>
    <rPh sb="2" eb="4">
      <t>シナイ</t>
    </rPh>
    <rPh sb="13" eb="14">
      <t>モノ</t>
    </rPh>
    <phoneticPr fontId="2"/>
  </si>
  <si>
    <t>渋滞が多いので難しいとは思うが改善して欲しい</t>
    <rPh sb="0" eb="2">
      <t>ジュウタイ</t>
    </rPh>
    <rPh sb="3" eb="4">
      <t>オオ</t>
    </rPh>
    <rPh sb="7" eb="8">
      <t>ムズカ</t>
    </rPh>
    <rPh sb="12" eb="13">
      <t>オモ</t>
    </rPh>
    <rPh sb="15" eb="17">
      <t>カイゼン</t>
    </rPh>
    <rPh sb="19" eb="20">
      <t>ホ</t>
    </rPh>
    <phoneticPr fontId="2"/>
  </si>
  <si>
    <t>毎月広報こまきは見ていますが、まちレポこまきは知りませんでした。最近、まちづくりのイベントがあり興味がありますが、高齢のため外出が大変です。巡回バスが少なく、本数が多いと助かりますが。</t>
    <rPh sb="0" eb="2">
      <t>マイツキ</t>
    </rPh>
    <rPh sb="2" eb="4">
      <t>コウホウ</t>
    </rPh>
    <rPh sb="8" eb="9">
      <t>ミ</t>
    </rPh>
    <rPh sb="23" eb="24">
      <t>シ</t>
    </rPh>
    <rPh sb="32" eb="34">
      <t>サイキン</t>
    </rPh>
    <rPh sb="48" eb="50">
      <t>キョウミ</t>
    </rPh>
    <rPh sb="57" eb="59">
      <t>コウレイ</t>
    </rPh>
    <rPh sb="62" eb="64">
      <t>ガイシュツ</t>
    </rPh>
    <rPh sb="65" eb="67">
      <t>タイヘン</t>
    </rPh>
    <rPh sb="70" eb="72">
      <t>ジュンカイ</t>
    </rPh>
    <rPh sb="75" eb="76">
      <t>スク</t>
    </rPh>
    <rPh sb="79" eb="81">
      <t>ホンスウ</t>
    </rPh>
    <rPh sb="82" eb="83">
      <t>オオ</t>
    </rPh>
    <rPh sb="85" eb="86">
      <t>タス</t>
    </rPh>
    <phoneticPr fontId="2"/>
  </si>
  <si>
    <t>①以前はコミニティバスが岩崎原の団地の中にも通っていたけど無くなってしまい不便です。会館のあたりに作って頂きたいです。②岩崎原二丁目です。下水が以前はふたがしてなく、掃除出来ていたけど、今は虫が多いため、下水の掃除をして頂けないでしょうか？</t>
    <rPh sb="1" eb="3">
      <t>イゼン</t>
    </rPh>
    <rPh sb="12" eb="14">
      <t>イワザキ</t>
    </rPh>
    <rPh sb="14" eb="15">
      <t>ハラ</t>
    </rPh>
    <rPh sb="16" eb="18">
      <t>ダンチ</t>
    </rPh>
    <rPh sb="19" eb="20">
      <t>ナカ</t>
    </rPh>
    <rPh sb="22" eb="23">
      <t>トオ</t>
    </rPh>
    <rPh sb="29" eb="30">
      <t>ナ</t>
    </rPh>
    <rPh sb="37" eb="39">
      <t>フベン</t>
    </rPh>
    <rPh sb="42" eb="44">
      <t>カイカン</t>
    </rPh>
    <rPh sb="49" eb="50">
      <t>ツク</t>
    </rPh>
    <rPh sb="52" eb="53">
      <t>イタダ</t>
    </rPh>
    <rPh sb="60" eb="62">
      <t>イワサキ</t>
    </rPh>
    <rPh sb="62" eb="63">
      <t>ハラ</t>
    </rPh>
    <rPh sb="63" eb="66">
      <t>ニチョウメ</t>
    </rPh>
    <rPh sb="69" eb="71">
      <t>ゲスイ</t>
    </rPh>
    <rPh sb="72" eb="74">
      <t>イゼン</t>
    </rPh>
    <rPh sb="83" eb="85">
      <t>ソウジ</t>
    </rPh>
    <rPh sb="85" eb="87">
      <t>デキ</t>
    </rPh>
    <rPh sb="93" eb="94">
      <t>イマ</t>
    </rPh>
    <rPh sb="95" eb="96">
      <t>ムシ</t>
    </rPh>
    <rPh sb="97" eb="98">
      <t>オオ</t>
    </rPh>
    <rPh sb="102" eb="104">
      <t>ゲスイ</t>
    </rPh>
    <rPh sb="105" eb="107">
      <t>ソウジ</t>
    </rPh>
    <rPh sb="110" eb="111">
      <t>イタダ</t>
    </rPh>
    <phoneticPr fontId="2"/>
  </si>
  <si>
    <t>小牧駅（田県）無人になってすごく不便</t>
    <rPh sb="0" eb="3">
      <t>コマキエキ</t>
    </rPh>
    <rPh sb="4" eb="6">
      <t>タガタ</t>
    </rPh>
    <rPh sb="7" eb="9">
      <t>ムジン</t>
    </rPh>
    <rPh sb="16" eb="18">
      <t>フベン</t>
    </rPh>
    <phoneticPr fontId="2"/>
  </si>
  <si>
    <t>・都市計画税の使われ方が不鮮明で不満が募る。・何年過ぎても桃花台ニュー（？）タウンの「陸の孤島」感は拭えそうにない。小牧市政に置き去りにされている感あり。何事もよろしくお願いします。</t>
    <rPh sb="1" eb="6">
      <t>トシケイカクゼイ</t>
    </rPh>
    <rPh sb="7" eb="8">
      <t>ツカ</t>
    </rPh>
    <rPh sb="10" eb="11">
      <t>カタ</t>
    </rPh>
    <rPh sb="12" eb="15">
      <t>フセンメイ</t>
    </rPh>
    <rPh sb="16" eb="18">
      <t>フマン</t>
    </rPh>
    <rPh sb="19" eb="20">
      <t>ツノ</t>
    </rPh>
    <rPh sb="23" eb="25">
      <t>ナンネン</t>
    </rPh>
    <rPh sb="25" eb="26">
      <t>ス</t>
    </rPh>
    <rPh sb="29" eb="32">
      <t>トウカダイ</t>
    </rPh>
    <rPh sb="43" eb="44">
      <t>リク</t>
    </rPh>
    <rPh sb="45" eb="47">
      <t>コトウ</t>
    </rPh>
    <rPh sb="48" eb="49">
      <t>カン</t>
    </rPh>
    <rPh sb="50" eb="51">
      <t>ヌグ</t>
    </rPh>
    <rPh sb="58" eb="60">
      <t>コマキ</t>
    </rPh>
    <rPh sb="60" eb="62">
      <t>シセイ</t>
    </rPh>
    <rPh sb="63" eb="64">
      <t>オ</t>
    </rPh>
    <rPh sb="65" eb="66">
      <t>ザ</t>
    </rPh>
    <rPh sb="73" eb="74">
      <t>カン</t>
    </rPh>
    <rPh sb="77" eb="79">
      <t>ナニゴト</t>
    </rPh>
    <rPh sb="85" eb="86">
      <t>ネガ</t>
    </rPh>
    <phoneticPr fontId="2"/>
  </si>
  <si>
    <t>・市内全域での歩きタバコ禁止・違法マフラー（爆音）の取り締まり・迷惑駐車の取り締まり・コロナ対策の徹底・自転車の交通ルールの遵守。｝重点的に取り組んで欲しい！</t>
    <rPh sb="1" eb="5">
      <t>シナイゼンイキ</t>
    </rPh>
    <rPh sb="7" eb="8">
      <t>アル</t>
    </rPh>
    <rPh sb="12" eb="14">
      <t>キンシ</t>
    </rPh>
    <rPh sb="15" eb="17">
      <t>イホウ</t>
    </rPh>
    <rPh sb="22" eb="24">
      <t>バクオン</t>
    </rPh>
    <rPh sb="26" eb="27">
      <t>ト</t>
    </rPh>
    <rPh sb="28" eb="29">
      <t>シ</t>
    </rPh>
    <rPh sb="32" eb="36">
      <t>メイワクチュウシャ</t>
    </rPh>
    <rPh sb="37" eb="38">
      <t>ト</t>
    </rPh>
    <rPh sb="39" eb="40">
      <t>シ</t>
    </rPh>
    <rPh sb="46" eb="48">
      <t>タイサク</t>
    </rPh>
    <rPh sb="49" eb="51">
      <t>テッテイ</t>
    </rPh>
    <rPh sb="52" eb="55">
      <t>ジテンシャ</t>
    </rPh>
    <rPh sb="56" eb="58">
      <t>コウツウ</t>
    </rPh>
    <rPh sb="62" eb="64">
      <t>ジュンシュ</t>
    </rPh>
    <rPh sb="66" eb="68">
      <t>ジュウテン</t>
    </rPh>
    <rPh sb="68" eb="69">
      <t>テキ</t>
    </rPh>
    <rPh sb="70" eb="71">
      <t>ト</t>
    </rPh>
    <rPh sb="72" eb="73">
      <t>ク</t>
    </rPh>
    <rPh sb="75" eb="76">
      <t>ホ</t>
    </rPh>
    <phoneticPr fontId="2"/>
  </si>
  <si>
    <t>ＳＤＧｓの取り組みを重視しているなら、企業への問いかけてほしい。種類が豊富の為、残ってごみに廻る事が多いと思う。種類を減して、環境に良い包装を工夫してほしい。ごみの分別でわかったのはプラごみが多いという事。空き家、土地が放置されて草木が延びてる。頑張ってＳＤＧｓ未来都市にして下さい。</t>
    <rPh sb="5" eb="6">
      <t>ト</t>
    </rPh>
    <rPh sb="7" eb="8">
      <t>ク</t>
    </rPh>
    <rPh sb="10" eb="12">
      <t>ジュウシ</t>
    </rPh>
    <rPh sb="19" eb="21">
      <t>キギョウ</t>
    </rPh>
    <rPh sb="23" eb="24">
      <t>ト</t>
    </rPh>
    <rPh sb="32" eb="34">
      <t>シュルイ</t>
    </rPh>
    <rPh sb="35" eb="37">
      <t>ホウフ</t>
    </rPh>
    <rPh sb="38" eb="39">
      <t>タメ</t>
    </rPh>
    <rPh sb="40" eb="41">
      <t>ノコ</t>
    </rPh>
    <rPh sb="46" eb="47">
      <t>マワ</t>
    </rPh>
    <rPh sb="48" eb="49">
      <t>コト</t>
    </rPh>
    <rPh sb="50" eb="51">
      <t>オオ</t>
    </rPh>
    <rPh sb="53" eb="54">
      <t>オモ</t>
    </rPh>
    <rPh sb="56" eb="58">
      <t>シュルイ</t>
    </rPh>
    <rPh sb="59" eb="60">
      <t>ヘ</t>
    </rPh>
    <rPh sb="63" eb="65">
      <t>カンキョウ</t>
    </rPh>
    <rPh sb="66" eb="67">
      <t>ヨ</t>
    </rPh>
    <phoneticPr fontId="2"/>
  </si>
  <si>
    <t>１）街樹、公園を増やして欲しい。様々な種類の桜など植樹の充実。２）地域猫のための補助。・中高生の通学服のかんわ。３）動物の殺処分禁止。４）動物を大切に保護している市として知られることは、人を大切にする市というイメージにつながり、市政に携わる方々の人間性の高さを知る目安にもなる。５）鳥が多く、種類も多いことはとても良いと思います。用水路の鯉の保護。以上の件に関して考慮をお願い致します。</t>
    <rPh sb="2" eb="3">
      <t>マチ</t>
    </rPh>
    <rPh sb="3" eb="4">
      <t>ジュ</t>
    </rPh>
    <rPh sb="5" eb="7">
      <t>コウエン</t>
    </rPh>
    <rPh sb="8" eb="9">
      <t>フ</t>
    </rPh>
    <rPh sb="12" eb="13">
      <t>ホ</t>
    </rPh>
    <rPh sb="16" eb="18">
      <t>サマザマ</t>
    </rPh>
    <rPh sb="19" eb="21">
      <t>シュルイ</t>
    </rPh>
    <rPh sb="22" eb="23">
      <t>サクラ</t>
    </rPh>
    <rPh sb="25" eb="27">
      <t>ショクジュ</t>
    </rPh>
    <rPh sb="28" eb="30">
      <t>ジュウジツ</t>
    </rPh>
    <rPh sb="33" eb="35">
      <t>チイキ</t>
    </rPh>
    <rPh sb="35" eb="36">
      <t>ネコ</t>
    </rPh>
    <rPh sb="40" eb="42">
      <t>ホジョ</t>
    </rPh>
    <rPh sb="44" eb="47">
      <t>チュウコウセイ</t>
    </rPh>
    <phoneticPr fontId="2"/>
  </si>
  <si>
    <t>名鉄小牧駅周辺に飲食店や居酒屋などを出店してほしい。お店が少なすぎます。</t>
    <rPh sb="0" eb="2">
      <t>メイテツ</t>
    </rPh>
    <rPh sb="2" eb="4">
      <t>コマキ</t>
    </rPh>
    <rPh sb="4" eb="5">
      <t>エキ</t>
    </rPh>
    <rPh sb="5" eb="7">
      <t>シュウヘン</t>
    </rPh>
    <rPh sb="8" eb="10">
      <t>インショク</t>
    </rPh>
    <rPh sb="10" eb="11">
      <t>テン</t>
    </rPh>
    <rPh sb="12" eb="15">
      <t>イザカヤ</t>
    </rPh>
    <rPh sb="18" eb="20">
      <t>シュッテン</t>
    </rPh>
    <rPh sb="27" eb="28">
      <t>ミセ</t>
    </rPh>
    <rPh sb="29" eb="30">
      <t>スク</t>
    </rPh>
    <phoneticPr fontId="2"/>
  </si>
  <si>
    <t>あらゆる場面でムダが多い。やらなくても良い会議ｅｔｃ〈小中学校や地区など〉。支所のスタッフが雑談をしている場面をよく見かける〈人員が多いのでは？〉。色々な物を造っても、本当に利用すべき人達が利用出来ず、仲間内で利用し合っている。職員の天下りが多過ぎる市だと感じる。</t>
    <rPh sb="4" eb="6">
      <t>バメン</t>
    </rPh>
    <rPh sb="10" eb="11">
      <t>オオ</t>
    </rPh>
    <rPh sb="19" eb="20">
      <t>ヨ</t>
    </rPh>
    <rPh sb="21" eb="23">
      <t>カイギ</t>
    </rPh>
    <rPh sb="27" eb="31">
      <t>ショウチュウガッコウ</t>
    </rPh>
    <rPh sb="32" eb="34">
      <t>チク</t>
    </rPh>
    <rPh sb="38" eb="40">
      <t>シショ</t>
    </rPh>
    <rPh sb="46" eb="48">
      <t>ザツダン</t>
    </rPh>
    <rPh sb="53" eb="55">
      <t>バメン</t>
    </rPh>
    <rPh sb="58" eb="59">
      <t>ミ</t>
    </rPh>
    <rPh sb="63" eb="65">
      <t>ジンイン</t>
    </rPh>
    <rPh sb="66" eb="67">
      <t>オオ</t>
    </rPh>
    <rPh sb="74" eb="78">
      <t>イロイロナモノ</t>
    </rPh>
    <rPh sb="79" eb="80">
      <t>ツク</t>
    </rPh>
    <rPh sb="84" eb="86">
      <t>ホントウ</t>
    </rPh>
    <rPh sb="87" eb="89">
      <t>リヨウ</t>
    </rPh>
    <rPh sb="92" eb="94">
      <t>ヒトタチ</t>
    </rPh>
    <rPh sb="95" eb="99">
      <t>リヨウデキ</t>
    </rPh>
    <rPh sb="101" eb="104">
      <t>ナカマウチ</t>
    </rPh>
    <rPh sb="105" eb="107">
      <t>リヨウ</t>
    </rPh>
    <rPh sb="108" eb="109">
      <t>ア</t>
    </rPh>
    <rPh sb="114" eb="116">
      <t>ショクイン</t>
    </rPh>
    <rPh sb="117" eb="119">
      <t>アマクダ</t>
    </rPh>
    <rPh sb="121" eb="123">
      <t>オオス</t>
    </rPh>
    <rPh sb="125" eb="126">
      <t>シ</t>
    </rPh>
    <rPh sb="128" eb="129">
      <t>カン</t>
    </rPh>
    <phoneticPr fontId="2"/>
  </si>
  <si>
    <t>シングル家庭なので、もう少し金せん面でのフォローがほしい</t>
    <rPh sb="4" eb="6">
      <t>カテイ</t>
    </rPh>
    <rPh sb="12" eb="13">
      <t>スコ</t>
    </rPh>
    <rPh sb="14" eb="15">
      <t>キン</t>
    </rPh>
    <rPh sb="17" eb="18">
      <t>メン</t>
    </rPh>
    <phoneticPr fontId="2"/>
  </si>
  <si>
    <t>・市内巡回バスの充実（本数を増やす等）。・６５才以上の高齢者優遇制度が無い（知らない）周知されていない。</t>
    <rPh sb="1" eb="3">
      <t>シナイ</t>
    </rPh>
    <rPh sb="3" eb="5">
      <t>ジュンカイ</t>
    </rPh>
    <rPh sb="8" eb="10">
      <t>ジュウジツ</t>
    </rPh>
    <rPh sb="11" eb="13">
      <t>ホンスウ</t>
    </rPh>
    <rPh sb="14" eb="15">
      <t>フ</t>
    </rPh>
    <rPh sb="17" eb="18">
      <t>ラ</t>
    </rPh>
    <rPh sb="23" eb="26">
      <t>サイイジョウ</t>
    </rPh>
    <rPh sb="27" eb="30">
      <t>コウレイシャ</t>
    </rPh>
    <rPh sb="30" eb="34">
      <t>ユウグウセイド</t>
    </rPh>
    <rPh sb="35" eb="36">
      <t>ナ</t>
    </rPh>
    <rPh sb="38" eb="39">
      <t>シ</t>
    </rPh>
    <rPh sb="43" eb="45">
      <t>シュウチ</t>
    </rPh>
    <phoneticPr fontId="2"/>
  </si>
  <si>
    <t>子育てしやすい小牧市へと願っています。・小牧の小中学校のトイレはすべて洋式になっているんでしょうか？・子ども医療費通院費助成が１８歳まで拡充すばらしいです！</t>
    <rPh sb="0" eb="2">
      <t>コソダ</t>
    </rPh>
    <rPh sb="7" eb="9">
      <t>コマキ</t>
    </rPh>
    <rPh sb="9" eb="10">
      <t>シ</t>
    </rPh>
    <rPh sb="12" eb="13">
      <t>ネガ</t>
    </rPh>
    <rPh sb="20" eb="22">
      <t>コマキ</t>
    </rPh>
    <rPh sb="23" eb="27">
      <t>ショウチュウガッコウ</t>
    </rPh>
    <rPh sb="35" eb="37">
      <t>ヨウシキ</t>
    </rPh>
    <rPh sb="51" eb="52">
      <t>コ</t>
    </rPh>
    <rPh sb="54" eb="57">
      <t>イリョウヒ</t>
    </rPh>
    <rPh sb="57" eb="59">
      <t>ツウイン</t>
    </rPh>
    <rPh sb="59" eb="60">
      <t>ヒ</t>
    </rPh>
    <rPh sb="60" eb="62">
      <t>ジョセイ</t>
    </rPh>
    <rPh sb="65" eb="66">
      <t>サイ</t>
    </rPh>
    <rPh sb="68" eb="70">
      <t>カクジュウ</t>
    </rPh>
    <phoneticPr fontId="2"/>
  </si>
  <si>
    <t>ピーチライナー廃線跡の件ですが、営業開始から約３０年経過しているので、コンクリートの劣化が気になります。大きな地震とかあれば不安になります。残すにも維持するにもお金がかかる事なので、大変難しい問題だと思いますが、このままほっておいては危険は増すばかりなので、市としての結論を望みます。</t>
  </si>
  <si>
    <t>小牧市の巡回バスは、車のない人や高齢者が利用する為のもだと思います。しかし、私の住む岩崎原の人達には大変不便です。市役所や市民病院へ行くのに乗り継ぎしないで行けるようにして欲しいです。</t>
    <rPh sb="0" eb="3">
      <t>コマキシ</t>
    </rPh>
    <rPh sb="4" eb="6">
      <t>ジュンカイ</t>
    </rPh>
    <rPh sb="10" eb="11">
      <t>クルマ</t>
    </rPh>
    <rPh sb="14" eb="15">
      <t>ヒト</t>
    </rPh>
    <rPh sb="16" eb="19">
      <t>コウレイシャ</t>
    </rPh>
    <rPh sb="20" eb="22">
      <t>リヨウ</t>
    </rPh>
    <rPh sb="24" eb="25">
      <t>タメ</t>
    </rPh>
    <rPh sb="29" eb="30">
      <t>オモ</t>
    </rPh>
    <rPh sb="38" eb="39">
      <t>ワタシ</t>
    </rPh>
    <rPh sb="40" eb="41">
      <t>ス</t>
    </rPh>
    <rPh sb="42" eb="44">
      <t>イワサキ</t>
    </rPh>
    <rPh sb="44" eb="45">
      <t>ハラ</t>
    </rPh>
    <rPh sb="46" eb="48">
      <t>ヒトタチ</t>
    </rPh>
    <rPh sb="50" eb="54">
      <t>タイヘンフベン</t>
    </rPh>
    <rPh sb="57" eb="60">
      <t>シヤクショ</t>
    </rPh>
    <rPh sb="61" eb="65">
      <t>シミンビョウイン</t>
    </rPh>
    <rPh sb="66" eb="67">
      <t>イ</t>
    </rPh>
    <rPh sb="70" eb="71">
      <t>ノ</t>
    </rPh>
    <rPh sb="72" eb="73">
      <t>ツ</t>
    </rPh>
    <rPh sb="78" eb="79">
      <t>イ</t>
    </rPh>
    <rPh sb="86" eb="87">
      <t>ホ</t>
    </rPh>
    <phoneticPr fontId="2"/>
  </si>
  <si>
    <t>子育てしやすい街だとは思いますが、反面、子供のいない夫婦にも目を向けて欲しいです。例：ＬＩＮＥを活用したグループ作り（匿名で参加できるので相談しやすい）</t>
    <rPh sb="0" eb="2">
      <t>コソダ</t>
    </rPh>
    <rPh sb="7" eb="8">
      <t>マチ</t>
    </rPh>
    <rPh sb="11" eb="12">
      <t>オモ</t>
    </rPh>
    <rPh sb="17" eb="19">
      <t>ハンメン</t>
    </rPh>
    <rPh sb="20" eb="22">
      <t>コドモ</t>
    </rPh>
    <rPh sb="26" eb="28">
      <t>フウフ</t>
    </rPh>
    <rPh sb="30" eb="31">
      <t>メ</t>
    </rPh>
    <rPh sb="32" eb="33">
      <t>ム</t>
    </rPh>
    <rPh sb="35" eb="36">
      <t>ホ</t>
    </rPh>
    <rPh sb="41" eb="42">
      <t>レイ</t>
    </rPh>
    <rPh sb="48" eb="50">
      <t>カツヨウ</t>
    </rPh>
    <rPh sb="56" eb="57">
      <t>ツク</t>
    </rPh>
    <rPh sb="59" eb="61">
      <t>トクメイ</t>
    </rPh>
    <rPh sb="62" eb="64">
      <t>サンカ</t>
    </rPh>
    <rPh sb="69" eb="71">
      <t>ソウダン</t>
    </rPh>
    <phoneticPr fontId="2"/>
  </si>
  <si>
    <t>コロナ禍でイベントが中止になり、家庭内に引きこもる人が多く慣習化されつつある。感染対策をしながら今までのイベントを復活させ、ｗｉｔｈコロナで日常生活の中に地域交流の場を徐々に増してほしい。認知症予防や健康づくりのきっかけとなるイベントが多くあると良い。</t>
    <rPh sb="3" eb="4">
      <t>ワザワイ</t>
    </rPh>
    <rPh sb="10" eb="12">
      <t>チュウシ</t>
    </rPh>
    <rPh sb="16" eb="19">
      <t>カテイナイ</t>
    </rPh>
    <rPh sb="20" eb="21">
      <t>ヒ</t>
    </rPh>
    <rPh sb="25" eb="26">
      <t>ヒト</t>
    </rPh>
    <rPh sb="27" eb="28">
      <t>オオ</t>
    </rPh>
    <rPh sb="29" eb="32">
      <t>カンシュウカ</t>
    </rPh>
    <rPh sb="39" eb="43">
      <t>カンセンタイサク</t>
    </rPh>
    <rPh sb="48" eb="49">
      <t>イマ</t>
    </rPh>
    <rPh sb="57" eb="59">
      <t>フッカツ</t>
    </rPh>
    <rPh sb="70" eb="74">
      <t>ニチジョウセイカツ</t>
    </rPh>
    <rPh sb="75" eb="76">
      <t>ナカ</t>
    </rPh>
    <rPh sb="77" eb="81">
      <t>チイキコウリュウ</t>
    </rPh>
    <rPh sb="82" eb="83">
      <t>バ</t>
    </rPh>
    <rPh sb="84" eb="86">
      <t>ジョジョ</t>
    </rPh>
    <rPh sb="87" eb="88">
      <t>マ</t>
    </rPh>
    <rPh sb="94" eb="97">
      <t>ニンチショウ</t>
    </rPh>
    <rPh sb="97" eb="99">
      <t>ヨボウ</t>
    </rPh>
    <rPh sb="100" eb="102">
      <t>ケンコウ</t>
    </rPh>
    <rPh sb="118" eb="119">
      <t>オオ</t>
    </rPh>
    <rPh sb="123" eb="124">
      <t>ヨ</t>
    </rPh>
    <phoneticPr fontId="2"/>
  </si>
  <si>
    <t>”これが小牧だ！”と云える様なものが無い。特徴も特色も何も無い所だと思う。人、街全体が閉鎖的だと思う。人の頭、心をｏｐｅｎにする事も必要だと思う。</t>
    <rPh sb="4" eb="6">
      <t>コマキ</t>
    </rPh>
    <rPh sb="10" eb="11">
      <t>イ</t>
    </rPh>
    <rPh sb="13" eb="14">
      <t>ヨウ</t>
    </rPh>
    <rPh sb="18" eb="19">
      <t>ナ</t>
    </rPh>
    <rPh sb="21" eb="23">
      <t>トクチョウ</t>
    </rPh>
    <rPh sb="24" eb="26">
      <t>トクショク</t>
    </rPh>
    <rPh sb="27" eb="28">
      <t>ナニ</t>
    </rPh>
    <rPh sb="29" eb="30">
      <t>ナ</t>
    </rPh>
    <rPh sb="31" eb="32">
      <t>トコロ</t>
    </rPh>
    <rPh sb="34" eb="35">
      <t>オモ</t>
    </rPh>
    <rPh sb="37" eb="38">
      <t>ヒト</t>
    </rPh>
    <rPh sb="39" eb="40">
      <t>マチ</t>
    </rPh>
    <rPh sb="40" eb="42">
      <t>ゼンタイ</t>
    </rPh>
    <rPh sb="43" eb="46">
      <t>ヘイサテキ</t>
    </rPh>
    <rPh sb="48" eb="49">
      <t>オモ</t>
    </rPh>
    <rPh sb="51" eb="52">
      <t>ヒト</t>
    </rPh>
    <rPh sb="53" eb="54">
      <t>アタマ</t>
    </rPh>
    <rPh sb="55" eb="56">
      <t>ココロ</t>
    </rPh>
    <rPh sb="64" eb="65">
      <t>コト</t>
    </rPh>
    <rPh sb="66" eb="68">
      <t>ヒツヨウ</t>
    </rPh>
    <rPh sb="70" eb="71">
      <t>オモ</t>
    </rPh>
    <phoneticPr fontId="2"/>
  </si>
  <si>
    <t>「こまくる」巡回バスの利便性の確保をすることを切望しています。ｅｘ：運行本数の拡充、ルートの見直し。小牧がいまよりも高齢者の比率が高まり、運転免許証返納者の足の確保のため、実行ある決断を切にお願いいたします。</t>
    <rPh sb="6" eb="8">
      <t>ジュンカイ</t>
    </rPh>
    <rPh sb="11" eb="14">
      <t>リベンセイ</t>
    </rPh>
    <rPh sb="15" eb="17">
      <t>カクホ</t>
    </rPh>
    <rPh sb="23" eb="25">
      <t>セツボウ</t>
    </rPh>
    <rPh sb="34" eb="38">
      <t>ウンコウホンスウ</t>
    </rPh>
    <rPh sb="39" eb="41">
      <t>カクジュウ</t>
    </rPh>
    <rPh sb="46" eb="48">
      <t>ミナオ</t>
    </rPh>
    <rPh sb="50" eb="52">
      <t>コマキ</t>
    </rPh>
    <rPh sb="58" eb="61">
      <t>コウレイシャ</t>
    </rPh>
    <rPh sb="62" eb="64">
      <t>ヒリツ</t>
    </rPh>
    <rPh sb="65" eb="66">
      <t>タカ</t>
    </rPh>
    <rPh sb="69" eb="74">
      <t>ウンテンメンキョショウ</t>
    </rPh>
    <rPh sb="74" eb="76">
      <t>ヘンノウ</t>
    </rPh>
    <rPh sb="76" eb="77">
      <t>シャ</t>
    </rPh>
    <rPh sb="78" eb="79">
      <t>アシ</t>
    </rPh>
    <rPh sb="80" eb="82">
      <t>カクホ</t>
    </rPh>
    <phoneticPr fontId="2"/>
  </si>
  <si>
    <t>・新図書館や子ども未来館など、子育ての設備がそろっていて良い。・ラピオの子育てセンターのリサイクルの子供服はとても助かりました。自分も寄付することで（サイズアウトした服）で活動に貢献したい。・リサイクルセンター（大草）でのおもちゃ作りなどをもっと活用したいが、場所がわかりにくい。新図書館、ラピオ、小牧駅でのイベントが増えると良い。</t>
    <rPh sb="1" eb="2">
      <t>シン</t>
    </rPh>
    <rPh sb="2" eb="5">
      <t>トショカン</t>
    </rPh>
    <rPh sb="6" eb="7">
      <t>コ</t>
    </rPh>
    <rPh sb="9" eb="12">
      <t>ミライカン</t>
    </rPh>
    <rPh sb="15" eb="17">
      <t>コソダ</t>
    </rPh>
    <rPh sb="19" eb="21">
      <t>セツビ</t>
    </rPh>
    <rPh sb="28" eb="29">
      <t>ヨ</t>
    </rPh>
    <rPh sb="36" eb="38">
      <t>コソダ</t>
    </rPh>
    <rPh sb="50" eb="53">
      <t>コドモフク</t>
    </rPh>
    <rPh sb="57" eb="58">
      <t>タス</t>
    </rPh>
    <rPh sb="64" eb="66">
      <t>ジブン</t>
    </rPh>
    <rPh sb="67" eb="69">
      <t>キフ</t>
    </rPh>
    <rPh sb="83" eb="84">
      <t>フク</t>
    </rPh>
    <rPh sb="86" eb="88">
      <t>カツドウ</t>
    </rPh>
    <rPh sb="89" eb="91">
      <t>コウケン</t>
    </rPh>
    <rPh sb="106" eb="108">
      <t>オオクサ</t>
    </rPh>
    <rPh sb="115" eb="116">
      <t>ツク</t>
    </rPh>
    <rPh sb="123" eb="125">
      <t>カツヨウ</t>
    </rPh>
    <rPh sb="130" eb="132">
      <t>バショ</t>
    </rPh>
    <rPh sb="140" eb="141">
      <t>シン</t>
    </rPh>
    <rPh sb="141" eb="144">
      <t>トショカン</t>
    </rPh>
    <rPh sb="149" eb="152">
      <t>コマキエキ</t>
    </rPh>
    <rPh sb="159" eb="160">
      <t>フ</t>
    </rPh>
    <rPh sb="163" eb="164">
      <t>ヨ</t>
    </rPh>
    <phoneticPr fontId="2"/>
  </si>
  <si>
    <t>私達高齢者によって買物（特に重たいもの、米、調味料等）が大変です。最近、ローソン等がきてくれていますので助かってはいますが、そういう物はありません。生活の基礎となるものですので、近くで買えるか配達等できるといいなと思います。</t>
    <rPh sb="0" eb="1">
      <t>ワタシ</t>
    </rPh>
    <rPh sb="1" eb="2">
      <t>タチ</t>
    </rPh>
    <rPh sb="2" eb="5">
      <t>コウレイシャ</t>
    </rPh>
    <rPh sb="9" eb="11">
      <t>カイモノ</t>
    </rPh>
    <rPh sb="12" eb="13">
      <t>トク</t>
    </rPh>
    <rPh sb="14" eb="15">
      <t>オモ</t>
    </rPh>
    <rPh sb="20" eb="21">
      <t>コメ</t>
    </rPh>
    <rPh sb="22" eb="25">
      <t>チョウミリョウ</t>
    </rPh>
    <rPh sb="25" eb="26">
      <t>ラ</t>
    </rPh>
    <rPh sb="28" eb="30">
      <t>タイヘン</t>
    </rPh>
    <rPh sb="33" eb="35">
      <t>サイキン</t>
    </rPh>
    <rPh sb="40" eb="41">
      <t>ラ</t>
    </rPh>
    <rPh sb="52" eb="53">
      <t>タス</t>
    </rPh>
    <rPh sb="66" eb="67">
      <t>モノ</t>
    </rPh>
    <rPh sb="74" eb="76">
      <t>セイカツ</t>
    </rPh>
    <rPh sb="77" eb="79">
      <t>キソ</t>
    </rPh>
    <rPh sb="89" eb="90">
      <t>チカ</t>
    </rPh>
    <rPh sb="92" eb="93">
      <t>カ</t>
    </rPh>
    <rPh sb="96" eb="98">
      <t>ハイタツ</t>
    </rPh>
    <rPh sb="98" eb="99">
      <t>ラ</t>
    </rPh>
    <rPh sb="107" eb="108">
      <t>オモ</t>
    </rPh>
    <phoneticPr fontId="2"/>
  </si>
  <si>
    <t>小牧市小木に住んでいますが、例ば薬局、小さいスーパー（歩いていってもあるけれど）もう少し近くにあってもいいと思います。</t>
    <rPh sb="0" eb="2">
      <t>コマキ</t>
    </rPh>
    <rPh sb="2" eb="3">
      <t>シ</t>
    </rPh>
    <rPh sb="3" eb="5">
      <t>オギ</t>
    </rPh>
    <rPh sb="6" eb="7">
      <t>ス</t>
    </rPh>
    <rPh sb="14" eb="15">
      <t>レイ</t>
    </rPh>
    <rPh sb="16" eb="18">
      <t>ヤッキョク</t>
    </rPh>
    <rPh sb="19" eb="20">
      <t>チイ</t>
    </rPh>
    <rPh sb="27" eb="28">
      <t>アル</t>
    </rPh>
    <rPh sb="42" eb="43">
      <t>スコ</t>
    </rPh>
    <rPh sb="44" eb="45">
      <t>チカ</t>
    </rPh>
    <rPh sb="54" eb="55">
      <t>オモ</t>
    </rPh>
    <phoneticPr fontId="2"/>
  </si>
  <si>
    <t>〈市内の公園について〉日常的に家の周りを犬と散歩し、公園で休憩したりします。その際、管理上で仕方ないことかもしれないのですが木が切られ、木陰が少なく、暑く感じました。屋根がある公園もありますが、公園で過ごすことを楽しみにしている身から申し上げますと、木々がもう少しあっても良いのではないかと感じました。ばっさり伐採された木を目の当たりし残念でした。</t>
  </si>
  <si>
    <t>・児童館が家の近くにあり助かっています・乳ガン検診、子宮ガン検診該当者にクーポンを送ってもらえると嬉しいです</t>
    <rPh sb="1" eb="4">
      <t>ジドウカン</t>
    </rPh>
    <rPh sb="5" eb="6">
      <t>イエ</t>
    </rPh>
    <rPh sb="7" eb="8">
      <t>チカ</t>
    </rPh>
    <rPh sb="12" eb="13">
      <t>タス</t>
    </rPh>
    <rPh sb="20" eb="21">
      <t>チチ</t>
    </rPh>
    <rPh sb="23" eb="25">
      <t>ケンシン</t>
    </rPh>
    <rPh sb="26" eb="28">
      <t>シキュウ</t>
    </rPh>
    <rPh sb="30" eb="32">
      <t>ケンシン</t>
    </rPh>
    <rPh sb="32" eb="35">
      <t>ガイトウシャ</t>
    </rPh>
    <rPh sb="41" eb="42">
      <t>オク</t>
    </rPh>
    <rPh sb="49" eb="50">
      <t>ウレ</t>
    </rPh>
    <phoneticPr fontId="2"/>
  </si>
  <si>
    <t>大きな施設を創ってはいても、使う身になっていないー図書館、子ども未来館等見かけの良さでなく、誰もが使いたくなる、行ってみたくなるところにしてほしい。使用料金など経済的にきびしい家庭に配慮されていない。小牧市全般にあたたかみが感じられない。税金を市民の為につかっているなーと実感出来る市政が良い。子育て、教育を安上りにせず、正規の職員で保育してほしい。保育園給食は各園で行い、食育につなげてほしい。地元生産物を給食にいかしてほしい。高齢者が出やすいよう公民館の使用料は安くしてほしい。かんたんな運動を常に指導してほしい。他の市が行っている事を検討してほしい。研究、学びを市の職員がやってほしい。</t>
    <rPh sb="0" eb="1">
      <t>オオ</t>
    </rPh>
    <rPh sb="3" eb="5">
      <t>シセツ</t>
    </rPh>
    <rPh sb="6" eb="7">
      <t>ツク</t>
    </rPh>
    <rPh sb="14" eb="15">
      <t>ツカ</t>
    </rPh>
    <rPh sb="16" eb="17">
      <t>ミ</t>
    </rPh>
    <rPh sb="25" eb="28">
      <t>トショカン</t>
    </rPh>
    <rPh sb="29" eb="30">
      <t>コ</t>
    </rPh>
    <rPh sb="32" eb="35">
      <t>ミライカン</t>
    </rPh>
    <rPh sb="35" eb="36">
      <t>ラ</t>
    </rPh>
    <rPh sb="36" eb="37">
      <t>ミ</t>
    </rPh>
    <rPh sb="40" eb="41">
      <t>ヨ</t>
    </rPh>
    <rPh sb="46" eb="47">
      <t>ダレ</t>
    </rPh>
    <rPh sb="49" eb="50">
      <t>ツカ</t>
    </rPh>
    <rPh sb="56" eb="57">
      <t>イ</t>
    </rPh>
    <rPh sb="74" eb="76">
      <t>シヨウ</t>
    </rPh>
    <rPh sb="76" eb="77">
      <t>リョウ</t>
    </rPh>
    <rPh sb="77" eb="78">
      <t>キン</t>
    </rPh>
    <rPh sb="80" eb="83">
      <t>ケイザイテキ</t>
    </rPh>
    <rPh sb="88" eb="90">
      <t>カテイ</t>
    </rPh>
    <rPh sb="91" eb="93">
      <t>ハイリョ</t>
    </rPh>
    <rPh sb="100" eb="103">
      <t>コマキシ</t>
    </rPh>
    <rPh sb="103" eb="105">
      <t>ゼンパン</t>
    </rPh>
    <rPh sb="112" eb="113">
      <t>カン</t>
    </rPh>
    <rPh sb="119" eb="121">
      <t>ゼイキン</t>
    </rPh>
    <rPh sb="122" eb="124">
      <t>シミン</t>
    </rPh>
    <rPh sb="125" eb="126">
      <t>タメ</t>
    </rPh>
    <rPh sb="136" eb="138">
      <t>ジッカン</t>
    </rPh>
    <rPh sb="138" eb="140">
      <t>デキ</t>
    </rPh>
    <rPh sb="141" eb="143">
      <t>シセイ</t>
    </rPh>
    <rPh sb="144" eb="145">
      <t>ヨ</t>
    </rPh>
    <rPh sb="147" eb="149">
      <t>コソダ</t>
    </rPh>
    <rPh sb="151" eb="153">
      <t>キョウイク</t>
    </rPh>
    <rPh sb="154" eb="156">
      <t>ヤスア</t>
    </rPh>
    <rPh sb="161" eb="163">
      <t>セイキ</t>
    </rPh>
    <rPh sb="164" eb="166">
      <t>ショクイン</t>
    </rPh>
    <rPh sb="167" eb="169">
      <t>ホイク</t>
    </rPh>
    <rPh sb="175" eb="178">
      <t>ホイクエン</t>
    </rPh>
    <rPh sb="178" eb="180">
      <t>キュウショク</t>
    </rPh>
    <rPh sb="181" eb="182">
      <t>カク</t>
    </rPh>
    <rPh sb="182" eb="183">
      <t>ソノ</t>
    </rPh>
    <rPh sb="184" eb="185">
      <t>イ</t>
    </rPh>
    <rPh sb="187" eb="189">
      <t>ショクイク</t>
    </rPh>
    <rPh sb="198" eb="202">
      <t>ジモトセイサン</t>
    </rPh>
    <rPh sb="202" eb="203">
      <t>ブツ</t>
    </rPh>
    <rPh sb="204" eb="206">
      <t>キュウショク</t>
    </rPh>
    <rPh sb="215" eb="218">
      <t>コウレイシャ</t>
    </rPh>
    <rPh sb="219" eb="220">
      <t>デ</t>
    </rPh>
    <rPh sb="225" eb="228">
      <t>コウミンカン</t>
    </rPh>
    <rPh sb="229" eb="232">
      <t>シヨウリョウ</t>
    </rPh>
    <rPh sb="233" eb="234">
      <t>ヤス</t>
    </rPh>
    <rPh sb="246" eb="248">
      <t>ウンドウ</t>
    </rPh>
    <rPh sb="249" eb="250">
      <t>ツネ</t>
    </rPh>
    <rPh sb="251" eb="253">
      <t>シドウ</t>
    </rPh>
    <rPh sb="259" eb="260">
      <t>ホカ</t>
    </rPh>
    <rPh sb="261" eb="262">
      <t>シ</t>
    </rPh>
    <rPh sb="263" eb="264">
      <t>イ</t>
    </rPh>
    <rPh sb="268" eb="269">
      <t>コト</t>
    </rPh>
    <rPh sb="270" eb="272">
      <t>ケントウ</t>
    </rPh>
    <rPh sb="278" eb="280">
      <t>ケンキュウ</t>
    </rPh>
    <rPh sb="281" eb="282">
      <t>マナ</t>
    </rPh>
    <rPh sb="284" eb="285">
      <t>シ</t>
    </rPh>
    <rPh sb="286" eb="288">
      <t>ショクイン</t>
    </rPh>
    <phoneticPr fontId="2"/>
  </si>
  <si>
    <t>・他の街に比べてコミュニティバス（巡回バス）網が発達していると思うので、毎年住民の声をきいて改善等図るように、できるだけの維持をお願いしたい。・（現状でも無理だとわかっているが）車でも電車でも、名古屋方面に行くのは便利だが、一宮、春日井、岩倉方面（東西方向）に行くのは、やはり車がないと難しい。将来的に一宮ー岩倉ー小牧ー春日井を結ぶ電車ができないものか…提案だけでもあればと思っています。やはりバスだと時間がよめないのできびしいかと。</t>
    <rPh sb="1" eb="2">
      <t>ホカ</t>
    </rPh>
    <rPh sb="3" eb="4">
      <t>マチ</t>
    </rPh>
    <rPh sb="5" eb="6">
      <t>クラ</t>
    </rPh>
    <rPh sb="17" eb="19">
      <t>ジュンカイ</t>
    </rPh>
    <rPh sb="22" eb="23">
      <t>アミ</t>
    </rPh>
    <rPh sb="24" eb="26">
      <t>ハッタツ</t>
    </rPh>
    <rPh sb="31" eb="32">
      <t>オモ</t>
    </rPh>
    <rPh sb="36" eb="38">
      <t>マイネン</t>
    </rPh>
    <rPh sb="38" eb="40">
      <t>ジュウミン</t>
    </rPh>
    <rPh sb="41" eb="42">
      <t>コエ</t>
    </rPh>
    <rPh sb="46" eb="48">
      <t>カイゼン</t>
    </rPh>
    <rPh sb="48" eb="49">
      <t>ラ</t>
    </rPh>
    <rPh sb="49" eb="50">
      <t>ハカ</t>
    </rPh>
    <rPh sb="61" eb="63">
      <t>イジ</t>
    </rPh>
    <rPh sb="65" eb="66">
      <t>ネガ</t>
    </rPh>
    <rPh sb="73" eb="75">
      <t>ゲンジョウ</t>
    </rPh>
    <rPh sb="77" eb="79">
      <t>ムリ</t>
    </rPh>
    <rPh sb="89" eb="90">
      <t>クルマ</t>
    </rPh>
    <rPh sb="92" eb="94">
      <t>デンシャ</t>
    </rPh>
    <rPh sb="97" eb="102">
      <t>ナゴヤホウメン</t>
    </rPh>
    <rPh sb="103" eb="104">
      <t>イ</t>
    </rPh>
    <rPh sb="107" eb="109">
      <t>ベンリ</t>
    </rPh>
    <rPh sb="112" eb="114">
      <t>イチノミヤ</t>
    </rPh>
    <rPh sb="115" eb="118">
      <t>カスガイ</t>
    </rPh>
    <rPh sb="119" eb="121">
      <t>イワクラ</t>
    </rPh>
    <rPh sb="121" eb="123">
      <t>ホウメン</t>
    </rPh>
    <rPh sb="151" eb="153">
      <t>イチノミヤ</t>
    </rPh>
    <rPh sb="154" eb="156">
      <t>イワクラ</t>
    </rPh>
    <rPh sb="157" eb="159">
      <t>コマキ</t>
    </rPh>
    <rPh sb="160" eb="163">
      <t>カスガイ</t>
    </rPh>
    <rPh sb="164" eb="165">
      <t>ムス</t>
    </rPh>
    <rPh sb="166" eb="168">
      <t>デンシャ</t>
    </rPh>
    <rPh sb="177" eb="179">
      <t>テイアン</t>
    </rPh>
    <rPh sb="187" eb="188">
      <t>オモ</t>
    </rPh>
    <rPh sb="201" eb="203">
      <t>ジカン</t>
    </rPh>
    <phoneticPr fontId="2"/>
  </si>
  <si>
    <t>小牧駅南側の道路で車、歩行者共に危険だと思うことが多い。何とかならないだろうか。・歩行者は歩道橋をわたらず、道路を横断している人が多く、車を運転しているとこわい。・路上駐車が多く、道をふさいでいる。</t>
    <rPh sb="0" eb="2">
      <t>コマキ</t>
    </rPh>
    <rPh sb="2" eb="4">
      <t>エキミナミ</t>
    </rPh>
    <rPh sb="4" eb="5">
      <t>ガワ</t>
    </rPh>
    <rPh sb="6" eb="8">
      <t>ドウロ</t>
    </rPh>
    <rPh sb="9" eb="10">
      <t>クルマ</t>
    </rPh>
    <rPh sb="11" eb="15">
      <t>ホコウシャトモ</t>
    </rPh>
    <rPh sb="16" eb="18">
      <t>キケン</t>
    </rPh>
    <rPh sb="20" eb="21">
      <t>オモ</t>
    </rPh>
    <rPh sb="25" eb="26">
      <t>オオ</t>
    </rPh>
    <rPh sb="28" eb="29">
      <t>ナン</t>
    </rPh>
    <rPh sb="41" eb="44">
      <t>ホコウシャ</t>
    </rPh>
    <rPh sb="45" eb="48">
      <t>ホドウキョウ</t>
    </rPh>
    <rPh sb="54" eb="56">
      <t>ドウロ</t>
    </rPh>
    <rPh sb="57" eb="59">
      <t>オウダン</t>
    </rPh>
    <rPh sb="63" eb="64">
      <t>ヒト</t>
    </rPh>
    <rPh sb="65" eb="66">
      <t>オオ</t>
    </rPh>
    <rPh sb="68" eb="69">
      <t>クルマ</t>
    </rPh>
    <rPh sb="70" eb="72">
      <t>ウンテン</t>
    </rPh>
    <rPh sb="82" eb="86">
      <t>ロジョウチュウシャ</t>
    </rPh>
    <rPh sb="87" eb="88">
      <t>オオ</t>
    </rPh>
    <rPh sb="90" eb="91">
      <t>ミチ</t>
    </rPh>
    <phoneticPr fontId="2"/>
  </si>
  <si>
    <t>燃えるゴミのゴミ袋も大きなもの４０Ｌを用意していただきたいです。よろしくお願いします。</t>
    <rPh sb="0" eb="1">
      <t>モ</t>
    </rPh>
    <rPh sb="8" eb="9">
      <t>ブクロ</t>
    </rPh>
    <rPh sb="10" eb="11">
      <t>オオ</t>
    </rPh>
    <rPh sb="19" eb="21">
      <t>ヨウイ</t>
    </rPh>
    <rPh sb="37" eb="38">
      <t>ネガ</t>
    </rPh>
    <phoneticPr fontId="2"/>
  </si>
  <si>
    <t>・信号機のある横断歩道が足りない。また、踏切の安全を考えてほしい（事故が起きてしまってからでは遅い。特に身障者、子どものために）。・こまくるが充実していてありがたい。しかし、時間帯によっては混み合い、立っている高齢者は危い。もう一まわり大きい車輌があると良い。</t>
    <rPh sb="1" eb="4">
      <t>シンゴウキ</t>
    </rPh>
    <rPh sb="7" eb="11">
      <t>オウダンホドウ</t>
    </rPh>
    <rPh sb="12" eb="13">
      <t>タ</t>
    </rPh>
    <rPh sb="20" eb="22">
      <t>フミキリ</t>
    </rPh>
    <rPh sb="23" eb="25">
      <t>アンゼン</t>
    </rPh>
    <rPh sb="26" eb="27">
      <t>カンガ</t>
    </rPh>
    <rPh sb="33" eb="35">
      <t>ジコ</t>
    </rPh>
    <rPh sb="36" eb="37">
      <t>オ</t>
    </rPh>
    <rPh sb="47" eb="48">
      <t>オソ</t>
    </rPh>
    <rPh sb="50" eb="51">
      <t>トク</t>
    </rPh>
    <rPh sb="52" eb="55">
      <t>シンショウシャ</t>
    </rPh>
    <rPh sb="56" eb="57">
      <t>コ</t>
    </rPh>
    <rPh sb="71" eb="73">
      <t>ジュウジツ</t>
    </rPh>
    <rPh sb="87" eb="90">
      <t>ジカンタイ</t>
    </rPh>
    <rPh sb="95" eb="96">
      <t>コ</t>
    </rPh>
    <rPh sb="97" eb="98">
      <t>ア</t>
    </rPh>
    <rPh sb="100" eb="101">
      <t>タ</t>
    </rPh>
    <rPh sb="105" eb="108">
      <t>コウレイシャ</t>
    </rPh>
    <rPh sb="109" eb="110">
      <t>アブ</t>
    </rPh>
    <rPh sb="114" eb="115">
      <t>イチ</t>
    </rPh>
    <rPh sb="118" eb="119">
      <t>オオ</t>
    </rPh>
    <phoneticPr fontId="2"/>
  </si>
  <si>
    <t>九年前に名古屋市から引越しして来ました。常に感じているのは、友人を招待出来る何か特色のない所だと思います。特に老人には生きる喜びが見出せないと感じます。２０３０年まで命があるかどうか分りませんが、引きこもりにならないよう何かしら生き甲斐を見つけたいと思います。（最近は時々図書館を利用して楽しんでいます。とても居心地の良い友人にも自慢出来る図書館だと思います。）</t>
  </si>
  <si>
    <t>道幅がせまく、車が一杯で、歩いていても自転車のはばもないくらいで危い。いつもこわいと感じています。もっと車の道を広げて、歩行者も安全に通れる様に道路を整備していただきたいと思います。</t>
    <rPh sb="0" eb="2">
      <t>ミチハバ</t>
    </rPh>
    <rPh sb="7" eb="8">
      <t>クルマ</t>
    </rPh>
    <rPh sb="9" eb="11">
      <t>イッパイ</t>
    </rPh>
    <rPh sb="13" eb="14">
      <t>アル</t>
    </rPh>
    <rPh sb="19" eb="22">
      <t>ジテンシャ</t>
    </rPh>
    <rPh sb="32" eb="33">
      <t>アブ</t>
    </rPh>
    <rPh sb="42" eb="43">
      <t>カン</t>
    </rPh>
    <rPh sb="52" eb="53">
      <t>クルマ</t>
    </rPh>
    <rPh sb="54" eb="55">
      <t>ミチ</t>
    </rPh>
    <rPh sb="56" eb="57">
      <t>ヒロ</t>
    </rPh>
    <rPh sb="60" eb="63">
      <t>ホコウシャ</t>
    </rPh>
    <rPh sb="64" eb="66">
      <t>アンゼン</t>
    </rPh>
    <rPh sb="67" eb="68">
      <t>トオ</t>
    </rPh>
    <rPh sb="70" eb="71">
      <t>ヨウ</t>
    </rPh>
    <rPh sb="72" eb="74">
      <t>ドウロ</t>
    </rPh>
    <rPh sb="75" eb="77">
      <t>セイビ</t>
    </rPh>
    <rPh sb="86" eb="87">
      <t>オモ</t>
    </rPh>
    <phoneticPr fontId="2"/>
  </si>
  <si>
    <t>・保育園で使用済みおむつの廃棄をしてほしい。・子乗せ自転車で走行中、見通しが悪い道や段差で弾んでしまう（子どものシートベルトはあり着用しているが、衝撃が心配になるような）道があるので直してほしい。・子乗せ自転車で走って良い道がわからない。交通量の多い車道を走るのも怖いし、通学する学生や歩く高齢者のいる歩道を走るのも怖い。</t>
    <rPh sb="1" eb="4">
      <t>ホイクエン</t>
    </rPh>
    <rPh sb="5" eb="8">
      <t>シヨウズ</t>
    </rPh>
    <rPh sb="13" eb="15">
      <t>ハイキ</t>
    </rPh>
    <rPh sb="23" eb="24">
      <t>コ</t>
    </rPh>
    <rPh sb="24" eb="25">
      <t>ノ</t>
    </rPh>
    <rPh sb="26" eb="29">
      <t>ジテンシャ</t>
    </rPh>
    <rPh sb="30" eb="33">
      <t>ソウコウチュウ</t>
    </rPh>
    <rPh sb="34" eb="36">
      <t>ミトオ</t>
    </rPh>
    <rPh sb="38" eb="39">
      <t>ワル</t>
    </rPh>
    <rPh sb="40" eb="41">
      <t>ミチ</t>
    </rPh>
    <rPh sb="42" eb="44">
      <t>ダンサ</t>
    </rPh>
    <rPh sb="45" eb="46">
      <t>ハズ</t>
    </rPh>
    <rPh sb="52" eb="53">
      <t>コ</t>
    </rPh>
    <rPh sb="65" eb="67">
      <t>チャクヨウ</t>
    </rPh>
    <rPh sb="73" eb="75">
      <t>ショウゲキ</t>
    </rPh>
    <rPh sb="76" eb="78">
      <t>シンパイ</t>
    </rPh>
    <rPh sb="85" eb="86">
      <t>ミチ</t>
    </rPh>
    <rPh sb="91" eb="92">
      <t>ナオ</t>
    </rPh>
    <rPh sb="99" eb="101">
      <t>コノ</t>
    </rPh>
    <rPh sb="102" eb="105">
      <t>ジテンシャ</t>
    </rPh>
    <rPh sb="106" eb="107">
      <t>ハシ</t>
    </rPh>
    <rPh sb="109" eb="110">
      <t>ヨ</t>
    </rPh>
    <rPh sb="111" eb="112">
      <t>ミチ</t>
    </rPh>
    <rPh sb="119" eb="122">
      <t>コウツウリョウ</t>
    </rPh>
    <rPh sb="123" eb="124">
      <t>オオ</t>
    </rPh>
    <rPh sb="125" eb="127">
      <t>シャドウ</t>
    </rPh>
    <rPh sb="128" eb="129">
      <t>ハシ</t>
    </rPh>
    <rPh sb="132" eb="133">
      <t>コワ</t>
    </rPh>
    <rPh sb="136" eb="138">
      <t>ツウガク</t>
    </rPh>
    <rPh sb="140" eb="142">
      <t>ガクセイ</t>
    </rPh>
    <rPh sb="143" eb="144">
      <t>アル</t>
    </rPh>
    <rPh sb="145" eb="148">
      <t>コウレイシャ</t>
    </rPh>
    <rPh sb="151" eb="153">
      <t>ホドウ</t>
    </rPh>
    <rPh sb="154" eb="155">
      <t>ハシ</t>
    </rPh>
    <rPh sb="158" eb="159">
      <t>コワ</t>
    </rPh>
    <phoneticPr fontId="2"/>
  </si>
  <si>
    <t>小木下区には児童遊園は有るが、都市公園ぐらいの大きめの公園が有るといい（児童遊園でボール投げ、ボールケリをする人が多い）。</t>
    <rPh sb="0" eb="2">
      <t>オギ</t>
    </rPh>
    <rPh sb="2" eb="3">
      <t>シタ</t>
    </rPh>
    <rPh sb="3" eb="4">
      <t>ク</t>
    </rPh>
    <rPh sb="6" eb="10">
      <t>ジドウユウエン</t>
    </rPh>
    <rPh sb="11" eb="12">
      <t>ア</t>
    </rPh>
    <rPh sb="15" eb="19">
      <t>トシコウエン</t>
    </rPh>
    <rPh sb="23" eb="24">
      <t>オオ</t>
    </rPh>
    <rPh sb="27" eb="29">
      <t>コウエン</t>
    </rPh>
    <rPh sb="30" eb="31">
      <t>ア</t>
    </rPh>
    <rPh sb="36" eb="40">
      <t>ジドウユウエン</t>
    </rPh>
    <rPh sb="44" eb="45">
      <t>ナ</t>
    </rPh>
    <rPh sb="55" eb="56">
      <t>ヒト</t>
    </rPh>
    <rPh sb="57" eb="58">
      <t>オオ</t>
    </rPh>
    <phoneticPr fontId="2"/>
  </si>
  <si>
    <t>ＳＮＳを使って発信して欲しい（色々な事⇒小牧市の政策やイベントなど）</t>
    <rPh sb="4" eb="5">
      <t>ツカ</t>
    </rPh>
    <rPh sb="7" eb="9">
      <t>ハッシン</t>
    </rPh>
    <rPh sb="11" eb="12">
      <t>ホ</t>
    </rPh>
    <rPh sb="15" eb="17">
      <t>イロイロ</t>
    </rPh>
    <rPh sb="18" eb="19">
      <t>コト</t>
    </rPh>
    <rPh sb="20" eb="23">
      <t>コマキシ</t>
    </rPh>
    <rPh sb="24" eb="26">
      <t>セイサク</t>
    </rPh>
    <phoneticPr fontId="2"/>
  </si>
  <si>
    <t>コミュニティバスの使い勝手が悪いので、もっと使いやすい道順、ダイヤを考えて欲しい。</t>
    <rPh sb="9" eb="10">
      <t>ツカ</t>
    </rPh>
    <rPh sb="11" eb="13">
      <t>ガッテ</t>
    </rPh>
    <rPh sb="14" eb="15">
      <t>ワル</t>
    </rPh>
    <rPh sb="22" eb="23">
      <t>ツカ</t>
    </rPh>
    <rPh sb="27" eb="29">
      <t>ミチジュン</t>
    </rPh>
    <rPh sb="34" eb="35">
      <t>カンガ</t>
    </rPh>
    <rPh sb="37" eb="38">
      <t>ホ</t>
    </rPh>
    <phoneticPr fontId="2"/>
  </si>
  <si>
    <t>大型ショッピングセンターを作ってほしい</t>
    <rPh sb="0" eb="2">
      <t>オオガタ</t>
    </rPh>
    <rPh sb="13" eb="14">
      <t>ツク</t>
    </rPh>
    <phoneticPr fontId="2"/>
  </si>
  <si>
    <t>小牧に友人を呼んでも観光する所がない。周辺にお店も（観光の）ない。車がないと移動がとても不便。小牧城やコロナ（映画など）に行くにも駅から遠い。街おこしのように観光なり人が動く動線を作って名物を考えたり、お店を増やしたり、インスタ映えするスポットを探したり（作ったり）移動手段（かりた自転車のような物も）を設置したり、活気づけてほしい。未来都市にはほど遠い。何より道路の白線ほとんど消えてる所多いので、道路に色分けして移動しやすくもしてほしい。</t>
    <rPh sb="0" eb="2">
      <t>コマキ</t>
    </rPh>
    <rPh sb="3" eb="5">
      <t>ユウジン</t>
    </rPh>
    <rPh sb="6" eb="7">
      <t>ヨ</t>
    </rPh>
    <rPh sb="10" eb="12">
      <t>カンコウ</t>
    </rPh>
    <rPh sb="14" eb="15">
      <t>トコロ</t>
    </rPh>
    <rPh sb="19" eb="21">
      <t>シュウヘン</t>
    </rPh>
    <rPh sb="23" eb="24">
      <t>ミセ</t>
    </rPh>
    <rPh sb="26" eb="28">
      <t>カンコウ</t>
    </rPh>
    <rPh sb="33" eb="34">
      <t>クルマ</t>
    </rPh>
    <rPh sb="38" eb="40">
      <t>イドウ</t>
    </rPh>
    <rPh sb="44" eb="46">
      <t>フベン</t>
    </rPh>
    <rPh sb="47" eb="49">
      <t>コマキ</t>
    </rPh>
    <rPh sb="49" eb="50">
      <t>ジョウ</t>
    </rPh>
    <rPh sb="55" eb="57">
      <t>エイガ</t>
    </rPh>
    <rPh sb="61" eb="62">
      <t>イ</t>
    </rPh>
    <rPh sb="65" eb="66">
      <t>エキ</t>
    </rPh>
    <rPh sb="68" eb="69">
      <t>トオ</t>
    </rPh>
    <rPh sb="71" eb="72">
      <t>マチ</t>
    </rPh>
    <rPh sb="79" eb="81">
      <t>カンコウ</t>
    </rPh>
    <rPh sb="83" eb="84">
      <t>ヒト</t>
    </rPh>
    <rPh sb="85" eb="86">
      <t>ウゴ</t>
    </rPh>
    <phoneticPr fontId="2"/>
  </si>
  <si>
    <t>小牧は福祉面でとても住みやすいと思う。気にいっている。市内に引っ越しを考え探しているが、とても高く、年寄りには手が出せない。小牧にいたいのに買える家がなく、岐阜などに引っ越すしかなさそうだ。残念だ。</t>
    <rPh sb="0" eb="2">
      <t>コマキ</t>
    </rPh>
    <rPh sb="3" eb="6">
      <t>フクシメン</t>
    </rPh>
    <rPh sb="10" eb="11">
      <t>ス</t>
    </rPh>
    <rPh sb="16" eb="17">
      <t>オモ</t>
    </rPh>
    <rPh sb="19" eb="20">
      <t>キ</t>
    </rPh>
    <rPh sb="27" eb="29">
      <t>シナイ</t>
    </rPh>
    <rPh sb="30" eb="31">
      <t>ヒ</t>
    </rPh>
    <rPh sb="32" eb="33">
      <t>コ</t>
    </rPh>
    <rPh sb="35" eb="36">
      <t>カンガ</t>
    </rPh>
    <rPh sb="37" eb="38">
      <t>サガ</t>
    </rPh>
    <rPh sb="47" eb="48">
      <t>タカ</t>
    </rPh>
    <rPh sb="50" eb="52">
      <t>トシヨ</t>
    </rPh>
    <rPh sb="55" eb="56">
      <t>テ</t>
    </rPh>
    <rPh sb="57" eb="58">
      <t>ダ</t>
    </rPh>
    <rPh sb="62" eb="64">
      <t>コマキ</t>
    </rPh>
    <rPh sb="70" eb="71">
      <t>カ</t>
    </rPh>
    <rPh sb="73" eb="74">
      <t>イエ</t>
    </rPh>
    <rPh sb="78" eb="80">
      <t>ギフ</t>
    </rPh>
    <rPh sb="83" eb="84">
      <t>ヒ</t>
    </rPh>
    <rPh sb="85" eb="86">
      <t>コ</t>
    </rPh>
    <rPh sb="95" eb="97">
      <t>ザンネン</t>
    </rPh>
    <phoneticPr fontId="2"/>
  </si>
  <si>
    <t>将来人口減少の傾向に対して、長期的なビジョンで対策が必要だと思う。ライフスタイルの多様化や単身世帯が増えたことで子育て世代、高齢世代などの年齢中心な考え方だけでなく、コミニティ自体も多様化してもよいと思う。それを市がある程度サポートできるとよいのではないか。</t>
    <rPh sb="0" eb="2">
      <t>ショウライ</t>
    </rPh>
    <rPh sb="2" eb="6">
      <t>ジンコウゲンショウ</t>
    </rPh>
    <rPh sb="7" eb="9">
      <t>ケイコウ</t>
    </rPh>
    <rPh sb="10" eb="11">
      <t>タイ</t>
    </rPh>
    <rPh sb="14" eb="17">
      <t>チョウキテキ</t>
    </rPh>
    <rPh sb="23" eb="25">
      <t>タイサク</t>
    </rPh>
    <rPh sb="26" eb="28">
      <t>ヒツヨウ</t>
    </rPh>
    <rPh sb="30" eb="31">
      <t>オモ</t>
    </rPh>
    <rPh sb="41" eb="44">
      <t>タヨウカ</t>
    </rPh>
    <rPh sb="45" eb="49">
      <t>タンシンセタイ</t>
    </rPh>
    <rPh sb="50" eb="51">
      <t>フ</t>
    </rPh>
    <rPh sb="56" eb="58">
      <t>コソダ</t>
    </rPh>
    <rPh sb="59" eb="61">
      <t>セダイ</t>
    </rPh>
    <rPh sb="62" eb="66">
      <t>コウレイセダイ</t>
    </rPh>
    <rPh sb="69" eb="73">
      <t>ネンレイチュウシン</t>
    </rPh>
    <rPh sb="74" eb="75">
      <t>カンガ</t>
    </rPh>
    <rPh sb="76" eb="77">
      <t>カタ</t>
    </rPh>
    <phoneticPr fontId="2"/>
  </si>
  <si>
    <t>小牧は住みやすく愛着があります。これからも色々な事を考えて実行していってほしいです。</t>
    <rPh sb="0" eb="2">
      <t>コマキ</t>
    </rPh>
    <rPh sb="3" eb="4">
      <t>ス</t>
    </rPh>
    <rPh sb="8" eb="10">
      <t>アイチャク</t>
    </rPh>
    <rPh sb="21" eb="23">
      <t>イロイロ</t>
    </rPh>
    <rPh sb="24" eb="25">
      <t>コト</t>
    </rPh>
    <rPh sb="26" eb="27">
      <t>カンガ</t>
    </rPh>
    <rPh sb="29" eb="31">
      <t>ジッコウ</t>
    </rPh>
    <phoneticPr fontId="2"/>
  </si>
  <si>
    <t>まちづくりに対してとても考えてくれていると思いますが、大変ではあると思いますが、子供、老人の為にもっともっと考えていただきたく思います。いつもありがとうございます。これからもお願いいたします。</t>
    <rPh sb="6" eb="7">
      <t>タイ</t>
    </rPh>
    <rPh sb="12" eb="13">
      <t>カンガ</t>
    </rPh>
    <rPh sb="21" eb="22">
      <t>オモ</t>
    </rPh>
    <rPh sb="27" eb="29">
      <t>タイヘン</t>
    </rPh>
    <rPh sb="34" eb="35">
      <t>オモ</t>
    </rPh>
    <rPh sb="40" eb="42">
      <t>コドモ</t>
    </rPh>
    <rPh sb="43" eb="45">
      <t>ロウジン</t>
    </rPh>
    <rPh sb="46" eb="47">
      <t>タメ</t>
    </rPh>
    <rPh sb="54" eb="55">
      <t>カンガ</t>
    </rPh>
    <rPh sb="63" eb="64">
      <t>オモ</t>
    </rPh>
    <rPh sb="88" eb="89">
      <t>ネガ</t>
    </rPh>
    <phoneticPr fontId="2"/>
  </si>
  <si>
    <t>ＪＲがない。名古屋の職場に出勤しずらかった。公園が多く、子育てしやすそう。現在里帰りで帰省しているが、病院も多く、スーパーも近くにあり、自分が育った街なので往みやすいが、もう少し交通の便が発達してほしい。車がないとやっていけない街。治安がいい。</t>
    <rPh sb="6" eb="9">
      <t>ナゴヤ</t>
    </rPh>
    <rPh sb="10" eb="12">
      <t>ショクバ</t>
    </rPh>
    <rPh sb="13" eb="15">
      <t>シュッキン</t>
    </rPh>
    <rPh sb="22" eb="24">
      <t>コウエン</t>
    </rPh>
    <rPh sb="25" eb="26">
      <t>オオ</t>
    </rPh>
    <rPh sb="28" eb="30">
      <t>コソダ</t>
    </rPh>
    <rPh sb="37" eb="39">
      <t>ゲンザイ</t>
    </rPh>
    <rPh sb="39" eb="41">
      <t>サトガエ</t>
    </rPh>
    <rPh sb="43" eb="45">
      <t>キセイ</t>
    </rPh>
    <rPh sb="51" eb="53">
      <t>ビョウイン</t>
    </rPh>
    <rPh sb="54" eb="55">
      <t>オオ</t>
    </rPh>
    <rPh sb="62" eb="63">
      <t>チカ</t>
    </rPh>
    <rPh sb="68" eb="70">
      <t>ジブン</t>
    </rPh>
    <rPh sb="71" eb="72">
      <t>ソダ</t>
    </rPh>
    <rPh sb="74" eb="75">
      <t>マチ</t>
    </rPh>
    <phoneticPr fontId="2"/>
  </si>
  <si>
    <t>駅前通りの活気がない。大型店舗があるわけでもない。メイン通りとしての活性化を期待したい。市民病院救急外来を含め待ち時間が長い（予約も含め）。特に予約していない時、緊急で通院しているのに３～４時間の待ちがあるのは？（コロナ対策も含め）</t>
    <rPh sb="0" eb="3">
      <t>エキマエドオ</t>
    </rPh>
    <rPh sb="5" eb="7">
      <t>カッキ</t>
    </rPh>
    <rPh sb="11" eb="13">
      <t>オオガタ</t>
    </rPh>
    <rPh sb="13" eb="15">
      <t>テンポ</t>
    </rPh>
    <rPh sb="28" eb="29">
      <t>ドオ</t>
    </rPh>
    <rPh sb="34" eb="37">
      <t>カッセイカ</t>
    </rPh>
    <rPh sb="38" eb="40">
      <t>キタイ</t>
    </rPh>
    <rPh sb="44" eb="48">
      <t>シミンビョウイン</t>
    </rPh>
    <rPh sb="48" eb="50">
      <t>キュウキュウ</t>
    </rPh>
    <rPh sb="50" eb="52">
      <t>ガイライ</t>
    </rPh>
    <rPh sb="53" eb="54">
      <t>フク</t>
    </rPh>
    <rPh sb="55" eb="56">
      <t>マ</t>
    </rPh>
    <rPh sb="57" eb="59">
      <t>ジカン</t>
    </rPh>
    <rPh sb="60" eb="61">
      <t>ナガ</t>
    </rPh>
    <rPh sb="63" eb="65">
      <t>ヨヤク</t>
    </rPh>
    <rPh sb="66" eb="67">
      <t>フク</t>
    </rPh>
    <rPh sb="70" eb="71">
      <t>トク</t>
    </rPh>
    <rPh sb="72" eb="74">
      <t>ヨヤク</t>
    </rPh>
    <rPh sb="79" eb="80">
      <t>トキ</t>
    </rPh>
    <rPh sb="81" eb="83">
      <t>キンキュウ</t>
    </rPh>
    <rPh sb="84" eb="86">
      <t>ツウイン</t>
    </rPh>
    <rPh sb="95" eb="97">
      <t>ジカン</t>
    </rPh>
    <rPh sb="98" eb="99">
      <t>マ</t>
    </rPh>
    <rPh sb="110" eb="112">
      <t>タイサク</t>
    </rPh>
    <rPh sb="113" eb="114">
      <t>フク</t>
    </rPh>
    <phoneticPr fontId="2"/>
  </si>
  <si>
    <t>老後の豊かなまちにして下さい</t>
    <rPh sb="0" eb="2">
      <t>ロウゴ</t>
    </rPh>
    <rPh sb="3" eb="4">
      <t>ユタ</t>
    </rPh>
    <rPh sb="11" eb="12">
      <t>クダ</t>
    </rPh>
    <phoneticPr fontId="2"/>
  </si>
  <si>
    <t>・南外山交差点に右折レーンをつくってほしい。すごくじゅうたいする。・子供が生まれたら助成金がもらえる、子育てグッツがもらえるなどあるとすごくうれしい。国ががんばる点かもしれませんが、年々出産費用が高くなる一方なので…市自体は住みやすく、子供てには向いていると思います。</t>
    <rPh sb="1" eb="2">
      <t>ミナミ</t>
    </rPh>
    <rPh sb="2" eb="4">
      <t>トヤマ</t>
    </rPh>
    <rPh sb="4" eb="7">
      <t>コウサテン</t>
    </rPh>
    <rPh sb="8" eb="10">
      <t>ウセツ</t>
    </rPh>
    <rPh sb="34" eb="36">
      <t>コドモ</t>
    </rPh>
    <rPh sb="37" eb="38">
      <t>ウ</t>
    </rPh>
    <rPh sb="42" eb="45">
      <t>ジョセイキン</t>
    </rPh>
    <rPh sb="51" eb="53">
      <t>コソダ</t>
    </rPh>
    <rPh sb="75" eb="76">
      <t>クニ</t>
    </rPh>
    <rPh sb="81" eb="82">
      <t>テン</t>
    </rPh>
    <rPh sb="91" eb="93">
      <t>ネンネン</t>
    </rPh>
    <rPh sb="93" eb="97">
      <t>シュッサンヒヨウ</t>
    </rPh>
    <rPh sb="98" eb="99">
      <t>タカ</t>
    </rPh>
    <rPh sb="102" eb="104">
      <t>イッポウ</t>
    </rPh>
    <rPh sb="108" eb="109">
      <t>シ</t>
    </rPh>
    <rPh sb="109" eb="111">
      <t>ジタイ</t>
    </rPh>
    <rPh sb="112" eb="113">
      <t>ス</t>
    </rPh>
    <rPh sb="118" eb="120">
      <t>コドモ</t>
    </rPh>
    <rPh sb="123" eb="124">
      <t>ム</t>
    </rPh>
    <rPh sb="129" eb="130">
      <t>オモ</t>
    </rPh>
    <phoneticPr fontId="2"/>
  </si>
  <si>
    <t>①小牧市中央図書館の飲食可能席について。土日になるといつも満席で、物を置いたまま長時間不在、席取りをしている人がいる。一人でも多くの人が利用できるよう利用時間の制限を設けてほしい。②名鉄小牧線間内駅の周辺にコンビニを誘致してほしい。近くにあるスーパーの営業時間外や急いでいる時はとても困っています。</t>
    <rPh sb="1" eb="4">
      <t>コマキシ</t>
    </rPh>
    <rPh sb="4" eb="9">
      <t>チュウオウトショカン</t>
    </rPh>
    <rPh sb="10" eb="12">
      <t>インショク</t>
    </rPh>
    <rPh sb="12" eb="14">
      <t>カノウ</t>
    </rPh>
    <rPh sb="14" eb="15">
      <t>セキ</t>
    </rPh>
    <rPh sb="20" eb="22">
      <t>ドニチ</t>
    </rPh>
    <rPh sb="29" eb="31">
      <t>マンセキ</t>
    </rPh>
    <rPh sb="33" eb="34">
      <t>モノ</t>
    </rPh>
    <rPh sb="35" eb="36">
      <t>オ</t>
    </rPh>
    <rPh sb="40" eb="43">
      <t>チョウジカン</t>
    </rPh>
    <rPh sb="43" eb="45">
      <t>フザイ</t>
    </rPh>
    <rPh sb="46" eb="48">
      <t>セキトリ</t>
    </rPh>
    <rPh sb="54" eb="55">
      <t>ヒト</t>
    </rPh>
    <rPh sb="59" eb="61">
      <t>ヒトリ</t>
    </rPh>
    <rPh sb="63" eb="64">
      <t>オオ</t>
    </rPh>
    <rPh sb="66" eb="67">
      <t>ヒト</t>
    </rPh>
    <rPh sb="68" eb="70">
      <t>リヨウ</t>
    </rPh>
    <rPh sb="75" eb="79">
      <t>リヨウジカン</t>
    </rPh>
    <rPh sb="80" eb="82">
      <t>セイゲン</t>
    </rPh>
    <rPh sb="83" eb="84">
      <t>モウ</t>
    </rPh>
    <rPh sb="91" eb="93">
      <t>メイテツ</t>
    </rPh>
    <rPh sb="93" eb="96">
      <t>コマキセン</t>
    </rPh>
    <rPh sb="96" eb="97">
      <t>マ</t>
    </rPh>
    <rPh sb="97" eb="98">
      <t>ナイ</t>
    </rPh>
    <rPh sb="98" eb="99">
      <t>エキ</t>
    </rPh>
    <rPh sb="100" eb="102">
      <t>シュウヘン</t>
    </rPh>
    <rPh sb="108" eb="110">
      <t>ユウチ</t>
    </rPh>
    <rPh sb="116" eb="117">
      <t>チカ</t>
    </rPh>
    <rPh sb="126" eb="131">
      <t>エイギョウジカンガイ</t>
    </rPh>
    <rPh sb="132" eb="133">
      <t>イソ</t>
    </rPh>
    <rPh sb="137" eb="138">
      <t>トキ</t>
    </rPh>
    <rPh sb="142" eb="143">
      <t>コマ</t>
    </rPh>
    <phoneticPr fontId="2"/>
  </si>
  <si>
    <t>公共交通機関の利便性向上を望みます。名古屋に出かけるにも不便。市民病院や新設された図書館などへ行くにも車がなければ行くことが大変で、あまり利用できずにいる。市効外に住む我々には非常に暮らしにくい街だと思う。</t>
    <rPh sb="0" eb="6">
      <t>コウキョウコウツウキカン</t>
    </rPh>
    <rPh sb="7" eb="10">
      <t>リベンセイ</t>
    </rPh>
    <rPh sb="10" eb="12">
      <t>コウジョウ</t>
    </rPh>
    <rPh sb="13" eb="14">
      <t>ノゾ</t>
    </rPh>
    <rPh sb="18" eb="21">
      <t>ナゴヤ</t>
    </rPh>
    <rPh sb="22" eb="23">
      <t>デ</t>
    </rPh>
    <rPh sb="28" eb="30">
      <t>フベン</t>
    </rPh>
    <rPh sb="31" eb="35">
      <t>シミンビョウイン</t>
    </rPh>
    <rPh sb="36" eb="38">
      <t>シンセツ</t>
    </rPh>
    <rPh sb="41" eb="44">
      <t>トショカン</t>
    </rPh>
    <rPh sb="47" eb="48">
      <t>イ</t>
    </rPh>
    <rPh sb="51" eb="52">
      <t>クルマ</t>
    </rPh>
    <rPh sb="57" eb="58">
      <t>イ</t>
    </rPh>
    <rPh sb="62" eb="64">
      <t>タイヘン</t>
    </rPh>
    <rPh sb="69" eb="71">
      <t>リヨウ</t>
    </rPh>
    <rPh sb="78" eb="79">
      <t>シ</t>
    </rPh>
    <phoneticPr fontId="2"/>
  </si>
  <si>
    <t>発展が期待された篠岡・桃花台地区の高齢化が進み、又、交通手段であったピーチライナーもなくなり、何となく出掛ける意欲が湧かない。アウトレットモール（長島・土岐など）の誘致で活性化をはかったら楽しみが増していいナァーと思ったりします。昔、市民球場で開催したコンサート、すごい沢山の人が来てなつかしいナァーとふっと思いました。</t>
    <rPh sb="0" eb="2">
      <t>ハッテン</t>
    </rPh>
    <rPh sb="3" eb="5">
      <t>キタイ</t>
    </rPh>
    <rPh sb="8" eb="10">
      <t>シノオカ</t>
    </rPh>
    <rPh sb="11" eb="14">
      <t>トウカダイ</t>
    </rPh>
    <rPh sb="14" eb="16">
      <t>チク</t>
    </rPh>
    <rPh sb="17" eb="20">
      <t>コウレイカ</t>
    </rPh>
    <rPh sb="21" eb="22">
      <t>スス</t>
    </rPh>
    <rPh sb="24" eb="25">
      <t>マタ</t>
    </rPh>
    <rPh sb="26" eb="30">
      <t>コウツウシュダン</t>
    </rPh>
    <rPh sb="47" eb="48">
      <t>ナン</t>
    </rPh>
    <rPh sb="51" eb="53">
      <t>デカ</t>
    </rPh>
    <rPh sb="55" eb="57">
      <t>イヨク</t>
    </rPh>
    <rPh sb="58" eb="59">
      <t>ワ</t>
    </rPh>
    <phoneticPr fontId="2"/>
  </si>
  <si>
    <t>・前回も書きましたが、ごみ戸別収集を切に願っています。カラスに荒らされ、集積場所近くの住人は迷惑していると思います。高齢者も増加し、集積場まで行けない方は戸別収集できるようですが、なかなか申し出ることは気が引けてできません。自宅前に出せるようになれば、ゴミが出ていない状態が続けば何か異変でもあったのかと気付くこともできます。・公園などのセンスがないなあとがっかりしています。花壇にしても、どうしてこんなにたくさんの苗を植えているだけで、色あいもくどいお花ばかりで、きれいだなぁとは思えないです。各務原市などの公園は中に入らなくても外から見るだけで美しく、大人でもゆっくりすごしたいと思える場所です。ガーデナーや若い人の意見も取り入れて造っていただけたらと思います。</t>
  </si>
  <si>
    <t>・「安心して子育てができるまち」と唱えているようですが、「箱物」などハード面にお金を懸け注力しており、デモンストレーション的に見えてならない。もっとソフト面を活かし「心から安心して子育てができるまち」づくりを目指してほしいと思う。・市議のマナー、モラル、レベル（知識等）が低下していることを痛感する。</t>
    <rPh sb="2" eb="4">
      <t>アンシン</t>
    </rPh>
    <rPh sb="6" eb="8">
      <t>コソダ</t>
    </rPh>
    <rPh sb="17" eb="18">
      <t>トナ</t>
    </rPh>
    <rPh sb="29" eb="31">
      <t>ハコモノ</t>
    </rPh>
    <rPh sb="37" eb="38">
      <t>メン</t>
    </rPh>
    <rPh sb="40" eb="41">
      <t>カネ</t>
    </rPh>
    <rPh sb="42" eb="43">
      <t>カ</t>
    </rPh>
    <rPh sb="44" eb="46">
      <t>チュウリョク</t>
    </rPh>
    <rPh sb="61" eb="62">
      <t>テキ</t>
    </rPh>
    <rPh sb="63" eb="64">
      <t>ミ</t>
    </rPh>
    <rPh sb="77" eb="78">
      <t>メン</t>
    </rPh>
    <rPh sb="79" eb="80">
      <t>イ</t>
    </rPh>
    <rPh sb="83" eb="84">
      <t>ココロ</t>
    </rPh>
    <rPh sb="86" eb="88">
      <t>アンシン</t>
    </rPh>
    <rPh sb="90" eb="92">
      <t>コソダ</t>
    </rPh>
    <rPh sb="104" eb="106">
      <t>メザ</t>
    </rPh>
    <rPh sb="112" eb="113">
      <t>オモ</t>
    </rPh>
    <rPh sb="116" eb="118">
      <t>シギ</t>
    </rPh>
    <rPh sb="131" eb="133">
      <t>チシキ</t>
    </rPh>
    <rPh sb="133" eb="134">
      <t>ラ</t>
    </rPh>
    <rPh sb="136" eb="138">
      <t>テイカ</t>
    </rPh>
    <phoneticPr fontId="2"/>
  </si>
  <si>
    <t>三ツ渕原団地内から路線バスのバス停がなくなり、保育園横の道路まで事故リスクを覚悟のうえで歩かないといけない。『小牧市の公共サービスは無いと等しい』！！９０才になっても車が無いと生活出来ない。何が街づくりだ。</t>
    <rPh sb="0" eb="1">
      <t>ミ</t>
    </rPh>
    <rPh sb="2" eb="3">
      <t>ブチ</t>
    </rPh>
    <rPh sb="3" eb="4">
      <t>ハラ</t>
    </rPh>
    <rPh sb="4" eb="7">
      <t>ダンチナイ</t>
    </rPh>
    <rPh sb="9" eb="11">
      <t>ロセン</t>
    </rPh>
    <rPh sb="16" eb="17">
      <t>テイ</t>
    </rPh>
    <rPh sb="23" eb="26">
      <t>ホイクエン</t>
    </rPh>
    <rPh sb="26" eb="27">
      <t>ヨコ</t>
    </rPh>
    <rPh sb="28" eb="30">
      <t>ドウロ</t>
    </rPh>
    <rPh sb="32" eb="34">
      <t>ジコ</t>
    </rPh>
    <rPh sb="38" eb="40">
      <t>カクゴ</t>
    </rPh>
    <rPh sb="44" eb="45">
      <t>アル</t>
    </rPh>
    <rPh sb="55" eb="58">
      <t>コマキシ</t>
    </rPh>
    <rPh sb="59" eb="61">
      <t>コウキョウ</t>
    </rPh>
    <rPh sb="66" eb="67">
      <t>ナ</t>
    </rPh>
    <rPh sb="69" eb="70">
      <t>ヒト</t>
    </rPh>
    <rPh sb="77" eb="78">
      <t>サイ</t>
    </rPh>
    <rPh sb="83" eb="84">
      <t>クルマ</t>
    </rPh>
    <rPh sb="85" eb="86">
      <t>ナ</t>
    </rPh>
    <rPh sb="88" eb="90">
      <t>セイカツ</t>
    </rPh>
    <rPh sb="90" eb="92">
      <t>デキ</t>
    </rPh>
    <rPh sb="95" eb="96">
      <t>ナニ</t>
    </rPh>
    <rPh sb="97" eb="98">
      <t>マチ</t>
    </rPh>
    <phoneticPr fontId="2"/>
  </si>
  <si>
    <t>スマホやパソコンを所有し、使いこなせる事を前提とした方向に進んでいく事に不安があります。今は大丈夫でも、今後高齢者になった時、社会から取り残されそうです。</t>
    <rPh sb="9" eb="11">
      <t>ショユウ</t>
    </rPh>
    <rPh sb="13" eb="14">
      <t>ツカ</t>
    </rPh>
    <rPh sb="19" eb="20">
      <t>コト</t>
    </rPh>
    <rPh sb="21" eb="23">
      <t>ゼンテイ</t>
    </rPh>
    <rPh sb="26" eb="28">
      <t>ホウコウ</t>
    </rPh>
    <rPh sb="29" eb="30">
      <t>スス</t>
    </rPh>
    <rPh sb="34" eb="35">
      <t>コト</t>
    </rPh>
    <rPh sb="36" eb="38">
      <t>フアン</t>
    </rPh>
    <rPh sb="44" eb="45">
      <t>イマ</t>
    </rPh>
    <rPh sb="46" eb="49">
      <t>ダイジョウブ</t>
    </rPh>
    <rPh sb="52" eb="54">
      <t>コンゴ</t>
    </rPh>
    <rPh sb="54" eb="57">
      <t>コウレイシャ</t>
    </rPh>
    <rPh sb="61" eb="62">
      <t>トキ</t>
    </rPh>
    <rPh sb="63" eb="65">
      <t>シャカイ</t>
    </rPh>
    <rPh sb="67" eb="68">
      <t>ト</t>
    </rPh>
    <rPh sb="69" eb="70">
      <t>ノコ</t>
    </rPh>
    <phoneticPr fontId="2"/>
  </si>
  <si>
    <t>カラスが多いなと思います。１度フンが服に当たって、以降下を通る時は注意しています。施策は分かりますが、エサの問題を解決する必要を感じます。</t>
    <rPh sb="4" eb="5">
      <t>オオ</t>
    </rPh>
    <rPh sb="8" eb="9">
      <t>オモ</t>
    </rPh>
    <rPh sb="14" eb="15">
      <t>ド</t>
    </rPh>
    <rPh sb="18" eb="19">
      <t>フク</t>
    </rPh>
    <rPh sb="20" eb="21">
      <t>ア</t>
    </rPh>
    <rPh sb="25" eb="27">
      <t>イコウ</t>
    </rPh>
    <rPh sb="27" eb="28">
      <t>シタ</t>
    </rPh>
    <rPh sb="29" eb="30">
      <t>トオ</t>
    </rPh>
    <rPh sb="31" eb="32">
      <t>トキ</t>
    </rPh>
    <rPh sb="33" eb="35">
      <t>チュウイ</t>
    </rPh>
    <rPh sb="41" eb="43">
      <t>シサク</t>
    </rPh>
    <rPh sb="44" eb="45">
      <t>ワ</t>
    </rPh>
    <rPh sb="54" eb="56">
      <t>モンダイ</t>
    </rPh>
    <rPh sb="57" eb="59">
      <t>カイケツ</t>
    </rPh>
    <rPh sb="61" eb="63">
      <t>ヒツヨウ</t>
    </rPh>
    <rPh sb="64" eb="65">
      <t>カン</t>
    </rPh>
    <phoneticPr fontId="2"/>
  </si>
  <si>
    <t>結婚して５１年小牧市に住まわせて頂いておりますが、最近は小牧山での散歩を楽しみにさせて頂き、小牧山の管理をきちんとして大変な事だろうと感じております。買物もショッピングセンターが何店かあり、車を運転しなくなったとしても便利に歩いていけるのではと安心しております。皆様の御努力のお陰様で毎日安心して生活させて頂いております。このコロナで大変な事と存じますが、皆様御健康に留意され御仕事頑張って下さい。只、高齢化が進んでいる町内活動を少し考慮して頂けたらと感じております（市の活動）。</t>
  </si>
  <si>
    <t>市役所の用事に行った時。山下市長始め職員の態度が良かった。今後も今迄で通り市民の為頑張って下さい！！</t>
    <rPh sb="0" eb="3">
      <t>シヤクショ</t>
    </rPh>
    <rPh sb="4" eb="6">
      <t>ヨウジ</t>
    </rPh>
    <rPh sb="7" eb="8">
      <t>イ</t>
    </rPh>
    <rPh sb="10" eb="11">
      <t>トキ</t>
    </rPh>
    <rPh sb="12" eb="14">
      <t>ヤマシタ</t>
    </rPh>
    <rPh sb="14" eb="16">
      <t>シチョウ</t>
    </rPh>
    <rPh sb="16" eb="17">
      <t>ハジ</t>
    </rPh>
    <rPh sb="18" eb="20">
      <t>ショクイン</t>
    </rPh>
    <rPh sb="21" eb="23">
      <t>タイド</t>
    </rPh>
    <rPh sb="24" eb="25">
      <t>ヨ</t>
    </rPh>
    <rPh sb="29" eb="31">
      <t>コンゴ</t>
    </rPh>
    <rPh sb="32" eb="34">
      <t>イママデ</t>
    </rPh>
    <rPh sb="35" eb="36">
      <t>ドオ</t>
    </rPh>
    <rPh sb="37" eb="39">
      <t>シミン</t>
    </rPh>
    <rPh sb="40" eb="41">
      <t>タメ</t>
    </rPh>
    <rPh sb="41" eb="43">
      <t>ガンバ</t>
    </rPh>
    <rPh sb="45" eb="46">
      <t>クダ</t>
    </rPh>
    <phoneticPr fontId="2"/>
  </si>
  <si>
    <t>転居してきて後悔してる</t>
    <rPh sb="0" eb="2">
      <t>テンキョ</t>
    </rPh>
    <rPh sb="6" eb="8">
      <t>コウカイ</t>
    </rPh>
    <phoneticPr fontId="2"/>
  </si>
  <si>
    <t>今は買物、用足し、スポーツ等用を利用していますが、免許を返納した場合不便になると思います。外出も少なくなり、人との関わりが少なくなると思います。</t>
    <rPh sb="0" eb="1">
      <t>イマ</t>
    </rPh>
    <rPh sb="2" eb="4">
      <t>カイモノ</t>
    </rPh>
    <rPh sb="5" eb="7">
      <t>ヨウタ</t>
    </rPh>
    <rPh sb="13" eb="14">
      <t>ラ</t>
    </rPh>
    <rPh sb="14" eb="15">
      <t>ヨウ</t>
    </rPh>
    <rPh sb="16" eb="18">
      <t>リヨウ</t>
    </rPh>
    <rPh sb="25" eb="27">
      <t>メンキョ</t>
    </rPh>
    <rPh sb="28" eb="30">
      <t>ヘンノウ</t>
    </rPh>
    <rPh sb="32" eb="34">
      <t>バアイ</t>
    </rPh>
    <rPh sb="34" eb="36">
      <t>フベン</t>
    </rPh>
    <rPh sb="40" eb="41">
      <t>オモ</t>
    </rPh>
    <rPh sb="45" eb="47">
      <t>ガイシュツ</t>
    </rPh>
    <rPh sb="48" eb="49">
      <t>スク</t>
    </rPh>
    <rPh sb="54" eb="55">
      <t>ヒト</t>
    </rPh>
    <rPh sb="57" eb="58">
      <t>カカ</t>
    </rPh>
    <rPh sb="61" eb="62">
      <t>スク</t>
    </rPh>
    <rPh sb="67" eb="68">
      <t>オモ</t>
    </rPh>
    <phoneticPr fontId="2"/>
  </si>
  <si>
    <t>自動車の道路はきれいに舗装されているが、運転免許を返納してからは歩いて移動しなければならず、歩道の街路樹がじゃまで自転車とすれちがう時にとても怖い思いをすることがあったり、でこぼこの歩道はつまづきやすく、段差もとてもあぶない。転倒してケガをするのも嫌なので、外出がおっくうになりひきこもることが多いです。安全な歩道つくりにも力を入れてほしいです。</t>
    <rPh sb="0" eb="3">
      <t>ジドウシャ</t>
    </rPh>
    <rPh sb="4" eb="6">
      <t>ドウロ</t>
    </rPh>
    <rPh sb="11" eb="13">
      <t>ホソウ</t>
    </rPh>
    <phoneticPr fontId="2"/>
  </si>
  <si>
    <t>小中学生むけのスポーツ、文化の学ぶ教室が（市の主さい）土曜日の午前中が多く、様々なスポーツ、文化に触れ学ぶ機会、種類が限られてしまう。残念です。市が様々な企画を行なってくれるのですから。</t>
    <rPh sb="0" eb="4">
      <t>ショウチュウガクセイ</t>
    </rPh>
    <rPh sb="12" eb="14">
      <t>ブンカ</t>
    </rPh>
    <rPh sb="15" eb="16">
      <t>マナブ</t>
    </rPh>
    <rPh sb="17" eb="19">
      <t>キョウシツ</t>
    </rPh>
    <rPh sb="21" eb="22">
      <t>シ</t>
    </rPh>
    <rPh sb="23" eb="24">
      <t>シュ</t>
    </rPh>
    <rPh sb="27" eb="30">
      <t>ドヨウビ</t>
    </rPh>
    <rPh sb="31" eb="33">
      <t>ゴゼン</t>
    </rPh>
    <rPh sb="33" eb="34">
      <t>チュウ</t>
    </rPh>
    <rPh sb="35" eb="36">
      <t>オオ</t>
    </rPh>
    <rPh sb="38" eb="40">
      <t>サマザマ</t>
    </rPh>
    <rPh sb="46" eb="48">
      <t>ブンカ</t>
    </rPh>
    <rPh sb="49" eb="50">
      <t>フ</t>
    </rPh>
    <rPh sb="51" eb="52">
      <t>マナ</t>
    </rPh>
    <rPh sb="53" eb="55">
      <t>キカイ</t>
    </rPh>
    <rPh sb="56" eb="58">
      <t>シュルイ</t>
    </rPh>
    <rPh sb="59" eb="60">
      <t>カギ</t>
    </rPh>
    <rPh sb="67" eb="69">
      <t>ザンネン</t>
    </rPh>
    <rPh sb="72" eb="73">
      <t>シ</t>
    </rPh>
    <rPh sb="74" eb="76">
      <t>サマザマ</t>
    </rPh>
    <rPh sb="77" eb="79">
      <t>キカク</t>
    </rPh>
    <rPh sb="80" eb="81">
      <t>オコ</t>
    </rPh>
    <phoneticPr fontId="2"/>
  </si>
  <si>
    <t>「市民四季の森」のような緑豊かな公園がもう少しあると良いと思う</t>
    <rPh sb="1" eb="3">
      <t>シミン</t>
    </rPh>
    <rPh sb="3" eb="5">
      <t>シキ</t>
    </rPh>
    <rPh sb="6" eb="7">
      <t>モリ</t>
    </rPh>
    <rPh sb="12" eb="14">
      <t>ミドリユタ</t>
    </rPh>
    <rPh sb="16" eb="18">
      <t>コウエン</t>
    </rPh>
    <rPh sb="21" eb="22">
      <t>スコ</t>
    </rPh>
    <rPh sb="26" eb="27">
      <t>ヨ</t>
    </rPh>
    <rPh sb="29" eb="30">
      <t>オモ</t>
    </rPh>
    <phoneticPr fontId="2"/>
  </si>
  <si>
    <t>四季の森にできる「オアシス」が楽しみです</t>
    <rPh sb="0" eb="2">
      <t>シキ</t>
    </rPh>
    <rPh sb="3" eb="4">
      <t>モリ</t>
    </rPh>
    <rPh sb="15" eb="16">
      <t>タノ</t>
    </rPh>
    <phoneticPr fontId="2"/>
  </si>
  <si>
    <t>東部地区は自然豊かであり、白山社の山歩き、温水プール、四季の森など魅力的な所だと感じています。この地域におしゃれなｃａｆｅ、雑貨店、小牧の食材を使ったレストランなどプラスαの楽しみがあれば、市外からも沢山の人が訪れ、小牧市の活性化に繋がると思います。</t>
    <rPh sb="0" eb="4">
      <t>トウブチク</t>
    </rPh>
    <rPh sb="5" eb="8">
      <t>シゼンユタ</t>
    </rPh>
    <rPh sb="13" eb="15">
      <t>シラヤマ</t>
    </rPh>
    <rPh sb="15" eb="16">
      <t>シャ</t>
    </rPh>
    <rPh sb="17" eb="19">
      <t>ヤマアル</t>
    </rPh>
    <rPh sb="21" eb="23">
      <t>オンスイ</t>
    </rPh>
    <rPh sb="27" eb="29">
      <t>シキ</t>
    </rPh>
    <rPh sb="30" eb="31">
      <t>モリ</t>
    </rPh>
    <rPh sb="33" eb="36">
      <t>ミリョクテキ</t>
    </rPh>
    <rPh sb="37" eb="38">
      <t>トコロ</t>
    </rPh>
    <rPh sb="40" eb="41">
      <t>カン</t>
    </rPh>
    <rPh sb="49" eb="51">
      <t>チイキ</t>
    </rPh>
    <rPh sb="62" eb="65">
      <t>ザッカテン</t>
    </rPh>
    <rPh sb="66" eb="68">
      <t>コマキ</t>
    </rPh>
    <rPh sb="69" eb="71">
      <t>ショクザイ</t>
    </rPh>
    <rPh sb="72" eb="73">
      <t>ツカ</t>
    </rPh>
    <rPh sb="87" eb="88">
      <t>タノ</t>
    </rPh>
    <rPh sb="95" eb="97">
      <t>シガイ</t>
    </rPh>
    <rPh sb="100" eb="102">
      <t>タクサン</t>
    </rPh>
    <rPh sb="103" eb="104">
      <t>ヒト</t>
    </rPh>
    <rPh sb="105" eb="106">
      <t>オトズ</t>
    </rPh>
    <rPh sb="108" eb="111">
      <t>コマキシ</t>
    </rPh>
    <rPh sb="112" eb="115">
      <t>カッセイカ</t>
    </rPh>
    <rPh sb="116" eb="117">
      <t>ツナ</t>
    </rPh>
    <rPh sb="120" eb="121">
      <t>オモ</t>
    </rPh>
    <phoneticPr fontId="2"/>
  </si>
  <si>
    <t>・２０２０年３月家族が急病になりました。小牧第一病院では胆嚢炎がすぐにみつからず、後に手術をしてとり出す事にになり、小牧市民病院では手術は何ヶ月か待たなければならないし、紹介状もいるとの事。小牧市民でありながら残念な思いをしました。・犯罪のない安全な町をつくるには防犯カメラが必要です。プライバシーよりも安全だと思います。・道路にゴミがあると荒れ果てた様にみえます。きれいな町にして下さい。</t>
    <rPh sb="5" eb="6">
      <t>ネン</t>
    </rPh>
    <rPh sb="7" eb="8">
      <t>ガツ</t>
    </rPh>
    <rPh sb="8" eb="10">
      <t>カゾク</t>
    </rPh>
    <rPh sb="11" eb="13">
      <t>キュウビョウ</t>
    </rPh>
    <rPh sb="20" eb="22">
      <t>コマキ</t>
    </rPh>
    <rPh sb="22" eb="24">
      <t>ダイイチ</t>
    </rPh>
    <rPh sb="24" eb="26">
      <t>ビョウイン</t>
    </rPh>
    <rPh sb="191" eb="192">
      <t>クダ</t>
    </rPh>
    <phoneticPr fontId="2"/>
  </si>
  <si>
    <t>１人くらし、５５才、せいしんしょうがい２きゅう、しんたいしょうがい３きゅう。会社のきゅうりょう月１０万～１８万円。せいかつがぎりぎりです。子供に対するサポートがしっかりしていますが、しょうがいしゃのサポートをもっとしてほしいと思う事があります。年間ガソリン券をもらっていますが、ほかにももっとたすけてほしいです。となりの春日井市は年３万円のふくしけんをもらっているとききました。５５才、１人くらし、人とふれあうきかいがありません。こどくです。</t>
    <rPh sb="1" eb="2">
      <t>ニン</t>
    </rPh>
    <phoneticPr fontId="2"/>
  </si>
  <si>
    <t>小牧市はとても住みやすいです。コロナワクチンの案内もすごく早くて、他の市に住んでいる友達にも自慢できます。市役所は最近すごく便利になり（住民票の発行など…）うれしいです。</t>
    <rPh sb="0" eb="3">
      <t>コマキシ</t>
    </rPh>
    <rPh sb="7" eb="8">
      <t>ス</t>
    </rPh>
    <rPh sb="23" eb="25">
      <t>アンナイ</t>
    </rPh>
    <rPh sb="29" eb="30">
      <t>ハヤ</t>
    </rPh>
    <rPh sb="33" eb="34">
      <t>ホカ</t>
    </rPh>
    <rPh sb="35" eb="36">
      <t>シ</t>
    </rPh>
    <rPh sb="37" eb="38">
      <t>ス</t>
    </rPh>
    <rPh sb="42" eb="44">
      <t>トモダチ</t>
    </rPh>
    <rPh sb="46" eb="48">
      <t>ジマン</t>
    </rPh>
    <rPh sb="53" eb="56">
      <t>シヤクショ</t>
    </rPh>
    <rPh sb="57" eb="59">
      <t>サイキン</t>
    </rPh>
    <rPh sb="62" eb="64">
      <t>ベンリ</t>
    </rPh>
    <rPh sb="68" eb="71">
      <t>ジュウミンヒョウ</t>
    </rPh>
    <rPh sb="72" eb="74">
      <t>ハッコウ</t>
    </rPh>
    <phoneticPr fontId="2"/>
  </si>
  <si>
    <t>九州の方から来て５０年過ぎましたが、とても良い町だと思います。今はコロナの事で盆踊など出来ないけど、町内の人達と仲良く話す場も少ないけど、きっとコロナの事も終ってラジオ体操など出来る事を楽しみにしてます。</t>
    <rPh sb="0" eb="2">
      <t>キュウシュウ</t>
    </rPh>
    <rPh sb="3" eb="4">
      <t>ホウ</t>
    </rPh>
    <rPh sb="6" eb="7">
      <t>キ</t>
    </rPh>
    <rPh sb="10" eb="11">
      <t>ネン</t>
    </rPh>
    <rPh sb="11" eb="12">
      <t>ス</t>
    </rPh>
    <rPh sb="21" eb="22">
      <t>ヨ</t>
    </rPh>
    <rPh sb="23" eb="24">
      <t>マチ</t>
    </rPh>
    <rPh sb="26" eb="27">
      <t>オモ</t>
    </rPh>
    <rPh sb="31" eb="32">
      <t>イマ</t>
    </rPh>
    <rPh sb="37" eb="38">
      <t>コト</t>
    </rPh>
    <rPh sb="39" eb="41">
      <t>ボンオド</t>
    </rPh>
    <rPh sb="43" eb="45">
      <t>デキ</t>
    </rPh>
    <rPh sb="50" eb="52">
      <t>チョウナイ</t>
    </rPh>
    <rPh sb="53" eb="55">
      <t>ヒトタチ</t>
    </rPh>
    <rPh sb="56" eb="58">
      <t>ナカヨ</t>
    </rPh>
    <rPh sb="59" eb="60">
      <t>ハナ</t>
    </rPh>
    <rPh sb="61" eb="62">
      <t>バ</t>
    </rPh>
    <rPh sb="63" eb="64">
      <t>スク</t>
    </rPh>
    <rPh sb="76" eb="77">
      <t>コト</t>
    </rPh>
    <rPh sb="78" eb="79">
      <t>オワ</t>
    </rPh>
    <rPh sb="84" eb="86">
      <t>タイソウ</t>
    </rPh>
    <rPh sb="88" eb="90">
      <t>デキ</t>
    </rPh>
    <rPh sb="91" eb="92">
      <t>コト</t>
    </rPh>
    <rPh sb="93" eb="94">
      <t>タノ</t>
    </rPh>
    <phoneticPr fontId="2"/>
  </si>
  <si>
    <t>子育て支援も大切ですが、老人にも優しい「まち」だといいです。年金暮しですが、今年も年金額が減り、介護保険料もあり、手取り額が厳しくなっています。予防接種の無料化（肺炎現在１回のみ補助や帯状疱疹補助キボウ）や健康診断（人間ドッグ）など、又７５才以上の医療費が１割から２割ｕｐで増々住みづらくなります。</t>
    <rPh sb="0" eb="2">
      <t>コソダ</t>
    </rPh>
    <rPh sb="3" eb="5">
      <t>シエン</t>
    </rPh>
    <rPh sb="6" eb="8">
      <t>タイセツ</t>
    </rPh>
    <rPh sb="12" eb="14">
      <t>ロウジン</t>
    </rPh>
    <rPh sb="16" eb="17">
      <t>ヤサ</t>
    </rPh>
    <rPh sb="30" eb="32">
      <t>ネンキン</t>
    </rPh>
    <rPh sb="32" eb="33">
      <t>クラ</t>
    </rPh>
    <rPh sb="38" eb="40">
      <t>コトシ</t>
    </rPh>
    <rPh sb="41" eb="44">
      <t>ネンキンガク</t>
    </rPh>
    <rPh sb="45" eb="46">
      <t>ヘ</t>
    </rPh>
    <rPh sb="48" eb="53">
      <t>カイゴホケンリョウ</t>
    </rPh>
    <rPh sb="57" eb="59">
      <t>テド</t>
    </rPh>
    <rPh sb="60" eb="61">
      <t>ガク</t>
    </rPh>
    <rPh sb="62" eb="63">
      <t>キビ</t>
    </rPh>
    <rPh sb="72" eb="76">
      <t>ヨボウセッシュ</t>
    </rPh>
    <rPh sb="77" eb="79">
      <t>ムリョウ</t>
    </rPh>
    <rPh sb="79" eb="80">
      <t>カ</t>
    </rPh>
    <rPh sb="81" eb="83">
      <t>ハイエン</t>
    </rPh>
    <rPh sb="83" eb="85">
      <t>ゲンザイ</t>
    </rPh>
    <rPh sb="86" eb="87">
      <t>カイ</t>
    </rPh>
    <rPh sb="89" eb="91">
      <t>ホジョ</t>
    </rPh>
    <rPh sb="92" eb="96">
      <t>タイジョウホウシン</t>
    </rPh>
    <rPh sb="96" eb="98">
      <t>ホジョ</t>
    </rPh>
    <rPh sb="103" eb="105">
      <t>ケンコウ</t>
    </rPh>
    <rPh sb="105" eb="107">
      <t>シンダン</t>
    </rPh>
    <rPh sb="108" eb="110">
      <t>ニンゲン</t>
    </rPh>
    <rPh sb="117" eb="118">
      <t>マタ</t>
    </rPh>
    <rPh sb="120" eb="123">
      <t>サイイジョウ</t>
    </rPh>
    <rPh sb="124" eb="127">
      <t>イリョウヒ</t>
    </rPh>
    <rPh sb="129" eb="130">
      <t>ワリ</t>
    </rPh>
    <rPh sb="133" eb="134">
      <t>ワリ</t>
    </rPh>
    <phoneticPr fontId="2"/>
  </si>
  <si>
    <t>巡回バスが不便でこまっている。以前はジャスコとか待ち時間が丁度良い時間だった。今は２時間も待つとか時間がもったいない！もっと乗る人の事を考えて時刻表を作ってほしいです。</t>
    <rPh sb="0" eb="2">
      <t>ジュンカイ</t>
    </rPh>
    <rPh sb="5" eb="7">
      <t>フベン</t>
    </rPh>
    <rPh sb="15" eb="17">
      <t>イゼン</t>
    </rPh>
    <rPh sb="24" eb="25">
      <t>マ</t>
    </rPh>
    <rPh sb="26" eb="28">
      <t>ジカン</t>
    </rPh>
    <rPh sb="29" eb="31">
      <t>チョウド</t>
    </rPh>
    <rPh sb="31" eb="32">
      <t>ヨ</t>
    </rPh>
    <rPh sb="33" eb="35">
      <t>ジカン</t>
    </rPh>
    <rPh sb="39" eb="40">
      <t>イマ</t>
    </rPh>
    <rPh sb="42" eb="44">
      <t>ジカン</t>
    </rPh>
    <rPh sb="45" eb="46">
      <t>マ</t>
    </rPh>
    <rPh sb="49" eb="51">
      <t>ジカン</t>
    </rPh>
    <rPh sb="62" eb="63">
      <t>ノ</t>
    </rPh>
    <rPh sb="64" eb="65">
      <t>ヒト</t>
    </rPh>
    <rPh sb="66" eb="67">
      <t>コト</t>
    </rPh>
    <rPh sb="68" eb="69">
      <t>カンガ</t>
    </rPh>
    <rPh sb="71" eb="74">
      <t>ジコクヒョウ</t>
    </rPh>
    <rPh sb="75" eb="76">
      <t>ツク</t>
    </rPh>
    <phoneticPr fontId="2"/>
  </si>
  <si>
    <t>若い人の子育てしやすい町づくり、はたらきやすい町、老人にもやさしい町をめざしてがんばってもらいたい。</t>
    <rPh sb="0" eb="1">
      <t>ワカ</t>
    </rPh>
    <rPh sb="2" eb="3">
      <t>ヒト</t>
    </rPh>
    <rPh sb="4" eb="6">
      <t>コソダ</t>
    </rPh>
    <rPh sb="11" eb="12">
      <t>マチ</t>
    </rPh>
    <rPh sb="23" eb="24">
      <t>マチ</t>
    </rPh>
    <rPh sb="25" eb="27">
      <t>ロウジン</t>
    </rPh>
    <rPh sb="33" eb="34">
      <t>マチ</t>
    </rPh>
    <phoneticPr fontId="2"/>
  </si>
  <si>
    <t>自分自身年をとってきたので、市の建物はなるべく近くにあったのでいいので図書館、支所はせめて自転車でいけれる所にあってほしい。西春、岩倉へのアクセスももう少ししっかりとしてほしい。</t>
    <rPh sb="0" eb="4">
      <t>ジブンジシン</t>
    </rPh>
    <rPh sb="4" eb="5">
      <t>トシ</t>
    </rPh>
    <rPh sb="14" eb="15">
      <t>シ</t>
    </rPh>
    <rPh sb="16" eb="18">
      <t>タテモノ</t>
    </rPh>
    <rPh sb="23" eb="24">
      <t>チカ</t>
    </rPh>
    <rPh sb="35" eb="38">
      <t>トショカン</t>
    </rPh>
    <rPh sb="39" eb="41">
      <t>シショ</t>
    </rPh>
    <rPh sb="45" eb="48">
      <t>ジテンシャ</t>
    </rPh>
    <rPh sb="53" eb="54">
      <t>トコロ</t>
    </rPh>
    <rPh sb="62" eb="64">
      <t>ニシハル</t>
    </rPh>
    <rPh sb="65" eb="67">
      <t>イワクラ</t>
    </rPh>
    <rPh sb="76" eb="77">
      <t>スコ</t>
    </rPh>
    <phoneticPr fontId="2"/>
  </si>
  <si>
    <t>・小牧駅の観光案内所等があるエリアを店舗を入れるなり、もう少し明るくにぎやかにしてほしい。・小牧山の北側から登る道の舗装をして欲しい。・スターバックスコーヒーの増設。</t>
    <rPh sb="1" eb="3">
      <t>コマキ</t>
    </rPh>
    <rPh sb="3" eb="4">
      <t>エキ</t>
    </rPh>
    <rPh sb="5" eb="7">
      <t>カンコウ</t>
    </rPh>
    <rPh sb="7" eb="9">
      <t>アンナイ</t>
    </rPh>
    <rPh sb="9" eb="10">
      <t>ジョ</t>
    </rPh>
    <rPh sb="10" eb="11">
      <t>ラ</t>
    </rPh>
    <rPh sb="18" eb="20">
      <t>テンポ</t>
    </rPh>
    <rPh sb="21" eb="22">
      <t>イ</t>
    </rPh>
    <rPh sb="29" eb="30">
      <t>スコ</t>
    </rPh>
    <rPh sb="31" eb="32">
      <t>アカ</t>
    </rPh>
    <rPh sb="46" eb="48">
      <t>コマキ</t>
    </rPh>
    <rPh sb="48" eb="49">
      <t>ヤマ</t>
    </rPh>
    <rPh sb="50" eb="52">
      <t>キタガワ</t>
    </rPh>
    <rPh sb="54" eb="55">
      <t>ノボ</t>
    </rPh>
    <rPh sb="56" eb="57">
      <t>ミチ</t>
    </rPh>
    <rPh sb="58" eb="60">
      <t>ホソウ</t>
    </rPh>
    <rPh sb="63" eb="64">
      <t>ホ</t>
    </rPh>
    <rPh sb="80" eb="82">
      <t>ゾウセツ</t>
    </rPh>
    <phoneticPr fontId="2"/>
  </si>
  <si>
    <t>多気地区は農業振興地域で、最近物流倉庫ばかりが目につくし、大和ハウスの建物も始って、完成すれば大型トラックの交通量も増えてきます。多気交差点ではたびたび交通事故があります。近くに商業施設がなく、公共交通網も不便で、高齢者にとっては日々の買い物に困ります。ぜひスーパーマーケット等の商業施設を誘致して下さい。</t>
    <rPh sb="0" eb="2">
      <t>タキ</t>
    </rPh>
    <rPh sb="2" eb="4">
      <t>チク</t>
    </rPh>
    <rPh sb="5" eb="7">
      <t>ノウギョウ</t>
    </rPh>
    <rPh sb="7" eb="9">
      <t>シンコウ</t>
    </rPh>
    <rPh sb="9" eb="11">
      <t>チイキ</t>
    </rPh>
    <rPh sb="13" eb="15">
      <t>サイキン</t>
    </rPh>
    <rPh sb="15" eb="17">
      <t>ブツリュウ</t>
    </rPh>
    <rPh sb="17" eb="19">
      <t>ソウコ</t>
    </rPh>
    <rPh sb="23" eb="24">
      <t>メ</t>
    </rPh>
    <rPh sb="29" eb="31">
      <t>ヤマト</t>
    </rPh>
    <rPh sb="35" eb="37">
      <t>タテモノ</t>
    </rPh>
    <rPh sb="38" eb="39">
      <t>ハジ</t>
    </rPh>
    <rPh sb="42" eb="44">
      <t>カンセイ</t>
    </rPh>
    <rPh sb="47" eb="49">
      <t>オオガタ</t>
    </rPh>
    <rPh sb="54" eb="56">
      <t>コウツウ</t>
    </rPh>
    <rPh sb="56" eb="57">
      <t>リョウ</t>
    </rPh>
    <rPh sb="58" eb="59">
      <t>フ</t>
    </rPh>
    <rPh sb="65" eb="67">
      <t>タキ</t>
    </rPh>
    <rPh sb="67" eb="70">
      <t>コウサテン</t>
    </rPh>
    <rPh sb="76" eb="80">
      <t>コウツウジコ</t>
    </rPh>
    <rPh sb="86" eb="87">
      <t>チカ</t>
    </rPh>
    <rPh sb="89" eb="93">
      <t>ショウギョウシセツ</t>
    </rPh>
    <phoneticPr fontId="2"/>
  </si>
  <si>
    <t>陶地区は古いので、下水が整備されていないのをはじめ、幼い子が遊べる公園があったらいいなと思います。小牧市はまちづくりにいろいろ多くとり組んでいると思います。今は時間がないけれど、これからぜひ参加したいです。</t>
  </si>
  <si>
    <t>高齢者にとっては不明ですが、４０代独身女性の私には住みやすいと思います。</t>
    <rPh sb="0" eb="3">
      <t>コウレイシャ</t>
    </rPh>
    <rPh sb="8" eb="10">
      <t>フメイ</t>
    </rPh>
    <rPh sb="16" eb="17">
      <t>ダイ</t>
    </rPh>
    <rPh sb="17" eb="19">
      <t>ドクシン</t>
    </rPh>
    <rPh sb="19" eb="21">
      <t>ジョセイ</t>
    </rPh>
    <rPh sb="22" eb="23">
      <t>ワタシ</t>
    </rPh>
    <rPh sb="25" eb="26">
      <t>ス</t>
    </rPh>
    <rPh sb="31" eb="32">
      <t>オモ</t>
    </rPh>
    <phoneticPr fontId="2"/>
  </si>
  <si>
    <t>小牧市民病院が新しくなって良かったと思います。立体駐車場も建てかえて良くなりました（使いやすくなりました）。</t>
    <rPh sb="0" eb="6">
      <t>コマキシミンビョウイン</t>
    </rPh>
    <rPh sb="7" eb="8">
      <t>アタラ</t>
    </rPh>
    <rPh sb="13" eb="14">
      <t>ヨ</t>
    </rPh>
    <rPh sb="18" eb="19">
      <t>オモ</t>
    </rPh>
    <rPh sb="23" eb="28">
      <t>リッタイチュウシャジョウ</t>
    </rPh>
    <rPh sb="29" eb="30">
      <t>タ</t>
    </rPh>
    <rPh sb="34" eb="35">
      <t>ヨ</t>
    </rPh>
    <rPh sb="42" eb="43">
      <t>ツカ</t>
    </rPh>
    <phoneticPr fontId="2"/>
  </si>
  <si>
    <t>「小牧市のまちづくり」とは直接関係ないかも知れないが、名鉄小牧線が単線で普通電車しかない事がどうしても納得できない。小牧市に転入して２０年近くになるが、これだけが不満。小牧市は住み良い町で、子や孫も小牧市に住んでいますが、環境はとても良くなっていると思います。地図で見て頂くと分かると思いますが、名古屋からの直接距離は春日井や一宮より近いのに、単線のために約１時間かかる。</t>
  </si>
  <si>
    <t>桃花台に住んでいるが、外国人のマナーが悪い。なんとかしてほしい。</t>
    <rPh sb="0" eb="3">
      <t>トウカダイ</t>
    </rPh>
    <rPh sb="4" eb="5">
      <t>ス</t>
    </rPh>
    <rPh sb="11" eb="14">
      <t>ガイコクジン</t>
    </rPh>
    <rPh sb="19" eb="20">
      <t>ワル</t>
    </rPh>
    <phoneticPr fontId="2"/>
  </si>
  <si>
    <t>小牧市は財政的にも恵まれていると思うので、住みやすい街づくりに頑張って下さい。</t>
    <rPh sb="0" eb="3">
      <t>コマキシ</t>
    </rPh>
    <rPh sb="4" eb="7">
      <t>ザイセイテキ</t>
    </rPh>
    <rPh sb="9" eb="10">
      <t>メグ</t>
    </rPh>
    <rPh sb="16" eb="17">
      <t>オモ</t>
    </rPh>
    <rPh sb="21" eb="22">
      <t>ス</t>
    </rPh>
    <rPh sb="26" eb="27">
      <t>マチ</t>
    </rPh>
    <rPh sb="31" eb="33">
      <t>ガンバ</t>
    </rPh>
    <rPh sb="35" eb="36">
      <t>クダ</t>
    </rPh>
    <phoneticPr fontId="2"/>
  </si>
  <si>
    <t>学校の授業で小牧市がＳＤＧｓ未来都市に選定されたことを知り、小牧市に誇りを持つようになりました。若者からの要望は、おしゃれなカフェを増やして欲しいです。ランチや友達とカフェに行こうと約束をして行けるように、カフェを作ってもらいたいです。そうすれば小牧市がもっと発展し、色々な方が来たいと思ってもらえる場所になると思います。</t>
    <rPh sb="0" eb="2">
      <t>ガッコウ</t>
    </rPh>
    <rPh sb="3" eb="5">
      <t>ジュギョウ</t>
    </rPh>
    <rPh sb="6" eb="9">
      <t>コマキシ</t>
    </rPh>
    <rPh sb="14" eb="18">
      <t>ミライトシ</t>
    </rPh>
    <rPh sb="19" eb="21">
      <t>センテイ</t>
    </rPh>
    <rPh sb="27" eb="28">
      <t>シ</t>
    </rPh>
    <rPh sb="30" eb="33">
      <t>コマキシ</t>
    </rPh>
    <rPh sb="34" eb="35">
      <t>ホコ</t>
    </rPh>
    <rPh sb="37" eb="38">
      <t>モ</t>
    </rPh>
    <rPh sb="48" eb="50">
      <t>ワカモノ</t>
    </rPh>
    <rPh sb="53" eb="55">
      <t>ヨウボウ</t>
    </rPh>
    <rPh sb="66" eb="67">
      <t>フ</t>
    </rPh>
    <rPh sb="70" eb="71">
      <t>ホ</t>
    </rPh>
    <rPh sb="80" eb="82">
      <t>トモダチ</t>
    </rPh>
    <rPh sb="87" eb="88">
      <t>イ</t>
    </rPh>
    <rPh sb="91" eb="93">
      <t>ヤクソク</t>
    </rPh>
    <rPh sb="96" eb="97">
      <t>イ</t>
    </rPh>
    <rPh sb="107" eb="108">
      <t>ツク</t>
    </rPh>
    <rPh sb="123" eb="126">
      <t>コマキシ</t>
    </rPh>
    <rPh sb="130" eb="132">
      <t>ハッテン</t>
    </rPh>
    <rPh sb="134" eb="136">
      <t>イロイロ</t>
    </rPh>
    <rPh sb="137" eb="138">
      <t>ホウ</t>
    </rPh>
    <rPh sb="139" eb="140">
      <t>キ</t>
    </rPh>
    <rPh sb="143" eb="144">
      <t>オモ</t>
    </rPh>
    <rPh sb="150" eb="152">
      <t>バショ</t>
    </rPh>
    <rPh sb="156" eb="157">
      <t>オモ</t>
    </rPh>
    <phoneticPr fontId="2"/>
  </si>
  <si>
    <t>・若い世代への対応をがんばっているイメージがあります。・障害者が一生小牧市に住み続けられるように、親なき後の入所施設を（おとなりの春日井市さんのように）増やして頂けたら助かります。宜しくお願い致します。</t>
    <rPh sb="1" eb="2">
      <t>ワカ</t>
    </rPh>
    <rPh sb="3" eb="5">
      <t>セダイ</t>
    </rPh>
    <rPh sb="7" eb="9">
      <t>タイオウ</t>
    </rPh>
    <rPh sb="28" eb="31">
      <t>ショウガイシャ</t>
    </rPh>
    <phoneticPr fontId="2"/>
  </si>
  <si>
    <t>東部地区（桃花台地区）に空き家が多く、もっと活性化してほしいです。</t>
    <rPh sb="0" eb="4">
      <t>トウブチク</t>
    </rPh>
    <rPh sb="5" eb="8">
      <t>トウカダイ</t>
    </rPh>
    <rPh sb="8" eb="10">
      <t>チク</t>
    </rPh>
    <rPh sb="12" eb="13">
      <t>ア</t>
    </rPh>
    <rPh sb="14" eb="15">
      <t>ヤ</t>
    </rPh>
    <rPh sb="16" eb="17">
      <t>オオ</t>
    </rPh>
    <rPh sb="22" eb="25">
      <t>カッセイカ</t>
    </rPh>
    <phoneticPr fontId="2"/>
  </si>
  <si>
    <t>私達が子育てをした３０年前は補助も少なく、安い給与の中で贅沢をせず、がまんの子育てでした。老後の年金も減り、年代間の不公平感を解消して欲しいと思います。</t>
    <rPh sb="0" eb="2">
      <t>ワタシタチ</t>
    </rPh>
    <rPh sb="3" eb="5">
      <t>コソダ</t>
    </rPh>
    <rPh sb="11" eb="13">
      <t>ネンマエ</t>
    </rPh>
    <rPh sb="14" eb="16">
      <t>ホジョ</t>
    </rPh>
    <rPh sb="17" eb="18">
      <t>スク</t>
    </rPh>
    <rPh sb="21" eb="22">
      <t>ヤス</t>
    </rPh>
    <rPh sb="23" eb="25">
      <t>キュウヨ</t>
    </rPh>
    <rPh sb="26" eb="27">
      <t>ナカ</t>
    </rPh>
    <rPh sb="28" eb="30">
      <t>ゼイタク</t>
    </rPh>
    <rPh sb="38" eb="40">
      <t>コソダ</t>
    </rPh>
    <rPh sb="45" eb="47">
      <t>ロウゴ</t>
    </rPh>
    <rPh sb="48" eb="50">
      <t>ネンキン</t>
    </rPh>
    <rPh sb="51" eb="52">
      <t>ヘ</t>
    </rPh>
    <rPh sb="54" eb="56">
      <t>ネンダイ</t>
    </rPh>
    <rPh sb="56" eb="57">
      <t>マ</t>
    </rPh>
    <rPh sb="58" eb="62">
      <t>フコウヘイカン</t>
    </rPh>
    <rPh sb="63" eb="65">
      <t>カイショウ</t>
    </rPh>
    <rPh sb="67" eb="68">
      <t>ホ</t>
    </rPh>
    <rPh sb="71" eb="72">
      <t>オモ</t>
    </rPh>
    <phoneticPr fontId="2"/>
  </si>
  <si>
    <t>小牧駅に芝生はいらない。もっと送迎しやすい駅にして欲しい。ちょっと停められる駐車場もたくさん欲しい。</t>
    <rPh sb="0" eb="2">
      <t>コマキ</t>
    </rPh>
    <rPh sb="2" eb="3">
      <t>エキ</t>
    </rPh>
    <rPh sb="4" eb="6">
      <t>シバフ</t>
    </rPh>
    <rPh sb="15" eb="17">
      <t>ソウゲイ</t>
    </rPh>
    <rPh sb="21" eb="22">
      <t>エキ</t>
    </rPh>
    <rPh sb="25" eb="26">
      <t>ホ</t>
    </rPh>
    <rPh sb="33" eb="34">
      <t>ト</t>
    </rPh>
    <rPh sb="38" eb="41">
      <t>チュウシャジョウ</t>
    </rPh>
    <rPh sb="46" eb="47">
      <t>ホ</t>
    </rPh>
    <phoneticPr fontId="2"/>
  </si>
  <si>
    <t>小牧市は信長、秀吉、家康の三英傑すべてがかかわりのある珍しいところなので、そこをもっとアピールしてら良いと思う。</t>
    <rPh sb="0" eb="3">
      <t>コマキシ</t>
    </rPh>
    <rPh sb="4" eb="6">
      <t>ノブナガ</t>
    </rPh>
    <rPh sb="7" eb="9">
      <t>ヒデヨシ</t>
    </rPh>
    <rPh sb="10" eb="12">
      <t>イエヤス</t>
    </rPh>
    <rPh sb="13" eb="16">
      <t>サンエイケツ</t>
    </rPh>
    <rPh sb="27" eb="28">
      <t>メズラ</t>
    </rPh>
    <rPh sb="50" eb="51">
      <t>ヨ</t>
    </rPh>
    <rPh sb="53" eb="54">
      <t>オモ</t>
    </rPh>
    <phoneticPr fontId="2"/>
  </si>
  <si>
    <t>住宅を購入する際、手厚い補助金をご検討下さい。コロナワクチンや検査ができる場所をふやしてほしい。</t>
    <rPh sb="0" eb="2">
      <t>ジュウタク</t>
    </rPh>
    <rPh sb="3" eb="5">
      <t>コウニュウ</t>
    </rPh>
    <rPh sb="7" eb="8">
      <t>サイ</t>
    </rPh>
    <rPh sb="9" eb="11">
      <t>テアツ</t>
    </rPh>
    <rPh sb="12" eb="14">
      <t>ホジョ</t>
    </rPh>
    <rPh sb="14" eb="15">
      <t>キン</t>
    </rPh>
    <rPh sb="17" eb="19">
      <t>ケントウ</t>
    </rPh>
    <rPh sb="19" eb="20">
      <t>クダ</t>
    </rPh>
    <rPh sb="31" eb="33">
      <t>ケンサ</t>
    </rPh>
    <rPh sb="37" eb="39">
      <t>バショ</t>
    </rPh>
    <phoneticPr fontId="2"/>
  </si>
  <si>
    <t>桃花台ドンキ内にも一時あずかり場所（市の経営）が欲しい！！〈５月の連休について〉小学校など４／３０（土）を公開日とし、５／２（月）を代休として欲しい！！そうすると大型連休となり、遠手ができ助かります！！桃花台は子供が暮らすのにとても良い場所です。しかし、桃花台の交通アクセス、春日井駅行きを便利にしてもらえたら桃花台に住み続けられる。通学、通勤に不便で転居を考えざる得ない。</t>
    <rPh sb="0" eb="3">
      <t>トウカダイ</t>
    </rPh>
    <rPh sb="6" eb="7">
      <t>ウチ</t>
    </rPh>
    <rPh sb="9" eb="11">
      <t>イチジ</t>
    </rPh>
    <rPh sb="15" eb="17">
      <t>バショ</t>
    </rPh>
    <rPh sb="18" eb="19">
      <t>シ</t>
    </rPh>
    <rPh sb="20" eb="22">
      <t>ケイエイ</t>
    </rPh>
    <rPh sb="24" eb="25">
      <t>ホ</t>
    </rPh>
    <rPh sb="31" eb="32">
      <t>ガツ</t>
    </rPh>
    <rPh sb="33" eb="35">
      <t>レンキュウ</t>
    </rPh>
    <rPh sb="40" eb="43">
      <t>ショウガッコウ</t>
    </rPh>
    <rPh sb="50" eb="51">
      <t>ド</t>
    </rPh>
    <rPh sb="53" eb="55">
      <t>コウカイ</t>
    </rPh>
    <rPh sb="55" eb="56">
      <t>ヒ</t>
    </rPh>
    <rPh sb="63" eb="64">
      <t>ゲツ</t>
    </rPh>
    <rPh sb="66" eb="68">
      <t>ダイキュウ</t>
    </rPh>
    <rPh sb="71" eb="72">
      <t>ホ</t>
    </rPh>
    <rPh sb="81" eb="85">
      <t>オオガタレンキュウ</t>
    </rPh>
    <phoneticPr fontId="2"/>
  </si>
  <si>
    <t>小牧の東部に健康的スポーツ公園（多目的な）を作ってほしい。ほかの市にまけないほどの小牧の駅中心ばっか良くなっている。</t>
    <rPh sb="0" eb="2">
      <t>コマキ</t>
    </rPh>
    <rPh sb="3" eb="5">
      <t>トウブ</t>
    </rPh>
    <rPh sb="6" eb="9">
      <t>ケンコウテキ</t>
    </rPh>
    <rPh sb="13" eb="15">
      <t>コウエン</t>
    </rPh>
    <rPh sb="16" eb="19">
      <t>タモクテキ</t>
    </rPh>
    <rPh sb="22" eb="23">
      <t>ツク</t>
    </rPh>
    <rPh sb="32" eb="33">
      <t>シ</t>
    </rPh>
    <rPh sb="41" eb="43">
      <t>コマキ</t>
    </rPh>
    <rPh sb="44" eb="47">
      <t>エキチュウシン</t>
    </rPh>
    <rPh sb="50" eb="51">
      <t>ヨ</t>
    </rPh>
    <phoneticPr fontId="2"/>
  </si>
  <si>
    <t>始めに引越しをしてきた時に、１２月中で１年分支払い、４月に１年分支払い、別に区費と１２月に同じお金を支払い、始めから不心感に！！小牧市で出来ないことたたありました。春日井市に行ったり、名古屋市に行ったりとなんの為に小牧市に移住したのかまったくっていいほどがっかりしました。市外から来たまごには入れなかったりする場所もあり、来なくなります。これからも小牧にずっと住むのにちょっとがっかりかなあ～。</t>
    <rPh sb="0" eb="1">
      <t>ハジ</t>
    </rPh>
    <rPh sb="3" eb="5">
      <t>ヒッコ</t>
    </rPh>
    <rPh sb="11" eb="12">
      <t>トキ</t>
    </rPh>
    <rPh sb="16" eb="17">
      <t>ガツ</t>
    </rPh>
    <rPh sb="17" eb="18">
      <t>ナカ</t>
    </rPh>
    <rPh sb="20" eb="22">
      <t>ネンブン</t>
    </rPh>
    <rPh sb="22" eb="24">
      <t>シハラ</t>
    </rPh>
    <rPh sb="27" eb="28">
      <t>ガツ</t>
    </rPh>
    <rPh sb="30" eb="32">
      <t>ネンブン</t>
    </rPh>
    <rPh sb="32" eb="34">
      <t>シハラ</t>
    </rPh>
    <rPh sb="36" eb="37">
      <t>ベツ</t>
    </rPh>
    <rPh sb="38" eb="39">
      <t>ク</t>
    </rPh>
    <rPh sb="39" eb="40">
      <t>ヒ</t>
    </rPh>
    <rPh sb="43" eb="44">
      <t>ガツ</t>
    </rPh>
    <rPh sb="45" eb="46">
      <t>オナ</t>
    </rPh>
    <rPh sb="48" eb="49">
      <t>カネ</t>
    </rPh>
    <rPh sb="50" eb="52">
      <t>シハラ</t>
    </rPh>
    <rPh sb="54" eb="55">
      <t>ハジ</t>
    </rPh>
    <rPh sb="58" eb="59">
      <t>フ</t>
    </rPh>
    <rPh sb="59" eb="60">
      <t>ココロ</t>
    </rPh>
    <rPh sb="60" eb="61">
      <t>カン</t>
    </rPh>
    <rPh sb="64" eb="66">
      <t>コマキ</t>
    </rPh>
    <rPh sb="66" eb="67">
      <t>シ</t>
    </rPh>
    <rPh sb="68" eb="70">
      <t>デキ</t>
    </rPh>
    <rPh sb="82" eb="85">
      <t>カスガイ</t>
    </rPh>
    <rPh sb="85" eb="86">
      <t>シ</t>
    </rPh>
    <rPh sb="87" eb="88">
      <t>イ</t>
    </rPh>
    <rPh sb="92" eb="95">
      <t>ナゴヤ</t>
    </rPh>
    <rPh sb="95" eb="96">
      <t>シ</t>
    </rPh>
    <rPh sb="97" eb="98">
      <t>イ</t>
    </rPh>
    <rPh sb="105" eb="106">
      <t>タメ</t>
    </rPh>
    <rPh sb="107" eb="109">
      <t>コマキ</t>
    </rPh>
    <rPh sb="109" eb="110">
      <t>シ</t>
    </rPh>
    <rPh sb="111" eb="113">
      <t>イジュウ</t>
    </rPh>
    <rPh sb="136" eb="138">
      <t>シガイ</t>
    </rPh>
    <rPh sb="140" eb="141">
      <t>キ</t>
    </rPh>
    <rPh sb="146" eb="147">
      <t>ハイ</t>
    </rPh>
    <rPh sb="155" eb="157">
      <t>バショ</t>
    </rPh>
    <rPh sb="161" eb="162">
      <t>コ</t>
    </rPh>
    <phoneticPr fontId="2"/>
  </si>
  <si>
    <t>御世話になりますがよろしく御願いします。</t>
    <rPh sb="0" eb="3">
      <t>オセワ</t>
    </rPh>
    <rPh sb="13" eb="15">
      <t>オネガ</t>
    </rPh>
    <phoneticPr fontId="2"/>
  </si>
  <si>
    <t>住み家い環境作りに精神して下さい</t>
    <rPh sb="0" eb="1">
      <t>ス</t>
    </rPh>
    <rPh sb="2" eb="3">
      <t>イエ</t>
    </rPh>
    <rPh sb="4" eb="6">
      <t>カンキョウ</t>
    </rPh>
    <rPh sb="6" eb="7">
      <t>ツク</t>
    </rPh>
    <rPh sb="9" eb="11">
      <t>セイシン</t>
    </rPh>
    <rPh sb="13" eb="14">
      <t>クダ</t>
    </rPh>
    <phoneticPr fontId="2"/>
  </si>
  <si>
    <t>交通が不便。運転免許を返上した場合、身動きが出来ない。高齢者にもやさしい町にしてもらいたい。</t>
    <rPh sb="0" eb="2">
      <t>コウツウ</t>
    </rPh>
    <rPh sb="3" eb="5">
      <t>フベン</t>
    </rPh>
    <rPh sb="6" eb="8">
      <t>ウンテン</t>
    </rPh>
    <rPh sb="8" eb="10">
      <t>メンキョ</t>
    </rPh>
    <rPh sb="11" eb="13">
      <t>ヘンジョウ</t>
    </rPh>
    <rPh sb="15" eb="17">
      <t>バアイ</t>
    </rPh>
    <rPh sb="18" eb="20">
      <t>ミウゴ</t>
    </rPh>
    <rPh sb="22" eb="24">
      <t>デキ</t>
    </rPh>
    <rPh sb="27" eb="30">
      <t>コウレイシャ</t>
    </rPh>
    <rPh sb="36" eb="37">
      <t>マチ</t>
    </rPh>
    <phoneticPr fontId="2"/>
  </si>
  <si>
    <t>名古屋市は高校卒業（１８歳まで）医療費がかからないので、小牧も早くそのようにして欲しい。</t>
    <rPh sb="0" eb="4">
      <t>ナゴヤシ</t>
    </rPh>
    <rPh sb="5" eb="9">
      <t>コウコウソツギョウ</t>
    </rPh>
    <rPh sb="12" eb="13">
      <t>サイ</t>
    </rPh>
    <rPh sb="16" eb="19">
      <t>イリョウヒ</t>
    </rPh>
    <rPh sb="28" eb="30">
      <t>コマキ</t>
    </rPh>
    <rPh sb="31" eb="32">
      <t>ハヤ</t>
    </rPh>
    <rPh sb="40" eb="41">
      <t>ホ</t>
    </rPh>
    <phoneticPr fontId="2"/>
  </si>
  <si>
    <t>これから桃花台は発展する町になると期待で移住して３０年近く、今や鳴り物入りのピーチライナーは廃止、入口も減少、若者は少なく、高齢者ばかり。だんだんと過疎化が進んでます。桃花台を考える会が設立されて、農業公園、小牧オアシス、とても期待しております。</t>
    <rPh sb="4" eb="7">
      <t>トウカダイ</t>
    </rPh>
    <rPh sb="8" eb="10">
      <t>ハッテン</t>
    </rPh>
    <rPh sb="12" eb="13">
      <t>マチ</t>
    </rPh>
    <rPh sb="17" eb="19">
      <t>キタイ</t>
    </rPh>
    <rPh sb="20" eb="22">
      <t>イジュウ</t>
    </rPh>
    <phoneticPr fontId="2"/>
  </si>
  <si>
    <t>先日、小さな子供さんがいる春日井市の知人より、小牧市には子供を遊ばせる施設があり、喜んで利用していると聞いてとても嬉しかったです。小牧市以外の方でも無料で利用できるようになれば、多くの方々にもっと利用していただけるかと思いました。</t>
    <rPh sb="0" eb="2">
      <t>センジツ</t>
    </rPh>
    <rPh sb="3" eb="4">
      <t>チイ</t>
    </rPh>
    <rPh sb="6" eb="8">
      <t>コドモ</t>
    </rPh>
    <rPh sb="13" eb="17">
      <t>カスガイシ</t>
    </rPh>
    <rPh sb="18" eb="20">
      <t>チジン</t>
    </rPh>
    <rPh sb="23" eb="26">
      <t>コマキシ</t>
    </rPh>
    <rPh sb="28" eb="30">
      <t>コドモ</t>
    </rPh>
    <rPh sb="31" eb="32">
      <t>アソ</t>
    </rPh>
    <rPh sb="35" eb="37">
      <t>シセツ</t>
    </rPh>
    <rPh sb="41" eb="42">
      <t>ヨロコ</t>
    </rPh>
    <rPh sb="44" eb="46">
      <t>リヨウ</t>
    </rPh>
    <rPh sb="51" eb="52">
      <t>キ</t>
    </rPh>
    <rPh sb="57" eb="58">
      <t>ウレ</t>
    </rPh>
    <rPh sb="65" eb="68">
      <t>コマキシ</t>
    </rPh>
    <rPh sb="68" eb="70">
      <t>イガイ</t>
    </rPh>
    <rPh sb="71" eb="72">
      <t>ホウ</t>
    </rPh>
    <rPh sb="74" eb="76">
      <t>ムリョウ</t>
    </rPh>
    <rPh sb="77" eb="79">
      <t>リヨウ</t>
    </rPh>
    <rPh sb="89" eb="90">
      <t>オオ</t>
    </rPh>
    <rPh sb="92" eb="94">
      <t>ホウボウ</t>
    </rPh>
    <rPh sb="98" eb="100">
      <t>リヨウ</t>
    </rPh>
    <rPh sb="109" eb="110">
      <t>オモ</t>
    </rPh>
    <phoneticPr fontId="2"/>
  </si>
  <si>
    <t>巡回バスが不便になった。前は小牧駅まで行けたのに、ピーチバスを利用しないといけない。うちの父は不便になったので困っています。上末から小牧駅の巡回バスをお願いします。</t>
    <rPh sb="0" eb="2">
      <t>ジュンカイ</t>
    </rPh>
    <rPh sb="5" eb="7">
      <t>フベン</t>
    </rPh>
    <rPh sb="12" eb="13">
      <t>マエ</t>
    </rPh>
    <rPh sb="14" eb="16">
      <t>コマキ</t>
    </rPh>
    <rPh sb="16" eb="17">
      <t>エキ</t>
    </rPh>
    <rPh sb="19" eb="20">
      <t>イ</t>
    </rPh>
    <rPh sb="31" eb="33">
      <t>リヨウ</t>
    </rPh>
    <rPh sb="45" eb="46">
      <t>チチ</t>
    </rPh>
    <rPh sb="47" eb="49">
      <t>フベン</t>
    </rPh>
    <rPh sb="55" eb="56">
      <t>コマ</t>
    </rPh>
    <rPh sb="62" eb="63">
      <t>ウエ</t>
    </rPh>
    <rPh sb="63" eb="64">
      <t>マツ</t>
    </rPh>
    <rPh sb="66" eb="69">
      <t>コマキエキ</t>
    </rPh>
    <rPh sb="70" eb="72">
      <t>ジュンカイ</t>
    </rPh>
    <rPh sb="76" eb="77">
      <t>ネガ</t>
    </rPh>
    <phoneticPr fontId="2"/>
  </si>
  <si>
    <t>巡回バスの運行本数をもう少し増やしていただけると利用しやすくなるので、検討していただけると嬉しいです。</t>
    <rPh sb="0" eb="2">
      <t>ジュンカイ</t>
    </rPh>
    <rPh sb="5" eb="9">
      <t>ウンコウホンスウ</t>
    </rPh>
    <rPh sb="12" eb="13">
      <t>スコ</t>
    </rPh>
    <rPh sb="14" eb="15">
      <t>フ</t>
    </rPh>
    <rPh sb="24" eb="26">
      <t>リヨウ</t>
    </rPh>
    <rPh sb="35" eb="37">
      <t>ケントウ</t>
    </rPh>
    <rPh sb="45" eb="46">
      <t>ウレ</t>
    </rPh>
    <phoneticPr fontId="2"/>
  </si>
  <si>
    <t>ご存知かと思いますが、不適切な業務執行する市職員が少なからずいますね。自らの利益を目論に行動する市職員に小牧市のまちづくりに携わらせないで下さい。</t>
    <rPh sb="1" eb="3">
      <t>ゾンジ</t>
    </rPh>
    <rPh sb="5" eb="6">
      <t>オモ</t>
    </rPh>
    <rPh sb="11" eb="14">
      <t>フテキセツ</t>
    </rPh>
    <rPh sb="15" eb="17">
      <t>ギョウム</t>
    </rPh>
    <rPh sb="17" eb="19">
      <t>シッコウ</t>
    </rPh>
    <rPh sb="21" eb="24">
      <t>シショクイン</t>
    </rPh>
    <rPh sb="25" eb="26">
      <t>スク</t>
    </rPh>
    <rPh sb="35" eb="36">
      <t>ジ</t>
    </rPh>
    <rPh sb="38" eb="40">
      <t>リエキ</t>
    </rPh>
    <rPh sb="41" eb="42">
      <t>メ</t>
    </rPh>
    <rPh sb="42" eb="43">
      <t>ロン</t>
    </rPh>
    <rPh sb="44" eb="46">
      <t>コウドウ</t>
    </rPh>
    <rPh sb="48" eb="49">
      <t>シ</t>
    </rPh>
    <rPh sb="49" eb="51">
      <t>ショクイン</t>
    </rPh>
    <rPh sb="52" eb="54">
      <t>コマキ</t>
    </rPh>
    <rPh sb="54" eb="55">
      <t>シ</t>
    </rPh>
    <rPh sb="62" eb="63">
      <t>タズサ</t>
    </rPh>
    <rPh sb="69" eb="70">
      <t>クダ</t>
    </rPh>
    <phoneticPr fontId="2"/>
  </si>
  <si>
    <t>ごみ出しルール（分別）が細かすぎる為、もっとわかりやすく説明内容の冊子がほしいです。</t>
    <rPh sb="2" eb="3">
      <t>ダ</t>
    </rPh>
    <rPh sb="8" eb="10">
      <t>ブンベツ</t>
    </rPh>
    <rPh sb="12" eb="13">
      <t>コマ</t>
    </rPh>
    <rPh sb="17" eb="18">
      <t>タメ</t>
    </rPh>
    <rPh sb="28" eb="32">
      <t>セツメイナイヨウ</t>
    </rPh>
    <rPh sb="33" eb="35">
      <t>サッシ</t>
    </rPh>
    <phoneticPr fontId="2"/>
  </si>
  <si>
    <t>小牧市の良さをアピール、宣伝が少ないと思います。小牧駅周辺整備されてきてますが、まだ寂しさを感じる。駅、買い物、病院、施設など少しずつ離れていて、車などないと不便だと感じることがある。図書館は駅からすぐに利用でき、とても便利になり嬉しいです。</t>
    <rPh sb="0" eb="3">
      <t>コマキシ</t>
    </rPh>
    <rPh sb="4" eb="5">
      <t>ヨ</t>
    </rPh>
    <rPh sb="12" eb="14">
      <t>センデン</t>
    </rPh>
    <rPh sb="15" eb="16">
      <t>スク</t>
    </rPh>
    <rPh sb="19" eb="20">
      <t>オモ</t>
    </rPh>
    <rPh sb="24" eb="26">
      <t>コマキ</t>
    </rPh>
    <rPh sb="26" eb="27">
      <t>エキ</t>
    </rPh>
    <rPh sb="27" eb="29">
      <t>シュウヘン</t>
    </rPh>
    <rPh sb="29" eb="31">
      <t>セイビ</t>
    </rPh>
    <rPh sb="42" eb="43">
      <t>サビ</t>
    </rPh>
    <rPh sb="46" eb="47">
      <t>カン</t>
    </rPh>
    <rPh sb="50" eb="51">
      <t>エキ</t>
    </rPh>
    <rPh sb="52" eb="53">
      <t>カ</t>
    </rPh>
    <rPh sb="54" eb="55">
      <t>モノ</t>
    </rPh>
    <rPh sb="56" eb="58">
      <t>ビョウイン</t>
    </rPh>
    <rPh sb="59" eb="61">
      <t>シセツ</t>
    </rPh>
    <rPh sb="63" eb="64">
      <t>スコ</t>
    </rPh>
    <rPh sb="67" eb="68">
      <t>ハナ</t>
    </rPh>
    <rPh sb="73" eb="74">
      <t>クルマ</t>
    </rPh>
    <rPh sb="79" eb="81">
      <t>フベン</t>
    </rPh>
    <rPh sb="83" eb="84">
      <t>カン</t>
    </rPh>
    <rPh sb="92" eb="95">
      <t>トショカン</t>
    </rPh>
    <rPh sb="96" eb="97">
      <t>エキ</t>
    </rPh>
    <rPh sb="102" eb="104">
      <t>リヨウ</t>
    </rPh>
    <rPh sb="110" eb="112">
      <t>ベンリ</t>
    </rPh>
    <rPh sb="115" eb="116">
      <t>ウレ</t>
    </rPh>
    <phoneticPr fontId="2"/>
  </si>
  <si>
    <t>小牧は自然災害の少ない住み良い町だと思います。子供の支援サービスも良いと思います。健康のために小牧山に時々登っていますが、山頂の北側の頂上はコンクリートで固められ、木陰もなく、これから夏の暑い日にはゆっくりと景色を見て休めなくなりそうです。もう少し散歩の人達の事も考えてほしかったです。</t>
    <rPh sb="0" eb="2">
      <t>コマキ</t>
    </rPh>
    <rPh sb="3" eb="7">
      <t>シゼンサイガイ</t>
    </rPh>
    <rPh sb="8" eb="9">
      <t>スク</t>
    </rPh>
    <rPh sb="11" eb="12">
      <t>ス</t>
    </rPh>
    <rPh sb="13" eb="14">
      <t>ヨ</t>
    </rPh>
    <rPh sb="15" eb="16">
      <t>マチ</t>
    </rPh>
    <rPh sb="18" eb="19">
      <t>オモ</t>
    </rPh>
    <rPh sb="23" eb="25">
      <t>コドモ</t>
    </rPh>
    <rPh sb="26" eb="28">
      <t>シエン</t>
    </rPh>
    <rPh sb="33" eb="34">
      <t>ヨ</t>
    </rPh>
    <rPh sb="36" eb="37">
      <t>オモ</t>
    </rPh>
    <rPh sb="41" eb="43">
      <t>ケンコウ</t>
    </rPh>
    <rPh sb="47" eb="50">
      <t>コマキヤマ</t>
    </rPh>
    <rPh sb="51" eb="53">
      <t>トキドキ</t>
    </rPh>
    <rPh sb="53" eb="54">
      <t>ノボ</t>
    </rPh>
    <rPh sb="61" eb="63">
      <t>サンチョウ</t>
    </rPh>
    <rPh sb="64" eb="66">
      <t>キタガワ</t>
    </rPh>
    <rPh sb="67" eb="69">
      <t>チョウジョウ</t>
    </rPh>
    <rPh sb="77" eb="78">
      <t>カタ</t>
    </rPh>
    <rPh sb="82" eb="84">
      <t>コカゲ</t>
    </rPh>
    <rPh sb="92" eb="93">
      <t>ナツ</t>
    </rPh>
    <rPh sb="94" eb="95">
      <t>アツ</t>
    </rPh>
    <rPh sb="96" eb="97">
      <t>ヒ</t>
    </rPh>
    <rPh sb="104" eb="106">
      <t>ケシキ</t>
    </rPh>
    <rPh sb="107" eb="108">
      <t>ミ</t>
    </rPh>
    <rPh sb="109" eb="110">
      <t>ヤス</t>
    </rPh>
    <rPh sb="122" eb="123">
      <t>スコ</t>
    </rPh>
    <rPh sb="124" eb="126">
      <t>サンポ</t>
    </rPh>
    <rPh sb="127" eb="129">
      <t>ヒトタチ</t>
    </rPh>
    <rPh sb="130" eb="131">
      <t>コト</t>
    </rPh>
    <rPh sb="132" eb="133">
      <t>カンガ</t>
    </rPh>
    <phoneticPr fontId="2"/>
  </si>
  <si>
    <t>北里支所の職員の人間関係が悪く、人が沢山辞めたり異動していると聞いた。雰囲気もとても悪そう（パワハラ・モラハラ）。外国人がとても多いので、仲良く暮らせるようにして欲しい。子ども未来館や児童館の職員の質も上げて欲しい。いつも同じ職員、人の流動性も考えたり、教育もしていった方が良いと思う。あまり長い間同じ部署にいるのも問題。市政は人！</t>
    <rPh sb="0" eb="2">
      <t>キタザト</t>
    </rPh>
    <rPh sb="2" eb="4">
      <t>シショ</t>
    </rPh>
    <rPh sb="5" eb="7">
      <t>ショクイン</t>
    </rPh>
    <rPh sb="8" eb="12">
      <t>ニンゲンカンケイ</t>
    </rPh>
    <rPh sb="13" eb="14">
      <t>ワル</t>
    </rPh>
    <rPh sb="16" eb="17">
      <t>ヒト</t>
    </rPh>
    <rPh sb="18" eb="20">
      <t>タクサン</t>
    </rPh>
    <rPh sb="20" eb="21">
      <t>ヤ</t>
    </rPh>
    <rPh sb="24" eb="26">
      <t>イドウ</t>
    </rPh>
    <rPh sb="31" eb="32">
      <t>キ</t>
    </rPh>
    <rPh sb="35" eb="38">
      <t>フンイキ</t>
    </rPh>
    <rPh sb="42" eb="43">
      <t>ワル</t>
    </rPh>
    <rPh sb="57" eb="60">
      <t>ガイコクジン</t>
    </rPh>
    <rPh sb="64" eb="65">
      <t>オオ</t>
    </rPh>
    <rPh sb="69" eb="71">
      <t>ナカヨ</t>
    </rPh>
    <rPh sb="72" eb="73">
      <t>ク</t>
    </rPh>
    <rPh sb="81" eb="82">
      <t>ホ</t>
    </rPh>
    <rPh sb="85" eb="86">
      <t>コ</t>
    </rPh>
    <rPh sb="88" eb="91">
      <t>ミライカン</t>
    </rPh>
    <rPh sb="92" eb="95">
      <t>ジドウカン</t>
    </rPh>
    <rPh sb="96" eb="98">
      <t>ショクイン</t>
    </rPh>
    <rPh sb="99" eb="100">
      <t>シツ</t>
    </rPh>
    <rPh sb="101" eb="102">
      <t>ア</t>
    </rPh>
    <rPh sb="104" eb="105">
      <t>ホ</t>
    </rPh>
    <rPh sb="111" eb="112">
      <t>オナ</t>
    </rPh>
    <rPh sb="113" eb="115">
      <t>ショクイン</t>
    </rPh>
    <rPh sb="116" eb="117">
      <t>ヒト</t>
    </rPh>
    <rPh sb="118" eb="121">
      <t>リュウドウセイ</t>
    </rPh>
    <rPh sb="122" eb="123">
      <t>カンガ</t>
    </rPh>
    <rPh sb="127" eb="129">
      <t>キョウイク</t>
    </rPh>
    <rPh sb="135" eb="136">
      <t>ホウ</t>
    </rPh>
    <rPh sb="137" eb="138">
      <t>ヨ</t>
    </rPh>
    <rPh sb="140" eb="141">
      <t>オモ</t>
    </rPh>
    <rPh sb="146" eb="147">
      <t>ナガ</t>
    </rPh>
    <rPh sb="148" eb="149">
      <t>アイダ</t>
    </rPh>
    <rPh sb="149" eb="150">
      <t>オナ</t>
    </rPh>
    <rPh sb="151" eb="153">
      <t>ブショ</t>
    </rPh>
    <rPh sb="158" eb="160">
      <t>モンダイ</t>
    </rPh>
    <rPh sb="161" eb="163">
      <t>シセイ</t>
    </rPh>
    <rPh sb="164" eb="165">
      <t>ヒト</t>
    </rPh>
    <phoneticPr fontId="2"/>
  </si>
  <si>
    <t>・大都市並の税金は生活が大変苦しいです。・火葬場でのゴミを骨拾いまで持って行くのはどうかと思います。大きな袋を下げ、骨拾いを行いました。・通学路の監視カメラの設置をお願いしたい。・道路が細い所が多い。土地所有者との話合いをして広げていただきたい。</t>
    <rPh sb="1" eb="4">
      <t>ダイトシ</t>
    </rPh>
    <rPh sb="4" eb="5">
      <t>ナ</t>
    </rPh>
    <rPh sb="6" eb="8">
      <t>ゼイキン</t>
    </rPh>
    <rPh sb="9" eb="11">
      <t>セイカツ</t>
    </rPh>
    <rPh sb="12" eb="15">
      <t>タイヘンクル</t>
    </rPh>
    <rPh sb="21" eb="24">
      <t>カソウバ</t>
    </rPh>
    <rPh sb="29" eb="31">
      <t>ホネヒロ</t>
    </rPh>
    <rPh sb="34" eb="35">
      <t>モ</t>
    </rPh>
    <rPh sb="37" eb="38">
      <t>イ</t>
    </rPh>
    <rPh sb="45" eb="46">
      <t>オモ</t>
    </rPh>
    <rPh sb="50" eb="51">
      <t>オオ</t>
    </rPh>
    <rPh sb="53" eb="54">
      <t>フクロ</t>
    </rPh>
    <rPh sb="55" eb="56">
      <t>サ</t>
    </rPh>
    <rPh sb="58" eb="60">
      <t>ホネヒロ</t>
    </rPh>
    <rPh sb="62" eb="63">
      <t>イ</t>
    </rPh>
    <phoneticPr fontId="2"/>
  </si>
  <si>
    <t>昨年、別の市でＱＲコード決済による還元キャンペーンをやっていたので、小牧でもやってほしい。プレミアム商品券も魅力的だが、プレミアム商品券でいう専用券が使える店舗でのＱＲコード決済の還元率を他の店舗での還元率より上げることで利用者が多くなり、プレミアム商品券以上の効果があると思う。</t>
    <rPh sb="0" eb="2">
      <t>サクネン</t>
    </rPh>
    <rPh sb="3" eb="4">
      <t>ベツ</t>
    </rPh>
    <rPh sb="5" eb="6">
      <t>シ</t>
    </rPh>
    <rPh sb="12" eb="14">
      <t>ケッサイ</t>
    </rPh>
    <rPh sb="17" eb="19">
      <t>カンゲン</t>
    </rPh>
    <rPh sb="34" eb="36">
      <t>コマキ</t>
    </rPh>
    <rPh sb="50" eb="53">
      <t>ショウヒンケン</t>
    </rPh>
    <rPh sb="54" eb="57">
      <t>ミリョクテキ</t>
    </rPh>
    <rPh sb="65" eb="68">
      <t>ショウヒンケン</t>
    </rPh>
    <rPh sb="71" eb="73">
      <t>センヨウ</t>
    </rPh>
    <rPh sb="73" eb="74">
      <t>ケン</t>
    </rPh>
    <rPh sb="75" eb="76">
      <t>ツカ</t>
    </rPh>
    <rPh sb="78" eb="80">
      <t>テンポ</t>
    </rPh>
    <rPh sb="87" eb="89">
      <t>ケッサイ</t>
    </rPh>
    <rPh sb="90" eb="93">
      <t>カンゲンリツ</t>
    </rPh>
    <rPh sb="94" eb="95">
      <t>ホカ</t>
    </rPh>
    <rPh sb="96" eb="98">
      <t>テンポ</t>
    </rPh>
    <rPh sb="100" eb="102">
      <t>カンゲン</t>
    </rPh>
    <rPh sb="102" eb="103">
      <t>リツ</t>
    </rPh>
    <rPh sb="105" eb="106">
      <t>ア</t>
    </rPh>
    <rPh sb="111" eb="114">
      <t>リヨウシャ</t>
    </rPh>
    <rPh sb="115" eb="116">
      <t>オオ</t>
    </rPh>
    <rPh sb="125" eb="128">
      <t>ショウヒンケン</t>
    </rPh>
    <rPh sb="128" eb="130">
      <t>イジョウ</t>
    </rPh>
    <rPh sb="131" eb="133">
      <t>コウカ</t>
    </rPh>
    <rPh sb="137" eb="138">
      <t>オモ</t>
    </rPh>
    <phoneticPr fontId="2"/>
  </si>
  <si>
    <t>コロナ禍において、子どもが犠牲になってる事が多いと思う。村中小学校においては部活活動が少ない。数年前、部活の指導は２０２０年を目処に外部委託にすると案内をもらったと思うが、未だに教職員が指導し、教職員の働き方改革なのか部活の活動日が週３日だったのが２日になるそうだ。子ども達は有り余る体力を使うことなくリモートゲーム大会をする。もっと子ども達が体を動かせる場を学校で作ってほしい。小牧市の学校対決で大なわ大会とか学校毎でチャレンジし、広報で順位発表とか、みんなが楽しめる事をしてほしい。シティマラソンも再開してほしい。上の子は３才から参加していた。</t>
    <rPh sb="3" eb="4">
      <t>カ</t>
    </rPh>
    <rPh sb="9" eb="10">
      <t>コ</t>
    </rPh>
    <rPh sb="13" eb="15">
      <t>ギセイ</t>
    </rPh>
    <rPh sb="20" eb="21">
      <t>コト</t>
    </rPh>
    <rPh sb="22" eb="23">
      <t>オオ</t>
    </rPh>
    <rPh sb="25" eb="26">
      <t>オモ</t>
    </rPh>
    <rPh sb="28" eb="30">
      <t>ムラナカ</t>
    </rPh>
    <rPh sb="30" eb="33">
      <t>ショウガッコウ</t>
    </rPh>
    <rPh sb="38" eb="40">
      <t>ブカツ</t>
    </rPh>
    <rPh sb="40" eb="42">
      <t>カツドウ</t>
    </rPh>
    <rPh sb="43" eb="44">
      <t>スク</t>
    </rPh>
    <rPh sb="47" eb="50">
      <t>スウネンマエ</t>
    </rPh>
    <rPh sb="51" eb="53">
      <t>ブカツ</t>
    </rPh>
    <rPh sb="54" eb="56">
      <t>シドウ</t>
    </rPh>
    <phoneticPr fontId="2"/>
  </si>
  <si>
    <t>①私が出産した時にはなかった陣痛タクシーを作ってほしいです（近隣の市にはありました）。②障害児を受け入れてくれる幼稚園、保育園が増えてほしいです。先生達への研修を行ってほしい。発達障害がありますと言うと、遠まわしに嫌がられたことがあり傷ついたことがあります。</t>
    <rPh sb="1" eb="2">
      <t>ワタシ</t>
    </rPh>
    <rPh sb="3" eb="5">
      <t>シュッサン</t>
    </rPh>
    <rPh sb="7" eb="8">
      <t>トキ</t>
    </rPh>
    <rPh sb="14" eb="16">
      <t>ジンツウ</t>
    </rPh>
    <rPh sb="21" eb="22">
      <t>ツク</t>
    </rPh>
    <rPh sb="30" eb="32">
      <t>キンリン</t>
    </rPh>
    <rPh sb="33" eb="34">
      <t>シ</t>
    </rPh>
    <phoneticPr fontId="2"/>
  </si>
  <si>
    <t>・車がメインになる街のように思うが、渋滞が多く、動きづらく感じます。・働きたいが、学童に入りづらいと聞いています。長期休暇中の預け先がないと日中にパートもできないので、パートでも受け入れ可能にしてほしいです。転勤族のため正社員にはなれず、祖父母もいません。</t>
    <rPh sb="1" eb="2">
      <t>クルマ</t>
    </rPh>
    <rPh sb="9" eb="10">
      <t>マチ</t>
    </rPh>
    <rPh sb="14" eb="15">
      <t>オモ</t>
    </rPh>
    <rPh sb="18" eb="20">
      <t>ジュウタイ</t>
    </rPh>
    <rPh sb="21" eb="22">
      <t>オオ</t>
    </rPh>
    <rPh sb="24" eb="25">
      <t>ウゴ</t>
    </rPh>
    <rPh sb="29" eb="30">
      <t>カン</t>
    </rPh>
    <rPh sb="35" eb="36">
      <t>ハタラ</t>
    </rPh>
    <rPh sb="41" eb="43">
      <t>ガクドウ</t>
    </rPh>
    <rPh sb="44" eb="45">
      <t>ハイ</t>
    </rPh>
    <rPh sb="50" eb="51">
      <t>キ</t>
    </rPh>
    <rPh sb="57" eb="62">
      <t>チョウキキュウカチュウ</t>
    </rPh>
    <rPh sb="63" eb="64">
      <t>アズ</t>
    </rPh>
    <rPh sb="65" eb="66">
      <t>サキ</t>
    </rPh>
    <rPh sb="70" eb="72">
      <t>ニッチュウ</t>
    </rPh>
    <rPh sb="89" eb="90">
      <t>ウ</t>
    </rPh>
    <rPh sb="91" eb="92">
      <t>イ</t>
    </rPh>
    <rPh sb="93" eb="95">
      <t>カノウ</t>
    </rPh>
    <rPh sb="104" eb="107">
      <t>テンキンゾク</t>
    </rPh>
    <rPh sb="110" eb="113">
      <t>セイシャイン</t>
    </rPh>
    <rPh sb="119" eb="122">
      <t>ソフボ</t>
    </rPh>
    <phoneticPr fontId="2"/>
  </si>
  <si>
    <t>他市（たとえば犬山市）の様な引きつけるところ（犬山城下町）とか、人出につなげる様な（物、場所）があると活性化するかも。例えばネクスコ中日本の東インター近くの（刈谷オアシスの様な）場所が出きる話を聞くが、早く出きてほしい。江南市の古知野など町中がにぎわいがあるが？小牧は道の駅がない？別情報。５／４ＰＭ８：００ごろ本庄～犬山の峠でウリボウ１０匹エンセキのぼれず右オウ左オウ。</t>
    <rPh sb="0" eb="2">
      <t>タシ</t>
    </rPh>
    <rPh sb="7" eb="10">
      <t>イヌヤマシ</t>
    </rPh>
    <rPh sb="12" eb="13">
      <t>ヨウ</t>
    </rPh>
    <rPh sb="14" eb="15">
      <t>ヒ</t>
    </rPh>
    <rPh sb="23" eb="25">
      <t>イヌヤマ</t>
    </rPh>
    <rPh sb="25" eb="28">
      <t>ジョウカマチ</t>
    </rPh>
    <rPh sb="32" eb="34">
      <t>ヒトデ</t>
    </rPh>
    <rPh sb="39" eb="40">
      <t>ヨウ</t>
    </rPh>
    <rPh sb="42" eb="43">
      <t>モノ</t>
    </rPh>
    <rPh sb="44" eb="46">
      <t>バショ</t>
    </rPh>
    <rPh sb="51" eb="54">
      <t>カッセイカ</t>
    </rPh>
    <rPh sb="59" eb="60">
      <t>タト</t>
    </rPh>
    <rPh sb="66" eb="69">
      <t>ナカニホン</t>
    </rPh>
    <rPh sb="70" eb="71">
      <t>ヒガシ</t>
    </rPh>
    <rPh sb="75" eb="76">
      <t>チカ</t>
    </rPh>
    <rPh sb="79" eb="81">
      <t>カリヤ</t>
    </rPh>
    <rPh sb="86" eb="87">
      <t>ヨウ</t>
    </rPh>
    <rPh sb="89" eb="91">
      <t>バショ</t>
    </rPh>
    <rPh sb="92" eb="93">
      <t>デ</t>
    </rPh>
    <rPh sb="95" eb="96">
      <t>ハナシ</t>
    </rPh>
    <rPh sb="97" eb="98">
      <t>キ</t>
    </rPh>
    <rPh sb="101" eb="102">
      <t>ハヤ</t>
    </rPh>
    <rPh sb="103" eb="104">
      <t>デ</t>
    </rPh>
    <rPh sb="110" eb="112">
      <t>コウナン</t>
    </rPh>
    <rPh sb="112" eb="113">
      <t>シ</t>
    </rPh>
    <rPh sb="114" eb="117">
      <t>コチノ</t>
    </rPh>
    <rPh sb="119" eb="121">
      <t>マチチュウ</t>
    </rPh>
    <rPh sb="131" eb="133">
      <t>コマキ</t>
    </rPh>
    <rPh sb="134" eb="135">
      <t>ミチ</t>
    </rPh>
    <rPh sb="136" eb="137">
      <t>エキ</t>
    </rPh>
    <phoneticPr fontId="2"/>
  </si>
  <si>
    <t>道、車庫の土地が低く、大雨の時は水が流れて来る。自動車の車（タイヤ）の半分位水につかる。区画整理後もっと悪くなった。区画整理の基準は何に？</t>
    <rPh sb="0" eb="1">
      <t>ミチ</t>
    </rPh>
    <rPh sb="2" eb="4">
      <t>シャコ</t>
    </rPh>
    <rPh sb="5" eb="7">
      <t>トチ</t>
    </rPh>
    <rPh sb="8" eb="9">
      <t>ヒク</t>
    </rPh>
    <rPh sb="11" eb="13">
      <t>オオアメ</t>
    </rPh>
    <rPh sb="14" eb="15">
      <t>トキ</t>
    </rPh>
    <rPh sb="16" eb="17">
      <t>ミズ</t>
    </rPh>
    <rPh sb="18" eb="19">
      <t>ナガ</t>
    </rPh>
    <rPh sb="21" eb="22">
      <t>ク</t>
    </rPh>
    <rPh sb="24" eb="27">
      <t>ジドウシャ</t>
    </rPh>
    <rPh sb="28" eb="29">
      <t>クルマ</t>
    </rPh>
    <rPh sb="35" eb="37">
      <t>ハンブン</t>
    </rPh>
    <rPh sb="37" eb="38">
      <t>イ</t>
    </rPh>
    <rPh sb="38" eb="39">
      <t>ミズ</t>
    </rPh>
    <rPh sb="44" eb="46">
      <t>クカク</t>
    </rPh>
    <rPh sb="46" eb="48">
      <t>セイリ</t>
    </rPh>
    <rPh sb="48" eb="49">
      <t>ゴ</t>
    </rPh>
    <rPh sb="52" eb="53">
      <t>ワル</t>
    </rPh>
    <rPh sb="58" eb="60">
      <t>クカク</t>
    </rPh>
    <rPh sb="60" eb="62">
      <t>セイリ</t>
    </rPh>
    <rPh sb="63" eb="65">
      <t>キジュン</t>
    </rPh>
    <rPh sb="66" eb="67">
      <t>ナニ</t>
    </rPh>
    <phoneticPr fontId="2"/>
  </si>
  <si>
    <t>住み易いところですが、魅力には少し乏しい感がします。特に商業地区が分散していて、家族や友人が集うにはなかなか苦労します。公共交通の充実と駅前を中心とした商業地区を充実させてもらえたら良いと思う。特に飲食関係では、他の市と比べると寂しさを感じます。お客様をつれていく所にも悩みます。</t>
    <rPh sb="0" eb="1">
      <t>ス</t>
    </rPh>
    <rPh sb="2" eb="3">
      <t>ヤス</t>
    </rPh>
    <rPh sb="11" eb="13">
      <t>ミリョク</t>
    </rPh>
    <rPh sb="15" eb="16">
      <t>スコ</t>
    </rPh>
    <rPh sb="17" eb="18">
      <t>トボ</t>
    </rPh>
    <rPh sb="20" eb="21">
      <t>カン</t>
    </rPh>
    <rPh sb="26" eb="27">
      <t>トク</t>
    </rPh>
    <rPh sb="28" eb="32">
      <t>ショウギョウチク</t>
    </rPh>
    <rPh sb="33" eb="35">
      <t>ブンサン</t>
    </rPh>
    <rPh sb="40" eb="42">
      <t>カゾク</t>
    </rPh>
    <rPh sb="43" eb="45">
      <t>ユウジン</t>
    </rPh>
    <rPh sb="46" eb="47">
      <t>ツド</t>
    </rPh>
    <rPh sb="54" eb="56">
      <t>クロウ</t>
    </rPh>
    <rPh sb="60" eb="64">
      <t>コウキョウコウツウ</t>
    </rPh>
    <rPh sb="65" eb="67">
      <t>ジュウジツ</t>
    </rPh>
    <rPh sb="68" eb="70">
      <t>エキマエ</t>
    </rPh>
    <rPh sb="71" eb="73">
      <t>チュウシン</t>
    </rPh>
    <rPh sb="76" eb="78">
      <t>ショウギョウ</t>
    </rPh>
    <rPh sb="78" eb="80">
      <t>チク</t>
    </rPh>
    <rPh sb="81" eb="83">
      <t>ジュウジツ</t>
    </rPh>
    <rPh sb="91" eb="92">
      <t>ヨ</t>
    </rPh>
    <rPh sb="94" eb="95">
      <t>オモ</t>
    </rPh>
    <rPh sb="97" eb="98">
      <t>トク</t>
    </rPh>
    <rPh sb="99" eb="103">
      <t>インショクカンケイ</t>
    </rPh>
    <rPh sb="106" eb="107">
      <t>ホカ</t>
    </rPh>
    <rPh sb="108" eb="109">
      <t>シ</t>
    </rPh>
    <rPh sb="110" eb="111">
      <t>クラ</t>
    </rPh>
    <rPh sb="114" eb="115">
      <t>サビ</t>
    </rPh>
    <rPh sb="118" eb="119">
      <t>カン</t>
    </rPh>
    <rPh sb="124" eb="126">
      <t>キャクサマ</t>
    </rPh>
    <rPh sb="132" eb="133">
      <t>トコロ</t>
    </rPh>
    <rPh sb="135" eb="136">
      <t>ナヤ</t>
    </rPh>
    <phoneticPr fontId="2"/>
  </si>
  <si>
    <t>小牧市は、こどもからお年寄りまで安心して幸せに暮らせるまちだと思います。次のような取り組むがあると、より良いと思います。・小中学生、高校生が安全に通学できる道路整備、歩道、自転車道の確保。・独居老人の生活安全確認、相談先の周知。・他地域で災害が発生した際のボランティア隊の市民からの募集、組織化、派遣。・高齢者～子供の世代間交流（もちつき大会、むかし遊び体験、こども未来館への高齢者招待等）。・在留外国人との交流機会（語学教室、各国料理教室、文化交流会等）スペイン、ポルトガル、ベトナム。・リサイクルプラザ、リサイクルセンター見学ツアー。・献血センター設置。・駅前のリサイクル自転車レンタル復活。</t>
    <rPh sb="0" eb="3">
      <t>コマキシ</t>
    </rPh>
    <rPh sb="11" eb="13">
      <t>トシヨ</t>
    </rPh>
    <rPh sb="16" eb="18">
      <t>アンシン</t>
    </rPh>
    <rPh sb="20" eb="21">
      <t>シアワ</t>
    </rPh>
    <rPh sb="23" eb="24">
      <t>ク</t>
    </rPh>
    <rPh sb="31" eb="32">
      <t>オモ</t>
    </rPh>
    <rPh sb="36" eb="37">
      <t>ツギ</t>
    </rPh>
    <rPh sb="41" eb="42">
      <t>ト</t>
    </rPh>
    <rPh sb="43" eb="44">
      <t>ク</t>
    </rPh>
    <rPh sb="52" eb="53">
      <t>ヨ</t>
    </rPh>
    <rPh sb="55" eb="56">
      <t>オモ</t>
    </rPh>
    <rPh sb="61" eb="65">
      <t>ショウチュウガクセイ</t>
    </rPh>
    <rPh sb="66" eb="69">
      <t>コウコウセイ</t>
    </rPh>
    <rPh sb="70" eb="72">
      <t>アンゼン</t>
    </rPh>
    <rPh sb="73" eb="75">
      <t>ツウガク</t>
    </rPh>
    <rPh sb="78" eb="82">
      <t>ドウロセイビ</t>
    </rPh>
    <rPh sb="83" eb="85">
      <t>ホドウ</t>
    </rPh>
    <rPh sb="86" eb="89">
      <t>ジテンシャ</t>
    </rPh>
    <rPh sb="89" eb="90">
      <t>ミチ</t>
    </rPh>
    <rPh sb="91" eb="93">
      <t>カクホ</t>
    </rPh>
    <rPh sb="95" eb="99">
      <t>ドッキョロウジン</t>
    </rPh>
    <rPh sb="100" eb="102">
      <t>セイカツ</t>
    </rPh>
    <rPh sb="102" eb="106">
      <t>アンゼンカクニン</t>
    </rPh>
    <rPh sb="107" eb="111">
      <t>ソウダ</t>
    </rPh>
    <rPh sb="111" eb="113">
      <t>シュウチ</t>
    </rPh>
    <rPh sb="115" eb="118">
      <t>ホカチイキ</t>
    </rPh>
    <rPh sb="119" eb="121">
      <t>サイガイ</t>
    </rPh>
    <rPh sb="122" eb="124">
      <t>ハッセイ</t>
    </rPh>
    <rPh sb="126" eb="127">
      <t>サイ</t>
    </rPh>
    <rPh sb="134" eb="135">
      <t>タイ</t>
    </rPh>
    <rPh sb="136" eb="138">
      <t>シミン</t>
    </rPh>
    <rPh sb="141" eb="143">
      <t>ボシュウ</t>
    </rPh>
    <rPh sb="144" eb="147">
      <t>ソシキカ</t>
    </rPh>
    <rPh sb="148" eb="150">
      <t>ハケン</t>
    </rPh>
    <rPh sb="152" eb="155">
      <t>コウレイシャ</t>
    </rPh>
    <rPh sb="156" eb="158">
      <t>コドモ</t>
    </rPh>
    <rPh sb="159" eb="164">
      <t>セダイカンコウリュウ</t>
    </rPh>
    <rPh sb="169" eb="171">
      <t>タイカイ</t>
    </rPh>
    <rPh sb="175" eb="176">
      <t>アソ</t>
    </rPh>
    <rPh sb="177" eb="179">
      <t>タイケン</t>
    </rPh>
    <rPh sb="183" eb="186">
      <t>ミライカン</t>
    </rPh>
    <rPh sb="188" eb="191">
      <t>コウレイシャ</t>
    </rPh>
    <rPh sb="191" eb="193">
      <t>ショウタイ</t>
    </rPh>
    <rPh sb="193" eb="194">
      <t>ラ</t>
    </rPh>
    <rPh sb="197" eb="199">
      <t>ザイリュウ</t>
    </rPh>
    <rPh sb="199" eb="202">
      <t>ガイコクジン</t>
    </rPh>
    <rPh sb="204" eb="206">
      <t>コウリュウ</t>
    </rPh>
    <rPh sb="206" eb="208">
      <t>キカイ</t>
    </rPh>
    <rPh sb="209" eb="213">
      <t>ゴガクキョウシツ</t>
    </rPh>
    <rPh sb="214" eb="216">
      <t>カクコク</t>
    </rPh>
    <rPh sb="216" eb="220">
      <t>リョウリキョウシツ</t>
    </rPh>
    <rPh sb="221" eb="225">
      <t>ブンカコウリュウ</t>
    </rPh>
    <rPh sb="225" eb="226">
      <t>カイ</t>
    </rPh>
    <rPh sb="226" eb="227">
      <t>ラ</t>
    </rPh>
    <rPh sb="263" eb="265">
      <t>ケンガク</t>
    </rPh>
    <rPh sb="270" eb="272">
      <t>ケンケツ</t>
    </rPh>
    <rPh sb="276" eb="278">
      <t>セッチ</t>
    </rPh>
    <rPh sb="280" eb="282">
      <t>エキマエ</t>
    </rPh>
    <rPh sb="288" eb="291">
      <t>ジテンシャ</t>
    </rPh>
    <rPh sb="295" eb="297">
      <t>フッカツ</t>
    </rPh>
    <phoneticPr fontId="2"/>
  </si>
  <si>
    <t>道路のゴミ、草の清掃があると良い。電柱の地中下を推進して下さい。</t>
    <rPh sb="0" eb="2">
      <t>ドウロ</t>
    </rPh>
    <rPh sb="6" eb="7">
      <t>クサ</t>
    </rPh>
    <rPh sb="8" eb="10">
      <t>セイソウ</t>
    </rPh>
    <rPh sb="14" eb="15">
      <t>ヨ</t>
    </rPh>
    <rPh sb="17" eb="19">
      <t>デンチュウ</t>
    </rPh>
    <rPh sb="20" eb="22">
      <t>チチュウ</t>
    </rPh>
    <rPh sb="22" eb="23">
      <t>シタ</t>
    </rPh>
    <rPh sb="24" eb="26">
      <t>スイシン</t>
    </rPh>
    <rPh sb="28" eb="29">
      <t>クダ</t>
    </rPh>
    <phoneticPr fontId="2"/>
  </si>
  <si>
    <t>・観光開発してほしい（アートスポット、花畑、カフェ、公園）。・地元の野菜や果物を手軽に買える場所を作ってほしい。</t>
    <rPh sb="1" eb="3">
      <t>カンコウ</t>
    </rPh>
    <rPh sb="3" eb="5">
      <t>カイハツ</t>
    </rPh>
    <rPh sb="19" eb="21">
      <t>ハナバタケ</t>
    </rPh>
    <rPh sb="26" eb="28">
      <t>コウエン</t>
    </rPh>
    <rPh sb="31" eb="33">
      <t>ジモト</t>
    </rPh>
    <rPh sb="34" eb="36">
      <t>ヤサイ</t>
    </rPh>
    <rPh sb="37" eb="39">
      <t>クダモノ</t>
    </rPh>
    <rPh sb="40" eb="42">
      <t>テガル</t>
    </rPh>
    <rPh sb="43" eb="44">
      <t>カ</t>
    </rPh>
    <rPh sb="46" eb="48">
      <t>バショ</t>
    </rPh>
    <rPh sb="49" eb="50">
      <t>ツク</t>
    </rPh>
    <phoneticPr fontId="2"/>
  </si>
  <si>
    <t>子育て家族にいろいろと充実していく事はよい事だと思いますが、私は子育てが終っているので、未来に向けて高齢者に向けての事や働き世代に向けても充実させてほしいです。</t>
    <rPh sb="0" eb="2">
      <t>コソダ</t>
    </rPh>
    <rPh sb="3" eb="5">
      <t>カゾク</t>
    </rPh>
    <rPh sb="11" eb="13">
      <t>ジュウジツ</t>
    </rPh>
    <rPh sb="17" eb="18">
      <t>コト</t>
    </rPh>
    <rPh sb="21" eb="22">
      <t>コト</t>
    </rPh>
    <rPh sb="24" eb="25">
      <t>オモ</t>
    </rPh>
    <rPh sb="30" eb="31">
      <t>ワタシ</t>
    </rPh>
    <rPh sb="32" eb="34">
      <t>コソダ</t>
    </rPh>
    <rPh sb="36" eb="37">
      <t>オワ</t>
    </rPh>
    <rPh sb="44" eb="46">
      <t>ミライ</t>
    </rPh>
    <rPh sb="47" eb="48">
      <t>ム</t>
    </rPh>
    <rPh sb="50" eb="53">
      <t>コウレイシャ</t>
    </rPh>
    <rPh sb="54" eb="55">
      <t>ム</t>
    </rPh>
    <rPh sb="58" eb="59">
      <t>コト</t>
    </rPh>
    <rPh sb="60" eb="61">
      <t>ハタラ</t>
    </rPh>
    <rPh sb="62" eb="64">
      <t>セダイ</t>
    </rPh>
    <rPh sb="65" eb="66">
      <t>ム</t>
    </rPh>
    <rPh sb="69" eb="71">
      <t>ジュウジツ</t>
    </rPh>
    <phoneticPr fontId="2"/>
  </si>
  <si>
    <t>小牧市職員のジェルネイルが派出すぎる人がいる。節度ある清潔な職員であるほうが良い。</t>
    <rPh sb="0" eb="3">
      <t>コマキシ</t>
    </rPh>
    <rPh sb="3" eb="5">
      <t>ショクイン</t>
    </rPh>
    <rPh sb="13" eb="14">
      <t>ハ</t>
    </rPh>
    <rPh sb="14" eb="15">
      <t>デ</t>
    </rPh>
    <rPh sb="18" eb="19">
      <t>ヒト</t>
    </rPh>
    <rPh sb="23" eb="25">
      <t>セツド</t>
    </rPh>
    <rPh sb="27" eb="29">
      <t>セイケツ</t>
    </rPh>
    <rPh sb="30" eb="32">
      <t>ショクイン</t>
    </rPh>
    <rPh sb="38" eb="39">
      <t>ヨ</t>
    </rPh>
    <phoneticPr fontId="2"/>
  </si>
  <si>
    <t>本人に代わって家族がアンケートに答えました。子供・お年寄り、みんなに優しい小牧を考えてください。</t>
    <rPh sb="0" eb="2">
      <t>ホンニン</t>
    </rPh>
    <rPh sb="3" eb="4">
      <t>カ</t>
    </rPh>
    <rPh sb="7" eb="9">
      <t>カゾク</t>
    </rPh>
    <rPh sb="16" eb="17">
      <t>コタ</t>
    </rPh>
    <rPh sb="22" eb="24">
      <t>コドモ</t>
    </rPh>
    <rPh sb="26" eb="28">
      <t>トシヨ</t>
    </rPh>
    <rPh sb="34" eb="35">
      <t>ヤサ</t>
    </rPh>
    <rPh sb="37" eb="39">
      <t>コマキ</t>
    </rPh>
    <rPh sb="40" eb="41">
      <t>カンガ</t>
    </rPh>
    <phoneticPr fontId="2"/>
  </si>
  <si>
    <t>・アスファルト道路が傷んでいる箇所が増えていると思う。・街中を少し外れると街灯が少なく、夕暮れ時等危なく感じる事がある。</t>
    <rPh sb="7" eb="9">
      <t>ドウロ</t>
    </rPh>
    <rPh sb="10" eb="11">
      <t>イタ</t>
    </rPh>
    <rPh sb="15" eb="17">
      <t>カショ</t>
    </rPh>
    <rPh sb="18" eb="19">
      <t>フ</t>
    </rPh>
    <rPh sb="24" eb="25">
      <t>オモ</t>
    </rPh>
    <rPh sb="28" eb="30">
      <t>マチナカ</t>
    </rPh>
    <rPh sb="31" eb="32">
      <t>スコ</t>
    </rPh>
    <rPh sb="33" eb="34">
      <t>ハズ</t>
    </rPh>
    <rPh sb="37" eb="39">
      <t>ガイトウ</t>
    </rPh>
    <rPh sb="40" eb="41">
      <t>スク</t>
    </rPh>
    <rPh sb="44" eb="46">
      <t>ユウグ</t>
    </rPh>
    <rPh sb="47" eb="48">
      <t>トキ</t>
    </rPh>
    <rPh sb="48" eb="49">
      <t>ラ</t>
    </rPh>
    <rPh sb="49" eb="50">
      <t>アブ</t>
    </rPh>
    <rPh sb="52" eb="53">
      <t>カン</t>
    </rPh>
    <rPh sb="55" eb="56">
      <t>コト</t>
    </rPh>
    <phoneticPr fontId="2"/>
  </si>
  <si>
    <t>労働者のみの世帯には恩恵も魅力も薄いと思います。</t>
    <rPh sb="0" eb="3">
      <t>ロウドウシャ</t>
    </rPh>
    <rPh sb="6" eb="8">
      <t>セタイ</t>
    </rPh>
    <rPh sb="10" eb="12">
      <t>オンケイ</t>
    </rPh>
    <rPh sb="13" eb="15">
      <t>ミリョク</t>
    </rPh>
    <rPh sb="16" eb="17">
      <t>ウス</t>
    </rPh>
    <rPh sb="19" eb="20">
      <t>オモ</t>
    </rPh>
    <phoneticPr fontId="2"/>
  </si>
  <si>
    <t>・遊歩道や公園のベンチを雨降りでも座れる様にして欲しいです・広報は月１回で宜敷いかと思います</t>
    <rPh sb="1" eb="4">
      <t>ユウホドウ</t>
    </rPh>
    <rPh sb="5" eb="7">
      <t>コウエン</t>
    </rPh>
    <rPh sb="12" eb="13">
      <t>アメ</t>
    </rPh>
    <rPh sb="13" eb="14">
      <t>フ</t>
    </rPh>
    <rPh sb="17" eb="18">
      <t>スワ</t>
    </rPh>
    <rPh sb="20" eb="21">
      <t>ヨウ</t>
    </rPh>
    <rPh sb="24" eb="25">
      <t>ホ</t>
    </rPh>
    <rPh sb="30" eb="32">
      <t>コウホウ</t>
    </rPh>
    <rPh sb="33" eb="34">
      <t>ツキ</t>
    </rPh>
    <rPh sb="35" eb="36">
      <t>カイ</t>
    </rPh>
    <rPh sb="37" eb="38">
      <t>ヨロ</t>
    </rPh>
    <rPh sb="38" eb="39">
      <t>シ</t>
    </rPh>
    <rPh sb="42" eb="43">
      <t>オモ</t>
    </rPh>
    <phoneticPr fontId="2"/>
  </si>
  <si>
    <t>小牧市に輝きを感じません。小牧駅周辺も閑散としていますし、小牧山もアピールが足りないのか盛上りに欠けているように思います。住みやすさは感じますが、出掛けたい場所はみつかりません。大胆な改革で魅力ある市にできませんか？</t>
    <rPh sb="0" eb="3">
      <t>コマキシ</t>
    </rPh>
    <rPh sb="4" eb="5">
      <t>カガヤキ</t>
    </rPh>
    <rPh sb="7" eb="8">
      <t>カン</t>
    </rPh>
    <phoneticPr fontId="2"/>
  </si>
  <si>
    <t>四季の森はアジサイ、バラ等の花の手入れがさびしい。日かげが少なく、又、イス等も少ない。もう少し工夫して頂きたいと思います。</t>
    <rPh sb="0" eb="2">
      <t>シキ</t>
    </rPh>
    <rPh sb="3" eb="4">
      <t>モリ</t>
    </rPh>
    <rPh sb="12" eb="13">
      <t>ラ</t>
    </rPh>
    <rPh sb="14" eb="15">
      <t>ハナ</t>
    </rPh>
    <rPh sb="16" eb="18">
      <t>テイ</t>
    </rPh>
    <rPh sb="25" eb="26">
      <t>ヒ</t>
    </rPh>
    <rPh sb="29" eb="30">
      <t>スク</t>
    </rPh>
    <rPh sb="33" eb="34">
      <t>マタ</t>
    </rPh>
    <rPh sb="37" eb="38">
      <t>ラ</t>
    </rPh>
    <rPh sb="39" eb="40">
      <t>スク</t>
    </rPh>
    <rPh sb="45" eb="46">
      <t>スコ</t>
    </rPh>
    <rPh sb="47" eb="49">
      <t>クフウ</t>
    </rPh>
    <rPh sb="51" eb="52">
      <t>イタダ</t>
    </rPh>
    <rPh sb="56" eb="57">
      <t>オモ</t>
    </rPh>
    <phoneticPr fontId="2"/>
  </si>
  <si>
    <t>こまくるの件。市民病院経由で小牧駅に行ってほしい。高齢者は乗り換えが困難になるので…</t>
    <rPh sb="5" eb="6">
      <t>ケン</t>
    </rPh>
    <rPh sb="7" eb="11">
      <t>シミンビョウイン</t>
    </rPh>
    <rPh sb="11" eb="13">
      <t>ケイユ</t>
    </rPh>
    <rPh sb="14" eb="17">
      <t>コマキエキ</t>
    </rPh>
    <rPh sb="18" eb="19">
      <t>イ</t>
    </rPh>
    <rPh sb="25" eb="28">
      <t>コウレイシャ</t>
    </rPh>
    <rPh sb="29" eb="30">
      <t>ノ</t>
    </rPh>
    <rPh sb="31" eb="32">
      <t>カ</t>
    </rPh>
    <rPh sb="34" eb="36">
      <t>コンナン</t>
    </rPh>
    <phoneticPr fontId="2"/>
  </si>
  <si>
    <t>市役所の休日窓口の手続きが出来る種類を増やしてほしい（平日にしか出来ない手続きを休日にも出来るようにしてほしい）</t>
    <rPh sb="0" eb="3">
      <t>シヤクショ</t>
    </rPh>
    <rPh sb="4" eb="8">
      <t>キュウジツマドグチ</t>
    </rPh>
    <rPh sb="9" eb="11">
      <t>テツヅ</t>
    </rPh>
    <rPh sb="13" eb="15">
      <t>デキ</t>
    </rPh>
    <rPh sb="16" eb="18">
      <t>シュルイ</t>
    </rPh>
    <rPh sb="19" eb="20">
      <t>フ</t>
    </rPh>
    <rPh sb="27" eb="29">
      <t>ヘイジツ</t>
    </rPh>
    <rPh sb="32" eb="34">
      <t>デキ</t>
    </rPh>
    <rPh sb="36" eb="38">
      <t>テツヅ</t>
    </rPh>
    <rPh sb="40" eb="42">
      <t>キュウジツ</t>
    </rPh>
    <rPh sb="44" eb="46">
      <t>デキ</t>
    </rPh>
    <phoneticPr fontId="2"/>
  </si>
  <si>
    <t>小牧市はお金があると聞いていますが、ラピオの二階から上はいくら子供の為といえ、むだ多いと思います。ラピオの中は老人に対してもっと見る店をふやす事をした方がいいと思います。生活用品を売る店がすくないと思います。食料品を見て帰ってしまい見る店がないので楽しみがないですね。そしてつまらない。</t>
    <rPh sb="0" eb="3">
      <t>コマキシ</t>
    </rPh>
    <rPh sb="5" eb="6">
      <t>カネ</t>
    </rPh>
    <rPh sb="10" eb="11">
      <t>キ</t>
    </rPh>
    <rPh sb="22" eb="24">
      <t>ニカイ</t>
    </rPh>
    <rPh sb="26" eb="27">
      <t>ウエ</t>
    </rPh>
    <rPh sb="31" eb="33">
      <t>コドモ</t>
    </rPh>
    <rPh sb="34" eb="35">
      <t>タメ</t>
    </rPh>
    <rPh sb="41" eb="42">
      <t>オオ</t>
    </rPh>
    <rPh sb="44" eb="45">
      <t>オモ</t>
    </rPh>
    <rPh sb="53" eb="54">
      <t>ナカ</t>
    </rPh>
    <rPh sb="55" eb="57">
      <t>ロウジン</t>
    </rPh>
    <rPh sb="58" eb="59">
      <t>タイ</t>
    </rPh>
    <rPh sb="64" eb="65">
      <t>ミ</t>
    </rPh>
    <rPh sb="66" eb="67">
      <t>ミセ</t>
    </rPh>
    <rPh sb="71" eb="72">
      <t>コト</t>
    </rPh>
    <rPh sb="75" eb="76">
      <t>ホウ</t>
    </rPh>
    <rPh sb="80" eb="81">
      <t>オモ</t>
    </rPh>
    <rPh sb="85" eb="89">
      <t>セイカツヨウヒン</t>
    </rPh>
    <rPh sb="90" eb="91">
      <t>ウ</t>
    </rPh>
    <rPh sb="92" eb="93">
      <t>ミセ</t>
    </rPh>
    <rPh sb="99" eb="100">
      <t>オモ</t>
    </rPh>
    <rPh sb="104" eb="107">
      <t>ショクリョウヒン</t>
    </rPh>
    <rPh sb="108" eb="109">
      <t>ミ</t>
    </rPh>
    <rPh sb="110" eb="111">
      <t>カエ</t>
    </rPh>
    <rPh sb="116" eb="117">
      <t>ミ</t>
    </rPh>
    <rPh sb="118" eb="119">
      <t>ミセ</t>
    </rPh>
    <rPh sb="124" eb="125">
      <t>タノ</t>
    </rPh>
    <phoneticPr fontId="2"/>
  </si>
  <si>
    <t>小牧市は市長が若いからか、子育て施設は何ヶ所も作り、ラピオの施設も楽しそうで良いと思います。が、老人７０才以上がつどえる施設が小針と野口と返ぴな所にしか無く、バス使用か車でしか行けません。地区の会館等は管理がきびしく、気軽に老人が集まり、お茶などする所が市の施設としては近所にないのが残念です。免許証を返納した後の移動も不便ですね。１時間に１本とかではなかなか免許証を返したくないです。ラピオの子供館とかふらっとみなみのような大人（老人）バージョンを市民会館あたりに作って欲しいものです。味岡？久保一色？の施設も遠いです。もっと小牧の中心、図書館やラピオ内に作ってほしいですね。☆小牧温水プールが昨年の１０月からつかえませんが、早く治して欲しい。春日井市も大口町プールもやっているのに小牧だけが使えないので残念です。今年の夏休み孫を連れて行けません！！とにかく早く治して下さい。</t>
    <rPh sb="0" eb="3">
      <t>コマキシ</t>
    </rPh>
    <rPh sb="4" eb="6">
      <t>シチョウ</t>
    </rPh>
    <rPh sb="7" eb="8">
      <t>ワカ</t>
    </rPh>
    <rPh sb="13" eb="15">
      <t>コソダ</t>
    </rPh>
    <rPh sb="16" eb="18">
      <t>シセツ</t>
    </rPh>
    <rPh sb="19" eb="22">
      <t>ナンカショ</t>
    </rPh>
    <rPh sb="23" eb="24">
      <t>ツク</t>
    </rPh>
    <rPh sb="30" eb="32">
      <t>シセツ</t>
    </rPh>
    <rPh sb="33" eb="34">
      <t>タノ</t>
    </rPh>
    <rPh sb="38" eb="39">
      <t>ヨ</t>
    </rPh>
    <rPh sb="41" eb="42">
      <t>オモ</t>
    </rPh>
    <rPh sb="48" eb="50">
      <t>ロウジン</t>
    </rPh>
    <rPh sb="52" eb="55">
      <t>サイイジョウ</t>
    </rPh>
    <rPh sb="60" eb="62">
      <t>シセツ</t>
    </rPh>
    <rPh sb="63" eb="65">
      <t>コバリ</t>
    </rPh>
    <rPh sb="66" eb="68">
      <t>ノグチ</t>
    </rPh>
    <rPh sb="213" eb="215">
      <t>オトナ</t>
    </rPh>
    <rPh sb="216" eb="218">
      <t>ロウジン</t>
    </rPh>
    <rPh sb="225" eb="229">
      <t>シミンカイカン</t>
    </rPh>
    <rPh sb="233" eb="234">
      <t>ツク</t>
    </rPh>
    <rPh sb="236" eb="237">
      <t>ホ</t>
    </rPh>
    <rPh sb="244" eb="246">
      <t>アジオカ</t>
    </rPh>
    <rPh sb="247" eb="251">
      <t>クボイッシキ</t>
    </rPh>
    <rPh sb="253" eb="255">
      <t>シセツ</t>
    </rPh>
    <rPh sb="256" eb="257">
      <t>トオ</t>
    </rPh>
    <rPh sb="264" eb="266">
      <t>コマキ</t>
    </rPh>
    <rPh sb="267" eb="269">
      <t>チュウシン</t>
    </rPh>
    <rPh sb="270" eb="273">
      <t>トショカン</t>
    </rPh>
    <rPh sb="277" eb="278">
      <t>ナイ</t>
    </rPh>
    <rPh sb="279" eb="280">
      <t>ツク</t>
    </rPh>
    <rPh sb="290" eb="292">
      <t>コマキ</t>
    </rPh>
    <rPh sb="292" eb="294">
      <t>オンスイ</t>
    </rPh>
    <rPh sb="298" eb="300">
      <t>サクネン</t>
    </rPh>
    <phoneticPr fontId="2"/>
  </si>
  <si>
    <t>この様なアンケートを実施し、市民生活を向上させようとする市政に感謝致します。御苦労様です。頑張って下さい。出来る限り協力致します。</t>
    <rPh sb="2" eb="3">
      <t>ヨウ</t>
    </rPh>
    <rPh sb="10" eb="12">
      <t>ジッシ</t>
    </rPh>
    <rPh sb="14" eb="18">
      <t>シミンセイカツ</t>
    </rPh>
    <rPh sb="19" eb="21">
      <t>コウジョウ</t>
    </rPh>
    <rPh sb="28" eb="30">
      <t>シセイ</t>
    </rPh>
    <rPh sb="31" eb="33">
      <t>カンシャ</t>
    </rPh>
    <rPh sb="33" eb="34">
      <t>イタ</t>
    </rPh>
    <rPh sb="38" eb="42">
      <t>ゴクロウサマ</t>
    </rPh>
    <rPh sb="45" eb="47">
      <t>ガンバ</t>
    </rPh>
    <rPh sb="49" eb="50">
      <t>クダ</t>
    </rPh>
    <rPh sb="53" eb="55">
      <t>デキ</t>
    </rPh>
    <rPh sb="56" eb="57">
      <t>カギ</t>
    </rPh>
    <rPh sb="58" eb="60">
      <t>キョウリョク</t>
    </rPh>
    <rPh sb="60" eb="61">
      <t>イタ</t>
    </rPh>
    <phoneticPr fontId="2"/>
  </si>
  <si>
    <t>・子ども医療について、高校生まで延長していただけるといいなと思います。・大学進学時の無利子または給付型の奨学金（留学でなく）を作ってほしいです。・児童手当について、中学卒業までとなると１～３月生まれの子どもは実際受けとる金額が少なくなる。４月生まれの人と１０万円以上ちがってしまう。不公平なので１５歳になるまでとしてほしい。</t>
    <rPh sb="1" eb="2">
      <t>コ</t>
    </rPh>
    <rPh sb="4" eb="6">
      <t>イリョウ</t>
    </rPh>
    <rPh sb="11" eb="14">
      <t>コウコウセイ</t>
    </rPh>
    <rPh sb="16" eb="18">
      <t>エンチョウ</t>
    </rPh>
    <rPh sb="30" eb="31">
      <t>オモ</t>
    </rPh>
    <rPh sb="36" eb="40">
      <t>ダイガクシンガク</t>
    </rPh>
    <rPh sb="40" eb="41">
      <t>トキ</t>
    </rPh>
    <rPh sb="42" eb="45">
      <t>ムリシ</t>
    </rPh>
    <rPh sb="48" eb="51">
      <t>キュウフガタ</t>
    </rPh>
    <rPh sb="52" eb="55">
      <t>ショウガクキン</t>
    </rPh>
    <rPh sb="56" eb="58">
      <t>リュウガク</t>
    </rPh>
    <rPh sb="63" eb="64">
      <t>ツク</t>
    </rPh>
    <rPh sb="73" eb="77">
      <t>ジドウテアテ</t>
    </rPh>
    <rPh sb="82" eb="86">
      <t>チュウガクソツギョウ</t>
    </rPh>
    <rPh sb="95" eb="97">
      <t>ガツウ</t>
    </rPh>
    <phoneticPr fontId="2"/>
  </si>
  <si>
    <t>一色小学校など老朽化している学校の建て替えが進むと助かります</t>
    <rPh sb="0" eb="2">
      <t>イッシキ</t>
    </rPh>
    <rPh sb="2" eb="5">
      <t>ショウガッコウ</t>
    </rPh>
    <rPh sb="7" eb="10">
      <t>ロウキュウカ</t>
    </rPh>
    <rPh sb="14" eb="16">
      <t>ガッコウ</t>
    </rPh>
    <rPh sb="17" eb="18">
      <t>タ</t>
    </rPh>
    <rPh sb="19" eb="20">
      <t>カ</t>
    </rPh>
    <rPh sb="22" eb="23">
      <t>スス</t>
    </rPh>
    <rPh sb="25" eb="26">
      <t>タス</t>
    </rPh>
    <phoneticPr fontId="2"/>
  </si>
  <si>
    <t>小牧市の市バスの運転マナーがあまり良くないと思いました</t>
    <rPh sb="0" eb="2">
      <t>コマキ</t>
    </rPh>
    <rPh sb="2" eb="3">
      <t>シ</t>
    </rPh>
    <rPh sb="4" eb="5">
      <t>シ</t>
    </rPh>
    <rPh sb="8" eb="10">
      <t>ウンテン</t>
    </rPh>
    <rPh sb="17" eb="18">
      <t>ヨ</t>
    </rPh>
    <rPh sb="22" eb="23">
      <t>オモ</t>
    </rPh>
    <phoneticPr fontId="2"/>
  </si>
  <si>
    <t>東部地域にたくさん商業施設ができればもっと活性化すると思います。</t>
    <rPh sb="0" eb="2">
      <t>トウブ</t>
    </rPh>
    <rPh sb="2" eb="4">
      <t>チイキ</t>
    </rPh>
    <rPh sb="9" eb="11">
      <t>ショウギョウ</t>
    </rPh>
    <rPh sb="11" eb="13">
      <t>シセツ</t>
    </rPh>
    <rPh sb="21" eb="23">
      <t>カッセイ</t>
    </rPh>
    <rPh sb="23" eb="24">
      <t>カ</t>
    </rPh>
    <rPh sb="27" eb="28">
      <t>オモ</t>
    </rPh>
    <phoneticPr fontId="2"/>
  </si>
  <si>
    <t>小牧駅周辺をもっと活性化させてほしい。店ポも少なく、せっかく商店街らしくつくられているのにもったいない。</t>
    <rPh sb="0" eb="5">
      <t>コマキエキシュウヘン</t>
    </rPh>
    <rPh sb="9" eb="12">
      <t>カッセイカ</t>
    </rPh>
    <rPh sb="19" eb="20">
      <t>ミセ</t>
    </rPh>
    <rPh sb="22" eb="23">
      <t>スク</t>
    </rPh>
    <rPh sb="30" eb="33">
      <t>ショウテンガイ</t>
    </rPh>
    <phoneticPr fontId="2"/>
  </si>
  <si>
    <t>街づくり以前に市の職員の教育が必要じゃ無いか？市役所に行けば必ず無駄口をしてて、声を掛ければ面倒くさそうな対応は何年経っても変ら無い。市の職員は偉いとでも思って居るのか？公務員だけが太平洋戦争の頃のままの考え方で全く進歩して無い様に思える。時代遅れの職員が今後の小牧を語る事が無駄！</t>
    <rPh sb="0" eb="1">
      <t>マチ</t>
    </rPh>
    <rPh sb="4" eb="6">
      <t>イゼン</t>
    </rPh>
    <rPh sb="7" eb="8">
      <t>シ</t>
    </rPh>
    <rPh sb="9" eb="11">
      <t>ショクイン</t>
    </rPh>
    <rPh sb="12" eb="14">
      <t>キョウイク</t>
    </rPh>
    <rPh sb="15" eb="17">
      <t>ヒツヨウ</t>
    </rPh>
    <rPh sb="19" eb="20">
      <t>ナ</t>
    </rPh>
    <rPh sb="23" eb="26">
      <t>シヤクショ</t>
    </rPh>
    <rPh sb="27" eb="28">
      <t>イ</t>
    </rPh>
    <rPh sb="30" eb="31">
      <t>カナラ</t>
    </rPh>
    <rPh sb="32" eb="35">
      <t>ムダグチ</t>
    </rPh>
    <rPh sb="40" eb="41">
      <t>コエ</t>
    </rPh>
    <rPh sb="42" eb="43">
      <t>カ</t>
    </rPh>
    <rPh sb="46" eb="48">
      <t>メンドウ</t>
    </rPh>
    <rPh sb="53" eb="55">
      <t>タイオウ</t>
    </rPh>
    <rPh sb="56" eb="58">
      <t>ナンネン</t>
    </rPh>
    <rPh sb="58" eb="59">
      <t>タ</t>
    </rPh>
    <rPh sb="62" eb="63">
      <t>カ</t>
    </rPh>
    <rPh sb="64" eb="65">
      <t>ナ</t>
    </rPh>
    <rPh sb="67" eb="68">
      <t>シ</t>
    </rPh>
    <rPh sb="69" eb="71">
      <t>ショクイン</t>
    </rPh>
    <rPh sb="72" eb="73">
      <t>エラ</t>
    </rPh>
    <rPh sb="77" eb="78">
      <t>オモ</t>
    </rPh>
    <rPh sb="80" eb="81">
      <t>イ</t>
    </rPh>
    <rPh sb="85" eb="88">
      <t>コウムイン</t>
    </rPh>
    <rPh sb="91" eb="96">
      <t>タイヘイヨウセンソウ</t>
    </rPh>
    <rPh sb="97" eb="98">
      <t>コロ</t>
    </rPh>
    <rPh sb="102" eb="103">
      <t>カンガ</t>
    </rPh>
    <rPh sb="104" eb="105">
      <t>カタ</t>
    </rPh>
    <rPh sb="106" eb="107">
      <t>マッタ</t>
    </rPh>
    <rPh sb="108" eb="110">
      <t>シンポ</t>
    </rPh>
    <rPh sb="112" eb="113">
      <t>ナ</t>
    </rPh>
    <rPh sb="114" eb="115">
      <t>ヨウ</t>
    </rPh>
    <rPh sb="116" eb="117">
      <t>オモ</t>
    </rPh>
    <rPh sb="120" eb="123">
      <t>ジダイオク</t>
    </rPh>
    <rPh sb="125" eb="127">
      <t>ショクイン</t>
    </rPh>
    <rPh sb="128" eb="130">
      <t>コンゴ</t>
    </rPh>
    <rPh sb="131" eb="133">
      <t>コマキ</t>
    </rPh>
    <rPh sb="134" eb="135">
      <t>カタ</t>
    </rPh>
    <rPh sb="136" eb="137">
      <t>コト</t>
    </rPh>
    <rPh sb="138" eb="140">
      <t>ムダ</t>
    </rPh>
    <phoneticPr fontId="2"/>
  </si>
  <si>
    <t>小牧市小木在住、名古屋から小牧に移り８年。私の妻はフィリピン人です。子供ができ、小牧に住む？になりました。小牧市に住んで役所に初めて行った時、外国人の妻に優しく接してくれて、片言の妻にわかりやすく説明してくれて、とても親切な役所だなと思いました。まだ子供が小学２年生で、小牧市は一本裏に入るとすごく暗く感じました。まだ子供が小さいので、下校時や子どもだけで出かける時不安に感じます。</t>
    <rPh sb="0" eb="3">
      <t>コマキシ</t>
    </rPh>
    <rPh sb="3" eb="5">
      <t>オギ</t>
    </rPh>
    <phoneticPr fontId="2"/>
  </si>
  <si>
    <t>高校生になってから”まちづくり”と”小牧””桃花台”に興味をもち、現在は私の好きなまちをもっと多くの方に知ってもらえるよう活動しています。私が今、変えていきたいと思っているのは”ＳＤＧｓの認知度”と”子どもたちの居場所”。まず、これから未来をつくっていく子たちがより良い時代で生きていってほしいと思い、ＳＤＧｓという分かりやすい名称を利用し、この日本も世界の問題も知り、日常から動けるようにと思っております。そして、学校が日常生活で一番長い学生にとって、学校と家以外の第３の場所というのは本当に大切で、人によっては将来を変えるものにもなります。だから、このような場所をもっと増やし、広めていきたいです。</t>
    <rPh sb="0" eb="3">
      <t>コウコウセイ</t>
    </rPh>
    <rPh sb="18" eb="20">
      <t>コマキ</t>
    </rPh>
    <rPh sb="22" eb="25">
      <t>トウカダイ</t>
    </rPh>
    <rPh sb="27" eb="29">
      <t>キョウミ</t>
    </rPh>
    <rPh sb="33" eb="35">
      <t>ゲンザイ</t>
    </rPh>
    <rPh sb="36" eb="37">
      <t>ワタシ</t>
    </rPh>
    <rPh sb="38" eb="39">
      <t>ス</t>
    </rPh>
    <rPh sb="47" eb="48">
      <t>オオ</t>
    </rPh>
    <rPh sb="50" eb="51">
      <t>ホウ</t>
    </rPh>
    <rPh sb="52" eb="53">
      <t>シ</t>
    </rPh>
    <rPh sb="61" eb="63">
      <t>カツドウ</t>
    </rPh>
    <rPh sb="69" eb="70">
      <t>ワタシ</t>
    </rPh>
    <rPh sb="71" eb="72">
      <t>イマ</t>
    </rPh>
    <rPh sb="73" eb="74">
      <t>カ</t>
    </rPh>
    <rPh sb="81" eb="82">
      <t>オモ</t>
    </rPh>
    <rPh sb="94" eb="97">
      <t>ニンチド</t>
    </rPh>
    <rPh sb="100" eb="101">
      <t>コ</t>
    </rPh>
    <rPh sb="106" eb="109">
      <t>イバショ</t>
    </rPh>
    <rPh sb="118" eb="120">
      <t>ミライ</t>
    </rPh>
    <rPh sb="127" eb="128">
      <t>コ</t>
    </rPh>
    <rPh sb="133" eb="134">
      <t>ヨ</t>
    </rPh>
    <rPh sb="135" eb="137">
      <t>ジダイ</t>
    </rPh>
    <rPh sb="138" eb="139">
      <t>イ</t>
    </rPh>
    <rPh sb="148" eb="149">
      <t>オモ</t>
    </rPh>
    <rPh sb="158" eb="159">
      <t>ワ</t>
    </rPh>
    <rPh sb="164" eb="166">
      <t>メイショウ</t>
    </rPh>
    <rPh sb="167" eb="169">
      <t>リヨウ</t>
    </rPh>
    <rPh sb="173" eb="175">
      <t>ニホン</t>
    </rPh>
    <rPh sb="176" eb="178">
      <t>セカイ</t>
    </rPh>
    <rPh sb="179" eb="181">
      <t>モンダイ</t>
    </rPh>
    <rPh sb="182" eb="183">
      <t>シ</t>
    </rPh>
    <rPh sb="185" eb="187">
      <t>ニチジョウ</t>
    </rPh>
    <rPh sb="189" eb="190">
      <t>ウゴ</t>
    </rPh>
    <rPh sb="196" eb="197">
      <t>オモ</t>
    </rPh>
    <rPh sb="208" eb="210">
      <t>ガッコウ</t>
    </rPh>
    <rPh sb="211" eb="215">
      <t>ニチジョウセイカツ</t>
    </rPh>
    <rPh sb="216" eb="219">
      <t>イチバンナガ</t>
    </rPh>
    <rPh sb="220" eb="222">
      <t>ガクセイ</t>
    </rPh>
    <rPh sb="227" eb="229">
      <t>ガッコウ</t>
    </rPh>
    <rPh sb="230" eb="233">
      <t>イエイガイ</t>
    </rPh>
    <rPh sb="234" eb="235">
      <t>ダイ</t>
    </rPh>
    <rPh sb="237" eb="239">
      <t>バショ</t>
    </rPh>
    <rPh sb="244" eb="246">
      <t>ホントウ</t>
    </rPh>
    <rPh sb="247" eb="249">
      <t>タイセツ</t>
    </rPh>
    <rPh sb="251" eb="252">
      <t>ヒト</t>
    </rPh>
    <rPh sb="257" eb="259">
      <t>ショウライ</t>
    </rPh>
    <rPh sb="260" eb="261">
      <t>カ</t>
    </rPh>
    <rPh sb="281" eb="283">
      <t>バショ</t>
    </rPh>
    <rPh sb="287" eb="288">
      <t>フ</t>
    </rPh>
    <rPh sb="291" eb="292">
      <t>ヒロ</t>
    </rPh>
    <phoneticPr fontId="2"/>
  </si>
  <si>
    <t>コロナ対策であることは理解してますが、今後の未来も考え、人々を分断し、孤立化させる政策ではいけないと思います。学校でのマスク義務は子の発達遅延も指摘され、酸素不足による学力低下、こもることで更なる体力低下。自殺や虐待もふえてきて、対策による害も明らかになってます。ソーシャルディスタンスもいきすぎれば無感心。小牧の良さは人々のつながりの深さと思います。それは、歴史と共に人々が助け合ってきたからだと。様々な行事の再開、教育現場で義務という無言の圧力をやめ、子どもがこれからも安心して小牧に住めるよう、のびのびと成長できる「まちづくり」を願います。</t>
    <rPh sb="3" eb="5">
      <t>タイサク</t>
    </rPh>
    <rPh sb="11" eb="13">
      <t>リカイ</t>
    </rPh>
    <rPh sb="19" eb="21">
      <t>コンゴ</t>
    </rPh>
    <rPh sb="22" eb="24">
      <t>ミライ</t>
    </rPh>
    <rPh sb="25" eb="26">
      <t>カンガ</t>
    </rPh>
    <rPh sb="28" eb="30">
      <t>ヒトビト</t>
    </rPh>
    <rPh sb="31" eb="33">
      <t>ブンダン</t>
    </rPh>
    <rPh sb="35" eb="38">
      <t>コリツカ</t>
    </rPh>
    <rPh sb="41" eb="43">
      <t>セイサク</t>
    </rPh>
    <rPh sb="50" eb="51">
      <t>オモ</t>
    </rPh>
    <rPh sb="55" eb="57">
      <t>ガッコウ</t>
    </rPh>
    <rPh sb="62" eb="64">
      <t>ギム</t>
    </rPh>
    <rPh sb="65" eb="66">
      <t>コ</t>
    </rPh>
    <rPh sb="67" eb="69">
      <t>ハッタツ</t>
    </rPh>
    <rPh sb="69" eb="71">
      <t>チエン</t>
    </rPh>
    <rPh sb="72" eb="74">
      <t>シテキ</t>
    </rPh>
    <rPh sb="77" eb="81">
      <t>サンソブソク</t>
    </rPh>
    <rPh sb="84" eb="88">
      <t>ガクリョクテイカ</t>
    </rPh>
    <rPh sb="95" eb="96">
      <t>サラ</t>
    </rPh>
    <rPh sb="98" eb="102">
      <t>タイリョクテイカ</t>
    </rPh>
    <rPh sb="103" eb="105">
      <t>ジサツ</t>
    </rPh>
    <rPh sb="106" eb="108">
      <t>ギャクタイ</t>
    </rPh>
    <rPh sb="115" eb="117">
      <t>タイサク</t>
    </rPh>
    <rPh sb="120" eb="121">
      <t>ガイ</t>
    </rPh>
    <rPh sb="122" eb="123">
      <t>アキ</t>
    </rPh>
    <phoneticPr fontId="2"/>
  </si>
  <si>
    <t>図書館がすごく良いと思う。本を貸り易いし、キレイだし、じまんの図書館です。</t>
    <rPh sb="0" eb="3">
      <t>トショカン</t>
    </rPh>
    <rPh sb="7" eb="8">
      <t>ヨ</t>
    </rPh>
    <rPh sb="10" eb="11">
      <t>オモ</t>
    </rPh>
    <rPh sb="13" eb="14">
      <t>ホン</t>
    </rPh>
    <rPh sb="15" eb="16">
      <t>カ</t>
    </rPh>
    <rPh sb="17" eb="18">
      <t>ヤス</t>
    </rPh>
    <rPh sb="31" eb="34">
      <t>トショカン</t>
    </rPh>
    <phoneticPr fontId="2"/>
  </si>
  <si>
    <t>子供たちが安全に通学できる歩道の整備をもっと行ってほしいです。</t>
    <rPh sb="0" eb="2">
      <t>コドモ</t>
    </rPh>
    <rPh sb="5" eb="7">
      <t>アンゼン</t>
    </rPh>
    <rPh sb="8" eb="10">
      <t>ツウガク</t>
    </rPh>
    <rPh sb="13" eb="15">
      <t>ホドウ</t>
    </rPh>
    <rPh sb="16" eb="18">
      <t>セイビ</t>
    </rPh>
    <rPh sb="22" eb="23">
      <t>イ</t>
    </rPh>
    <phoneticPr fontId="2"/>
  </si>
  <si>
    <t>・細道が多いくせに、トラックがその道を通って運転がしにくいのと、子供の横をすごいスピードで通っていくのが子供がこわいと言うので、もう少し改善した方がいいと思う。・広報のポスト投函は必要ないと思う。ＬＩＮＥで広報見れるし、紙のムダだと思う。あとＰＤＦではなく、写真とかで送ってほしい。じゃないと見ない。</t>
    <rPh sb="1" eb="3">
      <t>ホソミチ</t>
    </rPh>
    <rPh sb="4" eb="5">
      <t>オオ</t>
    </rPh>
    <rPh sb="17" eb="18">
      <t>ミチ</t>
    </rPh>
    <rPh sb="19" eb="20">
      <t>トオ</t>
    </rPh>
    <rPh sb="22" eb="24">
      <t>ウンテン</t>
    </rPh>
    <rPh sb="32" eb="34">
      <t>コドモ</t>
    </rPh>
    <rPh sb="35" eb="36">
      <t>ヨコ</t>
    </rPh>
    <rPh sb="45" eb="46">
      <t>トオ</t>
    </rPh>
    <rPh sb="52" eb="54">
      <t>コドモ</t>
    </rPh>
    <rPh sb="59" eb="60">
      <t>イ</t>
    </rPh>
    <rPh sb="66" eb="67">
      <t>スコ</t>
    </rPh>
    <rPh sb="68" eb="70">
      <t>カイゼン</t>
    </rPh>
    <rPh sb="72" eb="73">
      <t>ホウ</t>
    </rPh>
    <rPh sb="77" eb="78">
      <t>オモ</t>
    </rPh>
    <rPh sb="81" eb="83">
      <t>コウホウ</t>
    </rPh>
    <rPh sb="87" eb="89">
      <t>トウカン</t>
    </rPh>
    <rPh sb="90" eb="92">
      <t>ヒツヨウ</t>
    </rPh>
    <rPh sb="95" eb="96">
      <t>オモ</t>
    </rPh>
    <rPh sb="103" eb="105">
      <t>コウホウ</t>
    </rPh>
    <rPh sb="105" eb="106">
      <t>ミ</t>
    </rPh>
    <phoneticPr fontId="2"/>
  </si>
  <si>
    <t>桃花台の遊歩道や小牧駅周辺の自転車・歩行者専用道や、合瀬川沿いの歩道のような散歩・サイクリング・ジョギングができるような”道”が”小牧市内全惑につながる”と楽しい。</t>
    <rPh sb="0" eb="3">
      <t>トウカダイ</t>
    </rPh>
    <rPh sb="4" eb="7">
      <t>ユウホドウ</t>
    </rPh>
    <rPh sb="8" eb="10">
      <t>コマキ</t>
    </rPh>
    <rPh sb="10" eb="13">
      <t>エキシュウヘン</t>
    </rPh>
    <rPh sb="14" eb="17">
      <t>ジテンシャ</t>
    </rPh>
    <rPh sb="18" eb="21">
      <t>ホコウシャ</t>
    </rPh>
    <rPh sb="21" eb="24">
      <t>センヨウドウ</t>
    </rPh>
    <rPh sb="26" eb="27">
      <t>ア</t>
    </rPh>
    <rPh sb="27" eb="28">
      <t>セ</t>
    </rPh>
    <rPh sb="28" eb="29">
      <t>カワ</t>
    </rPh>
    <rPh sb="29" eb="30">
      <t>ソ</t>
    </rPh>
    <rPh sb="32" eb="34">
      <t>ホドウ</t>
    </rPh>
    <rPh sb="38" eb="40">
      <t>サンポ</t>
    </rPh>
    <rPh sb="61" eb="62">
      <t>ミチ</t>
    </rPh>
    <rPh sb="65" eb="69">
      <t>コマキシナイ</t>
    </rPh>
    <rPh sb="69" eb="70">
      <t>ゼン</t>
    </rPh>
    <rPh sb="70" eb="71">
      <t>ワク</t>
    </rPh>
    <rPh sb="78" eb="79">
      <t>タノ</t>
    </rPh>
    <phoneticPr fontId="2"/>
  </si>
  <si>
    <t>ハイビムームとはどういう事ですか</t>
    <rPh sb="12" eb="13">
      <t>コト</t>
    </rPh>
    <phoneticPr fontId="2"/>
  </si>
  <si>
    <t>子育てに関して充実させているが、保育園や児童クラブを時間延長して、朝早くから夜遅くまであずけられるが、はたしてそれが本当に子供のためになっているか疑問。長時間預けられている子供達は疲れ切っている。それより、母親が時短で働けるように企業に働きかける等、低学年の子供ができるだけ親と一緒におれるよう考える方が子供のためと思う。親の都合ではなく、子供目線で子供の実態をよく調べてほしい。子育ての充実に反して、高齢者対策は全然充実してしない。少ない年金生活をもっと充実してくらしていけるよう考えてほしい。医療費や生活サービス等。交通も不便だし、小牧は高齢者が暮らしにくい。</t>
    <rPh sb="0" eb="2">
      <t>コソダ</t>
    </rPh>
    <rPh sb="4" eb="5">
      <t>カン</t>
    </rPh>
    <rPh sb="7" eb="9">
      <t>ジュウジツ</t>
    </rPh>
    <rPh sb="16" eb="19">
      <t>ホイクエン</t>
    </rPh>
    <rPh sb="20" eb="22">
      <t>ジドウ</t>
    </rPh>
    <rPh sb="26" eb="30">
      <t>ジカンエンチョウ</t>
    </rPh>
    <rPh sb="33" eb="35">
      <t>アサハヤ</t>
    </rPh>
    <rPh sb="38" eb="40">
      <t>ヨルオソ</t>
    </rPh>
    <rPh sb="58" eb="60">
      <t>ホントウ</t>
    </rPh>
    <rPh sb="61" eb="63">
      <t>コドモ</t>
    </rPh>
    <rPh sb="73" eb="75">
      <t>ギモン</t>
    </rPh>
    <rPh sb="76" eb="79">
      <t>チョウジカン</t>
    </rPh>
    <rPh sb="79" eb="80">
      <t>アズ</t>
    </rPh>
    <rPh sb="86" eb="88">
      <t>コドモ</t>
    </rPh>
    <rPh sb="88" eb="89">
      <t>タチ</t>
    </rPh>
    <rPh sb="90" eb="91">
      <t>ツカ</t>
    </rPh>
    <rPh sb="92" eb="93">
      <t>キ</t>
    </rPh>
    <rPh sb="103" eb="105">
      <t>ハハオヤ</t>
    </rPh>
    <rPh sb="106" eb="108">
      <t>ジタン</t>
    </rPh>
    <rPh sb="109" eb="110">
      <t>ハタラ</t>
    </rPh>
    <rPh sb="115" eb="117">
      <t>キギョウ</t>
    </rPh>
    <rPh sb="118" eb="119">
      <t>ハタラ</t>
    </rPh>
    <rPh sb="123" eb="124">
      <t>ラ</t>
    </rPh>
    <rPh sb="125" eb="128">
      <t>テイガクネン</t>
    </rPh>
    <rPh sb="129" eb="131">
      <t>コドモ</t>
    </rPh>
    <rPh sb="137" eb="138">
      <t>オヤ</t>
    </rPh>
    <rPh sb="139" eb="141">
      <t>イッショ</t>
    </rPh>
    <rPh sb="147" eb="148">
      <t>カンガ</t>
    </rPh>
    <rPh sb="150" eb="151">
      <t>ホウ</t>
    </rPh>
    <rPh sb="152" eb="154">
      <t>コドモ</t>
    </rPh>
    <rPh sb="158" eb="159">
      <t>オモ</t>
    </rPh>
    <rPh sb="161" eb="162">
      <t>オヤ</t>
    </rPh>
    <rPh sb="163" eb="165">
      <t>ツゴウ</t>
    </rPh>
    <rPh sb="170" eb="172">
      <t>コドモ</t>
    </rPh>
    <rPh sb="172" eb="174">
      <t>メセン</t>
    </rPh>
    <rPh sb="175" eb="177">
      <t>コドモ</t>
    </rPh>
    <rPh sb="178" eb="180">
      <t>ジッタイ</t>
    </rPh>
    <rPh sb="183" eb="184">
      <t>シラ</t>
    </rPh>
    <rPh sb="190" eb="192">
      <t>コソダ</t>
    </rPh>
    <rPh sb="194" eb="196">
      <t>ジュウジツ</t>
    </rPh>
    <rPh sb="197" eb="198">
      <t>ハン</t>
    </rPh>
    <rPh sb="201" eb="204">
      <t>コウレイシャ</t>
    </rPh>
    <rPh sb="204" eb="206">
      <t>タイサク</t>
    </rPh>
    <rPh sb="207" eb="209">
      <t>ゼンゼン</t>
    </rPh>
    <rPh sb="209" eb="211">
      <t>ジュウジツ</t>
    </rPh>
    <rPh sb="217" eb="218">
      <t>スク</t>
    </rPh>
    <phoneticPr fontId="2"/>
  </si>
  <si>
    <t>高齢者へのプレゼントとして演奏会があるといいと思います。何故なら演奏する側にお孫さんがいれば成長がみられ、それは励みになるし、演奏者からみれば家族がみてくれれば嬉しい事だと思います（演奏者は高校生のブラスバンドにお願いをして！）。音楽は人を楽しくしてくれると思うからです。</t>
    <rPh sb="0" eb="3">
      <t>コウレイシャ</t>
    </rPh>
    <rPh sb="13" eb="16">
      <t>エンソウカイ</t>
    </rPh>
    <rPh sb="23" eb="24">
      <t>オモ</t>
    </rPh>
    <rPh sb="28" eb="30">
      <t>ナゼ</t>
    </rPh>
    <rPh sb="32" eb="34">
      <t>エンソウ</t>
    </rPh>
    <rPh sb="36" eb="37">
      <t>ガワ</t>
    </rPh>
    <rPh sb="39" eb="40">
      <t>マゴ</t>
    </rPh>
    <rPh sb="46" eb="48">
      <t>セイチョウ</t>
    </rPh>
    <rPh sb="56" eb="57">
      <t>ハゲ</t>
    </rPh>
    <rPh sb="63" eb="66">
      <t>エンソウシャ</t>
    </rPh>
    <rPh sb="71" eb="73">
      <t>カゾク</t>
    </rPh>
    <rPh sb="80" eb="81">
      <t>ウレ</t>
    </rPh>
    <rPh sb="83" eb="84">
      <t>コト</t>
    </rPh>
    <rPh sb="86" eb="87">
      <t>オモ</t>
    </rPh>
    <rPh sb="91" eb="94">
      <t>エンソウシャ</t>
    </rPh>
    <rPh sb="95" eb="98">
      <t>コウコウセイ</t>
    </rPh>
    <rPh sb="107" eb="108">
      <t>ネガ</t>
    </rPh>
    <rPh sb="115" eb="117">
      <t>オンガク</t>
    </rPh>
    <rPh sb="118" eb="119">
      <t>ヒト</t>
    </rPh>
    <rPh sb="120" eb="121">
      <t>タノ</t>
    </rPh>
    <rPh sb="129" eb="130">
      <t>オモ</t>
    </rPh>
    <phoneticPr fontId="2"/>
  </si>
  <si>
    <t>ピーチライナー（特に高架部分）を早く撤去して欲しい。景観が悪い！桃花台東のループ部分が特に！</t>
    <rPh sb="8" eb="9">
      <t>トク</t>
    </rPh>
    <rPh sb="10" eb="14">
      <t>コウカブブン</t>
    </rPh>
    <rPh sb="16" eb="17">
      <t>ハヤ</t>
    </rPh>
    <rPh sb="18" eb="20">
      <t>テッキョ</t>
    </rPh>
    <rPh sb="22" eb="23">
      <t>ホ</t>
    </rPh>
    <rPh sb="26" eb="28">
      <t>ケイカン</t>
    </rPh>
    <rPh sb="29" eb="30">
      <t>ワル</t>
    </rPh>
    <rPh sb="32" eb="35">
      <t>トウカダイ</t>
    </rPh>
    <rPh sb="35" eb="36">
      <t>ヒガシ</t>
    </rPh>
    <rPh sb="40" eb="42">
      <t>ブブン</t>
    </rPh>
    <rPh sb="43" eb="44">
      <t>トク</t>
    </rPh>
    <phoneticPr fontId="2"/>
  </si>
  <si>
    <t>小牧山の公園をきれいにしてほしい。四季の森ぐらいの大きさの公園にしてほしい。</t>
    <rPh sb="0" eb="3">
      <t>コマキヤマ</t>
    </rPh>
    <rPh sb="4" eb="6">
      <t>コウエン</t>
    </rPh>
    <rPh sb="17" eb="19">
      <t>シキ</t>
    </rPh>
    <rPh sb="20" eb="21">
      <t>モリ</t>
    </rPh>
    <rPh sb="25" eb="26">
      <t>オオ</t>
    </rPh>
    <rPh sb="29" eb="31">
      <t>コウエン</t>
    </rPh>
    <phoneticPr fontId="2"/>
  </si>
  <si>
    <t>もっと若い人に聞いてください</t>
    <rPh sb="3" eb="4">
      <t>ワカ</t>
    </rPh>
    <rPh sb="5" eb="6">
      <t>ヒト</t>
    </rPh>
    <rPh sb="7" eb="8">
      <t>キ</t>
    </rPh>
    <phoneticPr fontId="2"/>
  </si>
  <si>
    <t>税金をもう少しさげて下さい</t>
    <rPh sb="0" eb="2">
      <t>ゼイキン</t>
    </rPh>
    <rPh sb="5" eb="6">
      <t>スコ</t>
    </rPh>
    <rPh sb="10" eb="11">
      <t>クダ</t>
    </rPh>
    <phoneticPr fontId="2"/>
  </si>
  <si>
    <t>駐車場の出入口付近の路上駐車が多く、危ないので減らす取り組みをして欲しい。小牧口駅から西に向かう通り（桜井の信号から常普請三丁目東の信号にかけて）の街灯が少なく、暗くて危ないと感じるので街灯を増やして欲しい。また、小牧口駅周辺の歩きタバコが気になるので、小牧口駅周辺にも路上喫煙禁止区域を広げ、周知させて欲しい。（いつもありがとうございます。私もｋｏｍａｋｉと一緒に育っていきたいです！！）</t>
    <rPh sb="0" eb="3">
      <t>チュウシャジョウ</t>
    </rPh>
    <rPh sb="4" eb="7">
      <t>デイリグチ</t>
    </rPh>
    <phoneticPr fontId="2"/>
  </si>
  <si>
    <t>交通マナーの悪い人を改善する取組みを、市と警察連携で取組むことを期待します。優しい運転をする”市”として成り立つことが市政の上でもベースと考えます。</t>
    <rPh sb="0" eb="2">
      <t>コウツウ</t>
    </rPh>
    <rPh sb="6" eb="7">
      <t>ワル</t>
    </rPh>
    <rPh sb="8" eb="9">
      <t>ヒト</t>
    </rPh>
    <rPh sb="10" eb="12">
      <t>カイゼン</t>
    </rPh>
    <rPh sb="14" eb="16">
      <t>トリクミ</t>
    </rPh>
    <rPh sb="19" eb="20">
      <t>シ</t>
    </rPh>
    <rPh sb="21" eb="23">
      <t>ケイサツ</t>
    </rPh>
    <rPh sb="23" eb="25">
      <t>レンケイ</t>
    </rPh>
    <rPh sb="26" eb="28">
      <t>トリクミ</t>
    </rPh>
    <rPh sb="32" eb="34">
      <t>キタイ</t>
    </rPh>
    <rPh sb="38" eb="39">
      <t>ヤサ</t>
    </rPh>
    <rPh sb="41" eb="43">
      <t>ウンテン</t>
    </rPh>
    <rPh sb="47" eb="48">
      <t>シ</t>
    </rPh>
    <rPh sb="52" eb="53">
      <t>ナ</t>
    </rPh>
    <rPh sb="54" eb="55">
      <t>タ</t>
    </rPh>
    <rPh sb="59" eb="61">
      <t>シセイ</t>
    </rPh>
    <rPh sb="62" eb="63">
      <t>ウエ</t>
    </rPh>
    <rPh sb="69" eb="70">
      <t>カンガ</t>
    </rPh>
    <phoneticPr fontId="2"/>
  </si>
  <si>
    <t>小牧小の桜の木上の方に枯れが目立ち心配です。東川沿い外から桜が見えると良いと思います。</t>
    <rPh sb="0" eb="2">
      <t>コマキ</t>
    </rPh>
    <rPh sb="2" eb="3">
      <t>ショウ</t>
    </rPh>
    <rPh sb="4" eb="5">
      <t>サクラ</t>
    </rPh>
    <rPh sb="6" eb="7">
      <t>キ</t>
    </rPh>
    <rPh sb="7" eb="8">
      <t>ウエ</t>
    </rPh>
    <rPh sb="9" eb="10">
      <t>ホウ</t>
    </rPh>
    <rPh sb="11" eb="12">
      <t>カ</t>
    </rPh>
    <rPh sb="14" eb="16">
      <t>メダ</t>
    </rPh>
    <rPh sb="17" eb="19">
      <t>シンパイ</t>
    </rPh>
    <rPh sb="22" eb="23">
      <t>ヒガシ</t>
    </rPh>
    <rPh sb="23" eb="25">
      <t>カワゾ</t>
    </rPh>
    <rPh sb="26" eb="27">
      <t>ソト</t>
    </rPh>
    <rPh sb="29" eb="30">
      <t>サクラ</t>
    </rPh>
    <rPh sb="31" eb="32">
      <t>ミ</t>
    </rPh>
    <rPh sb="35" eb="36">
      <t>ヨ</t>
    </rPh>
    <rPh sb="38" eb="39">
      <t>オモ</t>
    </rPh>
    <phoneticPr fontId="2"/>
  </si>
  <si>
    <t>小牧の町中に有った商店街を無くした事が町の発展が無くなったと思う。だから、どんなスーパーが来てもつぶれる。地元の人もお店を遠くに行くのでなかなかむずかしい。私の育った頃の小牧が１番にぎやかだったと思う。カムカム　小牧劇場？お正月は満員で入れなかった。商店街もタサバハ祭りなどすごかったのに？</t>
    <rPh sb="0" eb="2">
      <t>コマキ</t>
    </rPh>
    <rPh sb="3" eb="5">
      <t>マチナカ</t>
    </rPh>
    <rPh sb="6" eb="7">
      <t>ア</t>
    </rPh>
    <rPh sb="9" eb="12">
      <t>ショウテンガイ</t>
    </rPh>
    <rPh sb="13" eb="14">
      <t>ナ</t>
    </rPh>
    <rPh sb="17" eb="18">
      <t>コト</t>
    </rPh>
    <rPh sb="19" eb="20">
      <t>マチ</t>
    </rPh>
    <rPh sb="21" eb="23">
      <t>ハッテン</t>
    </rPh>
    <rPh sb="24" eb="25">
      <t>ナ</t>
    </rPh>
    <rPh sb="30" eb="31">
      <t>オモ</t>
    </rPh>
    <rPh sb="45" eb="46">
      <t>キ</t>
    </rPh>
    <rPh sb="53" eb="55">
      <t>ジモト</t>
    </rPh>
    <rPh sb="56" eb="57">
      <t>ヒト</t>
    </rPh>
    <rPh sb="59" eb="60">
      <t>ミセ</t>
    </rPh>
    <rPh sb="61" eb="62">
      <t>トオ</t>
    </rPh>
    <rPh sb="64" eb="65">
      <t>イ</t>
    </rPh>
    <rPh sb="78" eb="79">
      <t>ワタシ</t>
    </rPh>
    <rPh sb="80" eb="81">
      <t>ソダ</t>
    </rPh>
    <rPh sb="83" eb="84">
      <t>コロ</t>
    </rPh>
    <rPh sb="85" eb="87">
      <t>コマキ</t>
    </rPh>
    <rPh sb="89" eb="90">
      <t>バン</t>
    </rPh>
    <rPh sb="98" eb="99">
      <t>オモ</t>
    </rPh>
    <rPh sb="106" eb="110">
      <t>コマキゲキジョウ</t>
    </rPh>
    <rPh sb="112" eb="114">
      <t>ショウガツ</t>
    </rPh>
    <rPh sb="115" eb="117">
      <t>マンイン</t>
    </rPh>
    <rPh sb="118" eb="119">
      <t>ハイ</t>
    </rPh>
    <rPh sb="125" eb="128">
      <t>ショウテンガイ</t>
    </rPh>
    <rPh sb="133" eb="134">
      <t>マツ</t>
    </rPh>
    <phoneticPr fontId="2"/>
  </si>
  <si>
    <t>小牧駅があって、ラピオに人が少ないのが気になります。もッとアミューズメントパークふやすとかしてほしいです。例えば小牧駅近くにゲーセンやレンタル屋とかです。</t>
    <rPh sb="0" eb="2">
      <t>コマキ</t>
    </rPh>
    <rPh sb="2" eb="3">
      <t>エキ</t>
    </rPh>
    <rPh sb="12" eb="13">
      <t>ヒト</t>
    </rPh>
    <rPh sb="14" eb="15">
      <t>スク</t>
    </rPh>
    <rPh sb="19" eb="20">
      <t>キ</t>
    </rPh>
    <rPh sb="53" eb="54">
      <t>タト</t>
    </rPh>
    <rPh sb="56" eb="58">
      <t>コマキ</t>
    </rPh>
    <rPh sb="58" eb="59">
      <t>エキ</t>
    </rPh>
    <rPh sb="59" eb="60">
      <t>チカ</t>
    </rPh>
    <rPh sb="71" eb="72">
      <t>ヤ</t>
    </rPh>
    <phoneticPr fontId="2"/>
  </si>
  <si>
    <t>市民病院の案内の不適切さを改善して下さい。分かりずらい。説明もメチャクチャな事が多い。</t>
    <rPh sb="0" eb="4">
      <t>シミンビョウイン</t>
    </rPh>
    <rPh sb="5" eb="7">
      <t>アンナイ</t>
    </rPh>
    <rPh sb="8" eb="11">
      <t>フテキセツ</t>
    </rPh>
    <rPh sb="13" eb="15">
      <t>カイゼン</t>
    </rPh>
    <rPh sb="17" eb="18">
      <t>クダ</t>
    </rPh>
    <rPh sb="21" eb="22">
      <t>ワ</t>
    </rPh>
    <rPh sb="28" eb="30">
      <t>セツメイ</t>
    </rPh>
    <rPh sb="38" eb="39">
      <t>コト</t>
    </rPh>
    <rPh sb="40" eb="41">
      <t>オオ</t>
    </rPh>
    <phoneticPr fontId="2"/>
  </si>
  <si>
    <t>光ヶ丘には犬を大切に飼っている人がたくさんいます。犬をきっかけに交友関係が築かれることが多いです。光ヶ丘のバスターミナルの横の広い空地をドッグランにしてほしいです。犬友達もみんなそうなれば嬉しいと言っています。どうぞよろしくお願い致します。</t>
    <rPh sb="0" eb="3">
      <t>ヒカリガオカ</t>
    </rPh>
    <rPh sb="5" eb="6">
      <t>イヌ</t>
    </rPh>
    <rPh sb="7" eb="9">
      <t>タイセツ</t>
    </rPh>
    <phoneticPr fontId="2"/>
  </si>
  <si>
    <t>道路の簡易舗装の部分劣化が目立ち、部分的に補修はあるものの、ほとんどがアスファルトを追加置にしたままで、子供達の自転車での躓きによる転倒を何度か見た。何として欲しいと強く思う。</t>
    <rPh sb="0" eb="2">
      <t>ドウロ</t>
    </rPh>
    <rPh sb="3" eb="5">
      <t>カンイ</t>
    </rPh>
    <rPh sb="5" eb="7">
      <t>ホソウ</t>
    </rPh>
    <rPh sb="8" eb="10">
      <t>ブブン</t>
    </rPh>
    <rPh sb="10" eb="12">
      <t>レッカ</t>
    </rPh>
    <rPh sb="13" eb="15">
      <t>メダ</t>
    </rPh>
    <rPh sb="17" eb="20">
      <t>ブブンテキ</t>
    </rPh>
    <rPh sb="21" eb="23">
      <t>ホシュウ</t>
    </rPh>
    <rPh sb="42" eb="44">
      <t>ツイカ</t>
    </rPh>
    <rPh sb="44" eb="45">
      <t>オ</t>
    </rPh>
    <rPh sb="52" eb="55">
      <t>コドモタチ</t>
    </rPh>
    <rPh sb="56" eb="59">
      <t>ジテンシャ</t>
    </rPh>
    <rPh sb="61" eb="62">
      <t>ツマズ</t>
    </rPh>
    <rPh sb="66" eb="68">
      <t>テントウ</t>
    </rPh>
    <rPh sb="69" eb="71">
      <t>ナンド</t>
    </rPh>
    <rPh sb="72" eb="73">
      <t>ミ</t>
    </rPh>
    <rPh sb="75" eb="76">
      <t>ナン</t>
    </rPh>
    <rPh sb="79" eb="80">
      <t>ホ</t>
    </rPh>
    <rPh sb="83" eb="84">
      <t>ツヨ</t>
    </rPh>
    <rPh sb="85" eb="86">
      <t>オモ</t>
    </rPh>
    <phoneticPr fontId="2"/>
  </si>
  <si>
    <t>学校周辺に迎えの車が多いです（帰り）。危ないので分散下校や駐車出来るスペースを作っていただけたら。学校からメールではなかなか減らず、先生方も困ってみえると思います（近所からクレームＴＥＬがあったり）。パトロール車など巡回してもらえたら。歩いて帰る子もより安全になるかと。駅から図書館へ行くところに横断歩道を作ってほしいです。とび出しが多く、ひやひやします。</t>
    <rPh sb="0" eb="4">
      <t>ガッコウシュウヘン</t>
    </rPh>
    <rPh sb="5" eb="6">
      <t>ムカ</t>
    </rPh>
    <rPh sb="8" eb="9">
      <t>クルマ</t>
    </rPh>
    <rPh sb="10" eb="11">
      <t>オオ</t>
    </rPh>
    <rPh sb="15" eb="16">
      <t>カエ</t>
    </rPh>
    <rPh sb="19" eb="20">
      <t>アブ</t>
    </rPh>
    <phoneticPr fontId="2"/>
  </si>
  <si>
    <t>小牧市の交通事情の改善を求めます。特に南北での慢性的な渋滞にはうんざりします。又、自転車の走りにくい街でもあります。エコを唱うのではれば、自転車はその象徴でもあると思います。遠方から身内がきた時に、小牧駅前の中途半端な環境を指摘されます。活気がない、人が集まるシンボルがない、二度と来たくならないなど、ネガティブな感想が多い。駅前に図書館を作っても活気にはつながらないと思います。小牧市長の考えは思いつきなのでしょうか？もっと税金を有効活用して下さい。</t>
    <rPh sb="0" eb="3">
      <t>コマキシ</t>
    </rPh>
    <rPh sb="4" eb="6">
      <t>コウツウ</t>
    </rPh>
    <rPh sb="6" eb="8">
      <t>ジジョウ</t>
    </rPh>
    <rPh sb="9" eb="11">
      <t>カイゼン</t>
    </rPh>
    <rPh sb="12" eb="13">
      <t>モト</t>
    </rPh>
    <rPh sb="17" eb="18">
      <t>トク</t>
    </rPh>
    <rPh sb="19" eb="21">
      <t>ナンボク</t>
    </rPh>
    <rPh sb="23" eb="26">
      <t>マンセイテキ</t>
    </rPh>
    <rPh sb="27" eb="29">
      <t>ジュウタイ</t>
    </rPh>
    <rPh sb="39" eb="40">
      <t>マタ</t>
    </rPh>
    <rPh sb="41" eb="44">
      <t>ジテンシャ</t>
    </rPh>
    <rPh sb="45" eb="46">
      <t>ハシ</t>
    </rPh>
    <rPh sb="50" eb="51">
      <t>マチ</t>
    </rPh>
    <rPh sb="61" eb="62">
      <t>トナ</t>
    </rPh>
    <rPh sb="69" eb="72">
      <t>ジテンシャ</t>
    </rPh>
    <rPh sb="75" eb="77">
      <t>ショウチョウ</t>
    </rPh>
    <rPh sb="82" eb="83">
      <t>オモ</t>
    </rPh>
    <rPh sb="87" eb="89">
      <t>エンポウ</t>
    </rPh>
    <rPh sb="91" eb="93">
      <t>ミウチ</t>
    </rPh>
    <rPh sb="96" eb="97">
      <t>トキ</t>
    </rPh>
    <rPh sb="99" eb="102">
      <t>コマキエキ</t>
    </rPh>
    <rPh sb="102" eb="103">
      <t>マエ</t>
    </rPh>
    <rPh sb="104" eb="108">
      <t>チュウトハンパ</t>
    </rPh>
    <rPh sb="109" eb="111">
      <t>カンキョウ</t>
    </rPh>
    <rPh sb="112" eb="114">
      <t>シテキ</t>
    </rPh>
    <rPh sb="119" eb="121">
      <t>カッキ</t>
    </rPh>
    <rPh sb="125" eb="126">
      <t>ヒト</t>
    </rPh>
    <rPh sb="127" eb="128">
      <t>アツ</t>
    </rPh>
    <rPh sb="138" eb="140">
      <t>ニド</t>
    </rPh>
    <rPh sb="141" eb="142">
      <t>キ</t>
    </rPh>
    <rPh sb="157" eb="159">
      <t>カンソウ</t>
    </rPh>
    <rPh sb="160" eb="161">
      <t>オオ</t>
    </rPh>
    <rPh sb="163" eb="165">
      <t>エキマエ</t>
    </rPh>
    <rPh sb="166" eb="169">
      <t>トショカン</t>
    </rPh>
    <rPh sb="170" eb="171">
      <t>ツク</t>
    </rPh>
    <rPh sb="174" eb="176">
      <t>カッキ</t>
    </rPh>
    <rPh sb="185" eb="186">
      <t>オモ</t>
    </rPh>
    <phoneticPr fontId="2"/>
  </si>
  <si>
    <t>道路にゴミなどが多数あるので、清掃を行う案件である。食品会社などに対し、ぬき打ちで検査が必要と感じる。特に西之島のオルターの倉庫が汚く、食品をあつかうにあたり多数問題があり、改善する意思は全くないと感じる。非常に対応する必要あり。立ち入りが必要。電話ではだめである。</t>
    <rPh sb="0" eb="2">
      <t>ドウロ</t>
    </rPh>
    <rPh sb="8" eb="10">
      <t>タスウ</t>
    </rPh>
    <rPh sb="15" eb="17">
      <t>セイソウ</t>
    </rPh>
    <rPh sb="18" eb="19">
      <t>イ</t>
    </rPh>
    <rPh sb="20" eb="22">
      <t>アンケン</t>
    </rPh>
    <rPh sb="26" eb="30">
      <t>ショクヒンガイシャ</t>
    </rPh>
    <phoneticPr fontId="2"/>
  </si>
  <si>
    <t>名古屋にくらべ公共交通が少なすぎ不便。小供、高齢者にはくらしにくい。道路もせまく、歩道のない所ばかりで、車にを持たないと生活できない。トラックが生活路に入ってくる。安心して子育てできるとは思えない。空気も悪く、グリーンが少なすぎ。小牧山もまわりに何もないのに行く気にはなれない。山に行く道を（学校もあるのに）広くした方がいい。さんぽ道なども造ってほしい。</t>
    <rPh sb="0" eb="3">
      <t>ナゴヤ</t>
    </rPh>
    <rPh sb="7" eb="11">
      <t>コウキョウコウツウ</t>
    </rPh>
    <rPh sb="12" eb="13">
      <t>スク</t>
    </rPh>
    <rPh sb="16" eb="18">
      <t>フベン</t>
    </rPh>
    <rPh sb="22" eb="25">
      <t>コウレイシャ</t>
    </rPh>
    <rPh sb="34" eb="36">
      <t>ドウロ</t>
    </rPh>
    <rPh sb="41" eb="43">
      <t>ホドウ</t>
    </rPh>
    <rPh sb="46" eb="47">
      <t>トコロ</t>
    </rPh>
    <rPh sb="52" eb="53">
      <t>クルマ</t>
    </rPh>
    <rPh sb="55" eb="56">
      <t>モ</t>
    </rPh>
    <rPh sb="60" eb="62">
      <t>セイカツ</t>
    </rPh>
    <rPh sb="72" eb="74">
      <t>セイカツ</t>
    </rPh>
    <rPh sb="74" eb="75">
      <t>ロ</t>
    </rPh>
    <rPh sb="76" eb="77">
      <t>ハイ</t>
    </rPh>
    <rPh sb="82" eb="84">
      <t>アンシン</t>
    </rPh>
    <rPh sb="86" eb="88">
      <t>コソダ</t>
    </rPh>
    <rPh sb="94" eb="95">
      <t>オモ</t>
    </rPh>
    <rPh sb="99" eb="101">
      <t>クウキ</t>
    </rPh>
    <rPh sb="102" eb="103">
      <t>ワル</t>
    </rPh>
    <rPh sb="110" eb="111">
      <t>スク</t>
    </rPh>
    <rPh sb="115" eb="117">
      <t>コマキ</t>
    </rPh>
    <rPh sb="117" eb="118">
      <t>ヤマ</t>
    </rPh>
    <rPh sb="123" eb="124">
      <t>ナニ</t>
    </rPh>
    <rPh sb="129" eb="130">
      <t>イ</t>
    </rPh>
    <rPh sb="131" eb="132">
      <t>キ</t>
    </rPh>
    <rPh sb="139" eb="140">
      <t>ヤマ</t>
    </rPh>
    <rPh sb="141" eb="142">
      <t>イ</t>
    </rPh>
    <rPh sb="143" eb="144">
      <t>ミチ</t>
    </rPh>
    <rPh sb="146" eb="148">
      <t>ガッコウ</t>
    </rPh>
    <rPh sb="154" eb="155">
      <t>ヒロ</t>
    </rPh>
    <rPh sb="158" eb="159">
      <t>ホウ</t>
    </rPh>
    <rPh sb="166" eb="167">
      <t>ミチ</t>
    </rPh>
    <rPh sb="170" eb="171">
      <t>ツク</t>
    </rPh>
    <phoneticPr fontId="2"/>
  </si>
  <si>
    <t>老人にやさしい町づくりにして下さい</t>
    <rPh sb="0" eb="2">
      <t>ロウジン</t>
    </rPh>
    <rPh sb="7" eb="8">
      <t>マチ</t>
    </rPh>
    <rPh sb="14" eb="15">
      <t>クダ</t>
    </rPh>
    <phoneticPr fontId="2"/>
  </si>
  <si>
    <t>小牧は元々、小牧長久手の戦いで有名になりました。今後も市政作りとして民間人の力をかりて行うべき。役入、議員だけではなく、市民１人１人の力をかりて、市民により生活、市民による小牧の町づくりをやって下さい。</t>
    <rPh sb="0" eb="2">
      <t>コマキ</t>
    </rPh>
    <rPh sb="3" eb="5">
      <t>モトモト</t>
    </rPh>
    <rPh sb="6" eb="11">
      <t>コマキナガクテ</t>
    </rPh>
    <rPh sb="12" eb="13">
      <t>タタカ</t>
    </rPh>
    <rPh sb="15" eb="17">
      <t>ユウメイ</t>
    </rPh>
    <rPh sb="24" eb="26">
      <t>コンゴ</t>
    </rPh>
    <rPh sb="27" eb="29">
      <t>シセイ</t>
    </rPh>
    <rPh sb="29" eb="30">
      <t>ツク</t>
    </rPh>
    <rPh sb="34" eb="37">
      <t>ミンカンジン</t>
    </rPh>
    <rPh sb="38" eb="39">
      <t>リキ</t>
    </rPh>
    <rPh sb="43" eb="44">
      <t>イ</t>
    </rPh>
    <rPh sb="48" eb="49">
      <t>ヤク</t>
    </rPh>
    <rPh sb="49" eb="50">
      <t>イ</t>
    </rPh>
    <rPh sb="51" eb="53">
      <t>ギイン</t>
    </rPh>
    <rPh sb="60" eb="62">
      <t>シミン</t>
    </rPh>
    <rPh sb="63" eb="64">
      <t>ニン</t>
    </rPh>
    <rPh sb="65" eb="66">
      <t>ニン</t>
    </rPh>
    <rPh sb="67" eb="68">
      <t>リキ</t>
    </rPh>
    <rPh sb="73" eb="75">
      <t>シミン</t>
    </rPh>
    <rPh sb="78" eb="80">
      <t>セイカツ</t>
    </rPh>
    <rPh sb="81" eb="83">
      <t>シミン</t>
    </rPh>
    <rPh sb="86" eb="88">
      <t>コマキ</t>
    </rPh>
    <rPh sb="89" eb="90">
      <t>マチ</t>
    </rPh>
    <rPh sb="97" eb="98">
      <t>クダ</t>
    </rPh>
    <phoneticPr fontId="2"/>
  </si>
  <si>
    <t>もっとたくさんイベントを行ってほしい。それこそ毎日。また、市全体で行うまちづくりをしてほしい。ＳＮＳでどんどん呼びかけてもいいかと。後、ＹｏｕＴｕｂｅを利用しまくってもいと思います。とある歯医者では、お客様がその歯医者のＹｏｕＴｕｂｅを使って誰でも参加できる為、子供達に大人気だそうです。つまり、役所が運営するのではなく、子供達も台めた人達が運営するＹｏｕＴｕｂｅ。</t>
    <rPh sb="12" eb="13">
      <t>イ</t>
    </rPh>
    <rPh sb="23" eb="25">
      <t>マイニチ</t>
    </rPh>
    <rPh sb="29" eb="32">
      <t>シゼンタイ</t>
    </rPh>
    <rPh sb="33" eb="34">
      <t>オコナ</t>
    </rPh>
    <rPh sb="55" eb="56">
      <t>ヨ</t>
    </rPh>
    <rPh sb="66" eb="67">
      <t>ゴ</t>
    </rPh>
    <rPh sb="76" eb="78">
      <t>リヨウ</t>
    </rPh>
    <rPh sb="86" eb="87">
      <t>オモ</t>
    </rPh>
    <rPh sb="94" eb="97">
      <t>ハイシャ</t>
    </rPh>
    <rPh sb="101" eb="103">
      <t>キャクサマ</t>
    </rPh>
    <rPh sb="106" eb="109">
      <t>ハイシャ</t>
    </rPh>
    <rPh sb="118" eb="119">
      <t>ツカ</t>
    </rPh>
    <rPh sb="121" eb="122">
      <t>ダレ</t>
    </rPh>
    <rPh sb="124" eb="126">
      <t>サンカ</t>
    </rPh>
    <rPh sb="129" eb="130">
      <t>タメ</t>
    </rPh>
    <rPh sb="131" eb="133">
      <t>コドモ</t>
    </rPh>
    <rPh sb="133" eb="134">
      <t>タチ</t>
    </rPh>
    <rPh sb="135" eb="138">
      <t>ダイニンキ</t>
    </rPh>
    <rPh sb="148" eb="150">
      <t>ヤクショ</t>
    </rPh>
    <rPh sb="151" eb="153">
      <t>ウンエイ</t>
    </rPh>
    <rPh sb="161" eb="164">
      <t>コドモタチ</t>
    </rPh>
    <rPh sb="165" eb="166">
      <t>ダイ</t>
    </rPh>
    <rPh sb="168" eb="170">
      <t>ヒトタチ</t>
    </rPh>
    <rPh sb="171" eb="173">
      <t>ウンエイ</t>
    </rPh>
    <phoneticPr fontId="2"/>
  </si>
  <si>
    <t>とてもピンポイントなのですが、そして偏見とあと個人的に家族と同居しているため、あまり自由な時間がないということも手伝って、現在の小牧図書館になってとても行こうという気もおこりません。以前は建物もいかにも図書館で、システムもなにもかもまさに理想の図書館だったのですが…。たくさん借り過ぎて家族から出入り禁止になって残念だったのですが、逆に今の図書館になってくれて行こうという気もおこらないから願ったりかなったり？でいいと言えばいいのですが、うちのめいがよく行くので、夕食時に他の家族に図書館のことをしゃべっているのをきいていると、やはり思ったとおりの図書館でゲンナリ。雑誌にものって他の人達にはいい所かもしれないけれど残念です。</t>
    <rPh sb="18" eb="20">
      <t>ヘンケン</t>
    </rPh>
    <rPh sb="23" eb="26">
      <t>コジンテキ</t>
    </rPh>
    <rPh sb="27" eb="29">
      <t>カゾク</t>
    </rPh>
    <rPh sb="30" eb="32">
      <t>ドウキョ</t>
    </rPh>
    <rPh sb="42" eb="44">
      <t>ジユウ</t>
    </rPh>
    <rPh sb="45" eb="47">
      <t>ジカン</t>
    </rPh>
    <rPh sb="56" eb="58">
      <t>テツダ</t>
    </rPh>
    <rPh sb="61" eb="63">
      <t>ゲンザイ</t>
    </rPh>
    <rPh sb="64" eb="66">
      <t>コマキ</t>
    </rPh>
    <rPh sb="66" eb="69">
      <t>トショカン</t>
    </rPh>
    <rPh sb="76" eb="77">
      <t>イ</t>
    </rPh>
    <rPh sb="82" eb="83">
      <t>キ</t>
    </rPh>
    <rPh sb="91" eb="93">
      <t>イゼン</t>
    </rPh>
    <rPh sb="94" eb="96">
      <t>タテモノ</t>
    </rPh>
    <rPh sb="101" eb="104">
      <t>トショカン</t>
    </rPh>
    <rPh sb="119" eb="121">
      <t>リソウ</t>
    </rPh>
    <rPh sb="122" eb="125">
      <t>トショカン</t>
    </rPh>
    <rPh sb="138" eb="139">
      <t>カ</t>
    </rPh>
    <rPh sb="140" eb="141">
      <t>ス</t>
    </rPh>
    <rPh sb="143" eb="145">
      <t>カゾク</t>
    </rPh>
    <rPh sb="147" eb="149">
      <t>デイ</t>
    </rPh>
    <rPh sb="150" eb="152">
      <t>キンシ</t>
    </rPh>
    <rPh sb="156" eb="158">
      <t>ザンネン</t>
    </rPh>
    <rPh sb="166" eb="167">
      <t>ギャク</t>
    </rPh>
    <rPh sb="168" eb="169">
      <t>イマ</t>
    </rPh>
    <rPh sb="170" eb="173">
      <t>トショカン</t>
    </rPh>
    <rPh sb="180" eb="181">
      <t>イ</t>
    </rPh>
    <rPh sb="186" eb="187">
      <t>キ</t>
    </rPh>
    <rPh sb="195" eb="196">
      <t>ネガ</t>
    </rPh>
    <rPh sb="209" eb="210">
      <t>イ</t>
    </rPh>
    <rPh sb="227" eb="228">
      <t>イ</t>
    </rPh>
    <rPh sb="232" eb="235">
      <t>ユウショクジ</t>
    </rPh>
    <rPh sb="236" eb="237">
      <t>ホカ</t>
    </rPh>
    <rPh sb="238" eb="240">
      <t>カゾク</t>
    </rPh>
    <rPh sb="241" eb="244">
      <t>トショカン</t>
    </rPh>
    <rPh sb="267" eb="268">
      <t>オモ</t>
    </rPh>
    <rPh sb="274" eb="277">
      <t>トショカン</t>
    </rPh>
    <rPh sb="283" eb="285">
      <t>ザッシ</t>
    </rPh>
    <rPh sb="290" eb="291">
      <t>ホカ</t>
    </rPh>
    <rPh sb="292" eb="294">
      <t>ヒトタチ</t>
    </rPh>
    <rPh sb="298" eb="299">
      <t>トコロ</t>
    </rPh>
    <rPh sb="308" eb="310">
      <t>ザンネン</t>
    </rPh>
    <phoneticPr fontId="2"/>
  </si>
  <si>
    <t>コマクルやイベント等、便利に利用しています。これからも楽しみにしています。</t>
    <rPh sb="9" eb="10">
      <t>ラ</t>
    </rPh>
    <rPh sb="11" eb="13">
      <t>ベンリ</t>
    </rPh>
    <rPh sb="14" eb="16">
      <t>リヨウ</t>
    </rPh>
    <rPh sb="27" eb="28">
      <t>タノ</t>
    </rPh>
    <phoneticPr fontId="2"/>
  </si>
  <si>
    <t>農業で生活できる小牧にはならないのだろうか？</t>
    <rPh sb="0" eb="2">
      <t>ノウギョウ</t>
    </rPh>
    <rPh sb="3" eb="5">
      <t>セイカツ</t>
    </rPh>
    <rPh sb="8" eb="10">
      <t>コマキ</t>
    </rPh>
    <phoneticPr fontId="2"/>
  </si>
  <si>
    <t>車の免許返納を考える年令となってきました。市の「コマクル」バスの本数を増やして頂きたい。なんとか３０分に１本は走って欲しいです。</t>
    <rPh sb="0" eb="1">
      <t>クルマ</t>
    </rPh>
    <rPh sb="2" eb="6">
      <t>メンキョヘンノウ</t>
    </rPh>
    <rPh sb="7" eb="8">
      <t>カンガ</t>
    </rPh>
    <rPh sb="10" eb="12">
      <t>ネンレイ</t>
    </rPh>
    <rPh sb="21" eb="22">
      <t>シ</t>
    </rPh>
    <rPh sb="32" eb="34">
      <t>ホンスウ</t>
    </rPh>
    <rPh sb="35" eb="36">
      <t>フ</t>
    </rPh>
    <rPh sb="39" eb="40">
      <t>イタダ</t>
    </rPh>
    <rPh sb="50" eb="51">
      <t>フン</t>
    </rPh>
    <rPh sb="53" eb="54">
      <t>ホン</t>
    </rPh>
    <rPh sb="55" eb="56">
      <t>ハシ</t>
    </rPh>
    <rPh sb="58" eb="59">
      <t>ホ</t>
    </rPh>
    <phoneticPr fontId="2"/>
  </si>
  <si>
    <t>ゴミ捨てのマナーがとても悪いので、名古屋市のように各家、マンションなら決まった場所、収集して貰えるようにして欲しいです。夏は悪臭を放つし、ゴキブリやカラスの被害に困っています。町内の役員の人では範囲が広すぎて無理だと思うので。ネットが掛けてあってもカラスや鳥、ねこが荒らして道に散らばって、車が踏んで…とそこら中になっているので何とかして欲しいです。</t>
    <rPh sb="2" eb="3">
      <t>ス</t>
    </rPh>
    <rPh sb="12" eb="13">
      <t>ワル</t>
    </rPh>
    <rPh sb="17" eb="21">
      <t>ナゴヤシ</t>
    </rPh>
    <phoneticPr fontId="2"/>
  </si>
  <si>
    <t>市役所の人達の科によるが、対応が著しく親切でないことが多い。特に幼児科？気になる質問に対してとても高圧的な態度の中年の女性の方が腹立たしかった。気分を害したので接遇は徹定してほしい。なかなか図書館も子づれだと行きにくいため、巡回バスなどで各学区をまわってほしい。</t>
    <rPh sb="0" eb="3">
      <t>シヤクショ</t>
    </rPh>
    <rPh sb="4" eb="6">
      <t>ヒトタチ</t>
    </rPh>
    <rPh sb="7" eb="8">
      <t>カ</t>
    </rPh>
    <rPh sb="13" eb="15">
      <t>タイオウ</t>
    </rPh>
    <rPh sb="16" eb="17">
      <t>イチジル</t>
    </rPh>
    <rPh sb="19" eb="21">
      <t>シンセツ</t>
    </rPh>
    <rPh sb="27" eb="28">
      <t>オオ</t>
    </rPh>
    <rPh sb="30" eb="31">
      <t>トク</t>
    </rPh>
    <rPh sb="32" eb="34">
      <t>ヨウジ</t>
    </rPh>
    <rPh sb="34" eb="35">
      <t>カ</t>
    </rPh>
    <rPh sb="36" eb="37">
      <t>キ</t>
    </rPh>
    <rPh sb="40" eb="42">
      <t>シツモン</t>
    </rPh>
    <rPh sb="43" eb="44">
      <t>タイ</t>
    </rPh>
    <rPh sb="49" eb="52">
      <t>コウアツテキ</t>
    </rPh>
    <rPh sb="53" eb="55">
      <t>タイド</t>
    </rPh>
    <rPh sb="56" eb="58">
      <t>チュウネン</t>
    </rPh>
    <rPh sb="59" eb="61">
      <t>ジョセイ</t>
    </rPh>
    <rPh sb="62" eb="63">
      <t>ホウ</t>
    </rPh>
    <rPh sb="64" eb="66">
      <t>ハラダ</t>
    </rPh>
    <rPh sb="72" eb="74">
      <t>キブン</t>
    </rPh>
    <rPh sb="75" eb="76">
      <t>ガイ</t>
    </rPh>
    <rPh sb="80" eb="82">
      <t>セツグウ</t>
    </rPh>
    <phoneticPr fontId="2"/>
  </si>
  <si>
    <t>安心して暮らすためにはどうしてほしいのか。豊かな暮らしとはどんな暮らしなのか。高齢者が安心して豊かに暮らせるようなまちづくり。頭に浮かんだので書いてみました。これで良いのかよくわからないけど…</t>
    <rPh sb="0" eb="2">
      <t>アンシン</t>
    </rPh>
    <rPh sb="4" eb="5">
      <t>ク</t>
    </rPh>
    <rPh sb="21" eb="22">
      <t>ユタ</t>
    </rPh>
    <rPh sb="24" eb="25">
      <t>ク</t>
    </rPh>
    <rPh sb="32" eb="33">
      <t>ク</t>
    </rPh>
    <rPh sb="39" eb="42">
      <t>コウレイシャ</t>
    </rPh>
    <rPh sb="43" eb="45">
      <t>アンシン</t>
    </rPh>
    <rPh sb="47" eb="48">
      <t>ユタ</t>
    </rPh>
    <rPh sb="50" eb="51">
      <t>ク</t>
    </rPh>
    <rPh sb="63" eb="64">
      <t>アタマ</t>
    </rPh>
    <rPh sb="65" eb="66">
      <t>ウ</t>
    </rPh>
    <rPh sb="71" eb="72">
      <t>カ</t>
    </rPh>
    <rPh sb="82" eb="83">
      <t>ヨ</t>
    </rPh>
    <phoneticPr fontId="2"/>
  </si>
  <si>
    <t>私はまだ現在仕事中心により、暫く勤め後は小牧市民として支援して行きます。</t>
    <rPh sb="0" eb="1">
      <t>ワタシ</t>
    </rPh>
    <rPh sb="4" eb="6">
      <t>ゲンザイ</t>
    </rPh>
    <rPh sb="6" eb="9">
      <t>シゴトチュウ</t>
    </rPh>
    <rPh sb="9" eb="10">
      <t>ココロ</t>
    </rPh>
    <rPh sb="14" eb="15">
      <t>シバラ</t>
    </rPh>
    <rPh sb="16" eb="17">
      <t>ツト</t>
    </rPh>
    <rPh sb="18" eb="19">
      <t>ゴ</t>
    </rPh>
    <rPh sb="20" eb="22">
      <t>コマキ</t>
    </rPh>
    <rPh sb="22" eb="24">
      <t>シミン</t>
    </rPh>
    <rPh sb="27" eb="29">
      <t>シエン</t>
    </rPh>
    <rPh sb="31" eb="32">
      <t>イ</t>
    </rPh>
    <phoneticPr fontId="2"/>
  </si>
  <si>
    <t>市民と企業が手をとり合い、町が活性化できるイベントを行う市政がほしいです。</t>
    <rPh sb="0" eb="2">
      <t>シミン</t>
    </rPh>
    <rPh sb="3" eb="5">
      <t>キギョウ</t>
    </rPh>
    <rPh sb="6" eb="7">
      <t>テ</t>
    </rPh>
    <rPh sb="10" eb="11">
      <t>ア</t>
    </rPh>
    <rPh sb="13" eb="14">
      <t>マチ</t>
    </rPh>
    <rPh sb="15" eb="17">
      <t>カッセイ</t>
    </rPh>
    <rPh sb="17" eb="18">
      <t>カ</t>
    </rPh>
    <rPh sb="26" eb="27">
      <t>オコナ</t>
    </rPh>
    <rPh sb="28" eb="30">
      <t>シセイ</t>
    </rPh>
    <phoneticPr fontId="2"/>
  </si>
  <si>
    <t>小牧はすみやすい町だと思う</t>
    <rPh sb="0" eb="2">
      <t>コマキ</t>
    </rPh>
    <rPh sb="8" eb="9">
      <t>マチ</t>
    </rPh>
    <rPh sb="11" eb="12">
      <t>オモ</t>
    </rPh>
    <phoneticPr fontId="2"/>
  </si>
  <si>
    <t>（５／２２）先日、図書館前のフリマ＆クラフト市に行ったら、お店がとても少なくてびっくりしました。もう少し増やしてほしいです。ハンドメイド市とかワークショップが好きなので、もっと機会が増えたらいいなと思います。</t>
    <rPh sb="6" eb="8">
      <t>センジツ</t>
    </rPh>
    <rPh sb="9" eb="12">
      <t>トショカン</t>
    </rPh>
    <rPh sb="12" eb="13">
      <t>マエ</t>
    </rPh>
    <rPh sb="22" eb="23">
      <t>イチ</t>
    </rPh>
    <rPh sb="24" eb="25">
      <t>イ</t>
    </rPh>
    <rPh sb="30" eb="31">
      <t>ミセ</t>
    </rPh>
    <rPh sb="35" eb="36">
      <t>スク</t>
    </rPh>
    <rPh sb="50" eb="51">
      <t>スコ</t>
    </rPh>
    <rPh sb="52" eb="53">
      <t>フ</t>
    </rPh>
    <rPh sb="68" eb="69">
      <t>イチ</t>
    </rPh>
    <rPh sb="79" eb="80">
      <t>ス</t>
    </rPh>
    <rPh sb="88" eb="90">
      <t>キカイ</t>
    </rPh>
    <rPh sb="91" eb="92">
      <t>フ</t>
    </rPh>
    <rPh sb="99" eb="100">
      <t>オモ</t>
    </rPh>
    <phoneticPr fontId="2"/>
  </si>
  <si>
    <t>子育て世代に限らず全ての市民が過ごしやすい小牧市を目指して欲しいです。</t>
  </si>
  <si>
    <t>広域に田や畑を埋め立てるなど環境破壊が進んでいます。消滅してゆく水田や溜池に対して公園などの親水施設をもうけて欲しいと思います。</t>
  </si>
  <si>
    <t>元町内会の役員をやっていた時、広報係でした。 『広報こまき』が、あんなに沢山、しかも月２回も配るのが大変な作業でした。 周辺の市町村は、月１回のところが多いです。 小牧市も月１回にしてください。 子育て支援等に税金を使って下さい。 SDGsの観点でも、紙の使用量削減で森林保全に繋がると思います。</t>
  </si>
  <si>
    <t xml:space="preserve">こども未未来館は屋内で安心して遊ぶことのできる素晴らしい施設です。 酷暑の続く昨今、外で遊ぶことは危険ですし、こども未来館は一人で来館しても声をかけてくれるスタッフが常駐しており、不審者の侵入もないため、安心できる子供の居場所と言えます。  子供のための施設を増やしていただけると暮らしやすいと思います。  それと緑のバスの停留所は、病院やスーパーの前に作ってもらえると助かる、と久保一式在住の祖母が申しておりました。 午前中に乗り換えの必要がなく市役所に行けるバスが一本でもあると助かるそうです。 よろしくお願いいたします。 </t>
  </si>
  <si>
    <t>様々な子供向け体験はよく子供がプリントで持って帰って来て目にするが、大人向けの体験や習い事がほとんど情報として入ってこない。 小牧文化協会の活動や関する習い事などの情報もインターネットで幅広く知れたら良いな、と思う。 また実際に目に触れる機会(先日小牧山での桜まつりの様な文化的な催し)自体が少ないと思う。  小牧市のホームページも見にくくて、欲しい情報は電話や直接出向かないといけなかったり、とても不便に思う。 ホームページしかり、SNSなども活用して色んな活動をしてみてはどうかと思う。</t>
  </si>
  <si>
    <t>小牧市は隣の市に比べても大変良い環境と思います私ども老人にもう少しこまくるの乗り換え時間など連絡良くならないものでしょうか</t>
  </si>
  <si>
    <t>ひとりひとりに優しい生きやすい街 こまきを目指して 日々自分の出来る地域貢献をし続けたい</t>
  </si>
  <si>
    <t>歩行者・自動車用の道が狭い 道路工事が多く、渋滞が起きやすい</t>
  </si>
  <si>
    <t xml:space="preserve">児童館とラピオ　公園の多さ 子育ての支援が盛りだくさんで、小牧市を選んで本当によかったと思います 子育てがしやすいです。ありがとうございます。  図書館の蔵書が少ないと感じます 蔵書が増えることを願います 絵本は沢山あって本当にありがたいです  </t>
  </si>
  <si>
    <t>小牧市LINE公式アカウントはとても便利で良いが、LINEというアプリに対する疑念が残る。  これまでの小牧市のコロナ及びワクチンの対応は早かったし、良かったと思う。接種予約もスムーズだった。高齢の両親も自分でできていた。  駅の近くに気の利いた飲食店がない。 商店街がさみしい。  歴史ある街並み（建造物）の保存を積極的にしてほしい。  アルコ（スマホアプリ）を子どもでも使えるようにしてほしい。  郊外で良いので 大きいショッピングモールを誘致してほしい（エアポートウォーク、モゾ、イーアス春日井 規模のもの）  小学校の配布物を希望者だけでも紙からメール等に切り替えられませんか 紙がもったいないし、ゴミが増えますす。回覧板もしかり。周ってくる頃に開催日を過ぎている事もまれにあります。  市、または関連施設の職員は正規雇用の職員を増やしませんか。  四季の森あたりにキャンプ、テントサウナ施設を設けてはどうでしょうか 三重県の飛雪の滝キャンプ場のようなイメージです。  新しくできる農業公園では薬草を育ててはどうでしょうか。最近は薬草風呂や薬草サウナが人気があります。伊吹山には信長ゆかりの薬草園があると聞きます。信長とからめても良さそうな気がします。</t>
  </si>
  <si>
    <t>小牧山で交通が不便なのでどうにかしてください</t>
  </si>
  <si>
    <t>小牧駅前が寂しいと思う。飲食店等が集まるエリアを整備したらどうか。</t>
  </si>
  <si>
    <t>街路樹など、緑が少ない気がする。  公共施設の屋根などを利用して、太陽光発電を積極的に導入したらいいのにと思う。</t>
  </si>
  <si>
    <t>市長のスキャンダルどうなりました？ 図書館の強行含め 市長が胡散臭いのが小牧の不満です。</t>
  </si>
  <si>
    <t>歩道上にある金属性の柵状の蓋が、雨の日に滑りやすいので、何か対策して頂きたい。</t>
  </si>
  <si>
    <t>ずっと住んでいるから特に気になるした事が無かったけれど、他の市よりも誇れる事がいろいろあるので、たくさんアピールしたらいいと思う。</t>
  </si>
  <si>
    <t>毎朝ウォーキングをしている。緑道公園など年に数回草刈りをしているが、年々手抜きの草刈りがひどく、こんな仕事に我々の税金が使われているのかと思うと残念でならない 用水などドブ川状態で昔はサギやカモがよく来ていたが今はほとんど見ない。箱物ばかり 予算を使わず環境の整備にも目を向けてほしい。</t>
  </si>
  <si>
    <t>鳴り物入りで作ったピーチライナーの解体作業を見ていると、税金の使い方に疑問を感じます。車に乗れるうちは良いけれど、電車の駅が近くにない事は不便で不安です。</t>
  </si>
  <si>
    <t>温水プールが現在使えないようなので、早急に対応して欲しい。</t>
  </si>
  <si>
    <t xml:space="preserve">道路脇の草が伸び放題で歩きにくい歩道。 個人の所有地か市の所有地かわからないが、荒れ放題の土地が多数ある。 川の堤防も手入れが悪い為、せっかくの遊歩道を散歩しても景観が悪いのが残念です  小牧市アルコのアプリを楽しく活用させてもらってます。ウォーキングで健康も意識するようになり励みになっています。 もっと遊歩道も道路脇の道も草が刈られ歩きやすいと良いのになぁと思いながら歩いてます。 自然豊かで綺麗な小牧市になって欲しいです。 </t>
  </si>
  <si>
    <t>特になし。</t>
  </si>
  <si>
    <t xml:space="preserve">引っ越して半年なのでまだ何ともいえませんが、程よい環境で子育てもしやすそう。  ただ土地柄、車の騒音や飛行機の騒音が目立ちます。  飛行機は仕方がないとして車の騒音(特にトラック)が気になります。  騒音が抑えられるような街の工夫があるといいと思います。 </t>
  </si>
  <si>
    <t>良きまちづくり願います。</t>
  </si>
  <si>
    <t>私は農業等には従事しておりませんが、2022年問題で農地の宅地化が進んでいる現状を見ると、Sdgsに逆行するのでは？と感じています。 道路や箱物建設だけでなく、目に見える形で更に環境保護や自然エネルギー利用を推進して、次世代に住み良い環境を残せるように取り組んで頂きたいと願います。</t>
  </si>
  <si>
    <t>公共投資で景気の底上げを、行政はやりたがりますが、余計な出費を控えて税も安くして住みやすい小牧を作り、住民を増やす事で小牧の税収を増やす取り組みは不可能ですか？市民税を少し安くして他地域とのアドバンテージが一番の特効薬ではないですか？ふるさと納税の返礼品等の余計な金を使わない様にしてください。全て税金です。 僕があなた達に託したお金です。もし、これが株式会社　小牧であったら、破綻してませんか？是非、行政には無駄遣いを止めて欲しい！</t>
  </si>
  <si>
    <t xml:space="preserve">　私は現在陶小校区に住んでいますが、狭い道に大きなトラックがたくさん通ります。特に上末交差点付近の通学路はガードレール等もなく、歩道も狭いためいつか大きな事故が起きるのではないかと心配しています。 　既存の道路を拡張するのは難しいと思いますが、上末西交差点から北に向けて大きな道路がかなり昔から計画されていると地元の方から聞きました。進捗状況は分かりませんが、子どもやお年寄りが安心して歩けるような道路の整備をしていただきたいです。 </t>
  </si>
  <si>
    <t xml:space="preserve">※大きな商業施設がない為、賑やかでない感じがする。欲しい物が近場で揃わないので買い物がしづらい。 </t>
  </si>
  <si>
    <t>桃花台地区居住です。 うちの子達はもうすぐ関係無くなりますが、桃花台地区をはじめ、生徒数の少ない小中学校は合併して1校あたりの生徒数を増やすべきだと思います。 学校の少人数化によりコミュニティが縮小化してきて教育が閉鎖的になってきている気がします。  あと、小牧市に言ってもどうにもならないかもしれませんが、マイナンバーカードを利用した、選挙のネット投票を採用してほしいです。</t>
  </si>
  <si>
    <t>道路の補修がスムーズで良い。子育てに取り組みやすい街であると思うが車移動前提の街づくりのために駅周辺が寂れているのがもったいないと考える。新しい図書館は美しくて使いやすく頻繁に利用するが地下駐車場の台数が少なく狭いので周辺の駐車場と提携してほしい。</t>
  </si>
  <si>
    <t>基本的には小牧市は住みやすくて、これからも住みたい街です。 ただ現在うちには、小学生、中学生の子供がいます。今コロナ禍において子供への制限が厳しすぎてこれからを担っていく子達の心の成長がすごく心配です。 最近では、規制もだいぶゆるくなり、割と日常生活に近い行動でも気をつけるとろこを気をつけていれば大丈夫と、いうのがたいていの市民の肌で感じている感覚だと思います。 なのに学校現場では当たり前に2.3人の陽性で休校になったり、(学級閉鎖でも対応できる場合もあると思います。)遠足がなくなり、修学旅行、野外学習が短縮になり、部活の大会の辞退。年間行事では文化祭はなく、合唱祭はなく、あげればきりがありません。(規制がなにもなく、一般市民は自由に行動しているのに、子供にだけ学校生活でかなり制限があるのに違和感を感じます) できない場合があることも理解はできますが、コロナが始まったころの感覚がベーシックになってしまい、なにもかもなくす、縮小するのが当たり前の感覚はもうやめていただきたいです。 貴重な学生生活です。勉強以外にも学ぶべきことが子供たちにはたくさん、たくさんあります。 学校単位である程度の方向性は決めているようですが、こっちの学校はこうだけど、こっちの学校は違う、となると親も子供も困惑します。 もうすでにアフターコロナを進んで行かないといけない時期にさしかかってきていると思います。市として教育を通常に戻して行く方針を打ち出して行ってもらうことが、私としての個人的な希望です。 長々と書きましたが、最近の学校の対応に我慢が限界にきておりましたので、失礼しました。</t>
  </si>
  <si>
    <t>小牧市は美味しい飲食店が少ない。 もっと色々な飲食店がたくさんあると良いです。 あと、小牧駅周辺の商店街が寂しいです。 グルメ街になると盛り上がるのではないかと思います。</t>
  </si>
  <si>
    <t>新しい図書館はとても良くできています。ありがとうございます。</t>
  </si>
  <si>
    <t>こまき巡回バスの本数を高齢者にアンケートを取って本数の調整をしたほうがいいかもしれません。 観光スポットが小牧山しかぱっと浮かばなかったので、小牧といえばここってなる施設が他にほしいかもです。</t>
  </si>
  <si>
    <t xml:space="preserve">他の市町村などから訪れる方々に対して、小牧の誇れる観光スポットを更に増やしてみるのもアリだと思います。   </t>
  </si>
  <si>
    <t>今回のアンケートもLINEなどを利用すれば印刷費・郵送費・人件費（配達・仕分け・集計）など様々削減できそうですが難しいでしょうか？ 「無作為に選んだ3000人」、LINE登録者は何人ぐらいいるのでしょうか？SDGs未来都市としてITの有効活用に本腰を入れて取り組んで欲しいです。</t>
  </si>
  <si>
    <t>現在桃花台に住んでいますが、近くに公園がたくさんあるのはいいのですが、手入れが行き届いていなく子どもが安心して遊べる状態とはいえません。 定期的に清掃、安全管理をしていただきたいです。 また遊具等の入れ替えを行なっていただきたいと思います。  またバスの路線を増やしたり等、春日井駅までの便をよくしていただきたいです。 よろしくお願い致します。</t>
  </si>
  <si>
    <t>道路の自転車専有車線の充実を希望します。自転車通行の幅が狭すぎて車の走行の妨げになる時がある。</t>
  </si>
  <si>
    <t>・外国人が増え、身近に存在をしているが、お互いの交流する場や手段が少ないように感じる。 　（あるかもしれないがよく知られてない） 　一緒の地域に住んでいてもこちらは外国語がわからず、外国人も日本語をしゃべらないため、お互いが話をする機会もなく、意思疎通も感じることができないことで、何かが起こる（文化の違いなどで起こることや、マナーの悪いゴミ捨てなど）とその矛先が外国人に向いたり不信感が出る可能性がある。 　</t>
  </si>
  <si>
    <t>土曜日に燃えるゴミの日ではなく、平日にずらしてほしい もしくは、ゴミの日の朝当日に出すのではなく、いつでも出せるような制度、出す場所を作ってほしい</t>
  </si>
  <si>
    <t>一部設問が出てこないものがあった。ヘルプマークのあたり</t>
  </si>
  <si>
    <t>小牧市は、子育て応援と言っているが、保育園に入園する際、慣らし保育があったが、慣らし保育は、職場復帰後しか認めて貰えたかった。他の市町村は、職場復帰前から慣らし保育が利用できた。慣らし保育期間中は、有給を使うしかなく、子供が病気の時に使用したかった有給が減り、使用したい時には有給が無かった。市として子育て支援は、消極的です、と言っていたら納得できた。</t>
  </si>
  <si>
    <t xml:space="preserve">運送業には、手厚い甘い他の事業所事業者には厳しい。三ツ渕辺りは過疎化状態古い考えの方々が多く自分達で不便にしてしまっている。 東京を見習うべき。なぜスーパーが自分達の地域に来ないのか？若い世代がなぜよその県に行くのか真剣に考えて欲しい。小牧市事態が仕事に来る地域場所であり決して住まいに敵しているとは思えないもっと真剣に考えて欲しい。このままでは、何時までたっても年寄り世代が 優遇される。自分達が年寄りになった時を考えると不安しかない。巡回バスも利用されてる方ほとんどいません。飲酒運転の取り締まりで代行より便利と思ったが利用しているかた殆どいない。 これが現実  </t>
  </si>
  <si>
    <t>繁華街と言われる場所がなく、観光客が来てくれる小牧山城があるのにお土産物を買える店がないのが残念。 目の前にドンキホーテUNYがあるのだから小牧名物や小牧山城グッズを取り扱う市が運営するブースがあってもいいと思う。 健康増進を推進するならウォーキングコースの整備、観光しながらのウォーキングマップ作成を期待します。もし前に作っていたらごめんなさい。</t>
  </si>
  <si>
    <t>久保一色南用水路がうるさいです。 音がうるさくて寝れません。</t>
  </si>
  <si>
    <t>こども未来館や、新しい図書館など子育て世代にとっては嬉しい施設を作っていただいて有難いです。市内の児童館も充実しており、子供がいつも大変お世話になっています。 一方、野外で遊具の充実した場所がもう少しあると良いなと感じます。小牧山のふもとのエリアなどに、刈谷ハイウェイオアシス横の岩ケ池公園並の遊具があると嬉しいです。</t>
  </si>
  <si>
    <t>防犯カメラをもっと増やしてほしい</t>
  </si>
  <si>
    <t>プラネタリウムをよく利用しますが４０年経っているので改装してほしいです</t>
  </si>
  <si>
    <t>小牧市に居住して30年になります。 10年単位で考えると、市民に寄り添った街づくりに変わってきていると思います。</t>
  </si>
  <si>
    <t xml:space="preserve">1.近くの道路がいつまでたっても舗装がされない。駅の近くで掘り返してた箇所があったが、そこは素早く舗装された。この差はなんだろうと、不満を持っています。 2.小牧に限った事でないが、道路の整備ができていない。センターでの分離帯、側道での分離帯など、土が入れられ、樹木、花などが植えられているが、整備がされていなく、雑草が多数となり、整備が追いついてない、出来ない、予算がないのであれば、そもそも、樹木などを植える場所を作らなければいいのにと思う。後はアスファルトから出てくる所だけの整備で済むのではないか。 いつも思うが、車で市内を乗っていると、なんとかならないものかと。他の自治体の道路に行った時も、ここは整備ができないじちたいなんだなと思います。近くの大きな道路の交差点の角に花壇みたいな所があるが、なにも整備されていなくて、もったいないなと思います。市で出来ないなら、市全体で声かけて、道路を綺麗にとスローガンをかけて、ボランティアを募って、進めれば、全国に売り込み出来るのでは。増やすためにはアメは必要になってくるかもしれないですが。 作るだけ作る、その後の維持運用計画がないと、うまくいきません。モノレールがその一例です。    </t>
  </si>
  <si>
    <t>小牧市は住み易い街だと思います。  地震に備えた防災訓練をして欲しいです。 また市民祭りを盛大に行なって欲しいです。  小牧市と関係ないかもしれませんが、 警察が全然危険でない同じ所の取り締まりばかりやっていて意味がないと思うので、それよりもっとパトロールを徒歩や自転車などで行って地域の人と触れ合ったらいいと思います。</t>
  </si>
  <si>
    <t>高校生も医療費無料にしてほしい。</t>
  </si>
  <si>
    <t>小牧市は歩道が狭い。自転車が歩道を走ってきてすれ違えなくて歩行者が譲る事が多々ある。もっと広くできないのか？ 狭い車道も多く小学生の集団登校、下校の時車が通る時危ないと思う。 公園のトイレが汚くて使えない。トイレットペーパーもない所もある。</t>
  </si>
  <si>
    <t>小牧市所有の５尺の大太鼓があると思われますが、 あんな素晴らしいものを放置せず、ぜひ有効利用検討してください。  楽器は、使ってなんぼかと思います！</t>
  </si>
  <si>
    <t>県道172号：西之島江南線のGLP倉庫（小牧市西之島1818-5）の南西の交差点に横断歩道または信号機の設置を 希望します。特に朝と夕方の車の通行量が多いので、徒歩での172号の横断が困難です。</t>
  </si>
  <si>
    <t xml:space="preserve">[広報こまき]について。  以前のマンションでは、エントランスがない住居だったので 集合ポストに入っていたので、毎号読んでいました。  数年前から現在のマンションに住んでいますが、広報を各戸のポストに入れてはくれず エントランスに世帯分を袋に纏めて放置されているままなので、気が付かないことも多々あり 読めずじまいで残念です。 時短でしょうがないとは思いますが、改善をして頂ければと思います。  </t>
  </si>
  <si>
    <t>道路の線をしっかり書いてほしい。見にくい所を早めに。 街灯を、増やしてほしい。 道路の見にくい場所にミラーをつけて欲しい。 子供が、自転車の練習ができる場所。サイクリング場があると嬉しい。安心して練習できる。</t>
  </si>
  <si>
    <t>ゴミのポイ捨てが所々に沢山あります。 特に人が集まりやすい場所。 わかりやすい看板、シール？など（ひらがな、カタカナ）をゴミを捨てささない工夫をしていただけますように…ゴミの無い小牧市になるように願っています。</t>
  </si>
  <si>
    <t xml:space="preserve">人が集うまちづくりをしてください。 小牧駅前など、いつも閑散としています。 犬山は良い街づくりをしていると思います。 </t>
  </si>
  <si>
    <t>小牧市図書館がすごく良いので、定期的に改良をしてみんなに愛されるような場所にして欲しいです。</t>
  </si>
  <si>
    <t>○不妊治療の支援や子育て支援を市独自で、もっと拡充してほしい ○子育て世代が、小牧市で、生活するメリットがもっと魅力的であると良い (出産、子育て支援など)</t>
  </si>
  <si>
    <t xml:space="preserve">学校の机など、遊具や設備の点検費用など、子どものために絶対に必要なところに予算を回して欲しい。 </t>
  </si>
  <si>
    <t>区の自治体や子ども会の役員をやっていますが、自分の家のこと仕事を犠牲にしなければならないことが多く、心身共に負担が大きいです。 自分の周りのお母さん方のお話を聞いてもやりたくてやっている方は少ないのではないのかな、と思います。 私は小牧市で生まれ育ってないので自治体、子ども会のルールというか…上下関係とか仕組みがよくわかりません。 上の人？の言うことを聞かないといけないということみたいです。自治会に上下関係があるのでしょうか？ 入会も半強制的に感じています。 正直、ここで家を買ってしまったことを後悔しています。 それくらいつらいなと思うことが多いです。</t>
  </si>
  <si>
    <t>小牧は適度に都会感と田舎感があり、とても住みやすいまちだと思います。できるだけ長く住み続けたいです。このアンケートを通じて色々な取り組みを行なっていることも知り、今後も小牧らしさを発信してもらい、自身も協力していきたいと思います。ただ食事に関しては、自分が知らないだけかもしれませんが、お薦めの店や行きたい店が浮かばず春日井や名古屋に向いてしまい、小牧らしさを伝えられないのが残念です。</t>
  </si>
  <si>
    <t xml:space="preserve">事故及び犯罪の減少の伴う予算を拡充して頂きたい。 </t>
  </si>
  <si>
    <t xml:space="preserve">税金を安くして下さい。 </t>
  </si>
  <si>
    <t>小牧ハイウェイオアシスが出来ると、良いと思うが、どこまで進んでいるのか情報が少ないです。  18歳までの医療費無料化はとても良い政策と思います。</t>
  </si>
  <si>
    <t>子育て支援が充実している為、ここ数年で育児家庭、二世帯住宅が急激に増えたように感じます。その分、保育園や幼稚園が足りないと感じることも。 また、認可外保育園を認可していった影響で現在市内で使える認可外園は付加サービス満載の高額園1件のみ。子育て支援課で最大4時間まで預けられますが、緊急事に当日朝から夕方まで預けられたら、と思うことがあります。 気軽に利用しようとは思いませんが、困った時に預かり時間を延長できる仕組みが欲しいです。</t>
  </si>
  <si>
    <t>小牧市の税収を支えている企業が市内にはたくさんあるかと思いますが、その影響で交通渋滞や交通量の増加、道幅の狭さ。この辺りが困ってます。 市役所も市民病院も図書館も綺麗になり、利用しやすくなっていると思うので、これからも続けていってほしいです。</t>
  </si>
  <si>
    <t>・今回のWebアンケート、小牧Line等デジタル化を進めているのは、 　いい取り組みだと考えている。デジタル化戦略は、今後も進めるべきだ。 　但し、デジタルリテラシーの低い高齢者等も救う手立てが共有化されていない気がする。 ・小牧中央図書館は、非常に使いやすく利便性が高い。半面今までのように小説等の裏表紙に 　本の反響、内容が垣間見える情報を付けてくれていたが、それが無くなった。 　民間委託で、サービス内容に限定もあると思うが是非とも、復活しほしい。 　</t>
  </si>
  <si>
    <t>屋根や椅子のあるバス停が少ない。  自宅でゴミを燃やす家庭があり、臭いや灰が気になる。</t>
  </si>
  <si>
    <t>小牧線の全線複線化の早期実現を願う。 また、市民の交通安全維持の観点から、犬山公園線における小牧市内での大型車両(大型トラック)の通行規制を検討していただきたい。</t>
  </si>
  <si>
    <t>日頃は忙しさにかまけて、このアンケートにあった内容のこと等について意識したことがなかったのですが、今回アンケートをやってみて、何か自分にも市民として協力できることがあるのかもしれないなぁ、と感じました。 今までは忙しさが優先でしたが、年齢的にも少しは余裕が出てきたと思いますし、これからはまずは市政等に興味を持って生活していきたいと思います。</t>
  </si>
  <si>
    <t>未就学児の子育てをしている主婦です。 小牧市は子育てのサポートが充実している市だと思います。  あまり子育てに自信を持てず、 楽しいとも思えず、 そのことを誰にも相談できないまま 心身ともに疲れ果ててしまった時期がありました。 そんなとき保健士の方が悩みを親身に聞いて、一緒に対策を考えてくださったのがとても救いのように感じてありがたかったです。  まだまだ悩みが尽きない子育てが続きますが、これからもたくさんの子育てに携わる家庭の意見を吸収して良い街づくりに繋げてほしいなと思います。  子育て以外では 私自身がイラスト（コミック寄り）を描くことが好きなので、発表の場、交流の場、仕事に繋がる場、が増えると嬉しいと感じます。</t>
  </si>
  <si>
    <t>　市内各地に公園が増えている様ですが。市(公費)で 管理（清掃等)が出来ない場合は増やすべきでは無いと 思います。  　市内巡回バスは現在利用していないが、免許返納した場合 に利用したいと思います。小牧市は交通手段が限定される為、 巡回バスの運行は必要です。(増やす方向も検討願いたい) 　本来、巡回バスの運行目的は住民の大半が車での移動と成 り、免許返納後の小牧での生活が不安無く過ごせる様な小牧 市に成って欲しいです。  　市の魅力の件ですが。家族(結婚した子供)が戻ってきたいと 思う様な魅力が小牧市には不足(無い)していると思います。 　名古屋市内在住者に言わせると、小牧に住む事は都落ち的 なイメージが有ると思います。 　春日井市及び一宮市は住居地域で、小牧は働きに来る地域 (工業地域)で、田舎のイメージが強いです。 　大型トラックが多く工場、倉庫が多く店舗が少なく。 トラックターミナル付近がの光景が小牧のイメージです。 道路は駐車違反の大型トレーラーでふさがれています。 　そこに住みたい町のイメージが有ると思えません。 空港が移動して高速道路が増えて、小牧の輸送拠点の役割を 見直す時期では無いでしょうか。 　小牧西地区のトラックターミナル付近を再開発する事を お願いしたいです。</t>
  </si>
  <si>
    <t>新しい図書館 とても良いです！！  子育て世代にとって小牧市は他の市から羨ましいと言われますし、実際いろいろ便利で助かっています。これからも子育て支援に力を入れて頂きたいです。</t>
  </si>
  <si>
    <t>・渋滞がヒドいです。 ・広報は、月１回で十分と思えます。LINEで通知が来るので、SDGsに取り組むのであれば 　「紙配布は不要」という選択肢があっても良いではないでしょうか。 ・祭りが多過ぎる(コロナ禍前)と思えます。</t>
  </si>
  <si>
    <t>小牧駅東側がもう少し活気があるといいなぁとおもいます。</t>
  </si>
  <si>
    <t>小牧市に移り住んで7年ほどたちました。以前住んでいた町は生まれてからずっと住んでいた町だったのですが、なにせ働くところ、つまり仕事がないのです。ですから小牧に移り住んできました。実際、仕事に困ることなく現在まで仕事ができている状態です。 ただ、移り住んで1週間で思わぬことに。玄関先に置いておいた傘が無くなったのです。とても高価で2万円もする傘でした。以前に住んでいた町ではこういう事がなかったので安心をしていたかと思いますが、内扉を入ったところに置いていた傘が、まさか取られるとは思いませんでした。 仕事先の仲間に話したところ「相手はまさか2万円もする傘だと思わないで持っていったんだろう」「小牧ってそういう町だよ」って言われ少々ショックでした。  小牧ってそういう町なんでしょうか？そういう町であって欲しくないのは、この文章を書いている私だけでなく、読んでおられる市の担当の方もだと思いますが、私としてはそのことがあって以来、気をつけよう、ちゃんとしよう、と心がけてはいるのですが、どうなんでしょう、町は変わってきているのでしょうか？  みんなが安心して暮らせる町であって欲しいかと常に思います。 やっぱり外国人の多い町ってそういう町なんでしょうか？実際に職場にいる外国人もルールを守らない人も多くて、人が見ていないところではルール無視を平気でしています。一部の外国人だと思いたいのですが率は日本人より高いかと思ってしまいます。難しい問題かと思いますが、実感として思うことを書かせていただきました。</t>
  </si>
  <si>
    <t>ペットに優しい共存できる町づくりに期待します。</t>
  </si>
  <si>
    <t>弱者に優しい街であってほしい。</t>
  </si>
  <si>
    <t>ゴミ削減にもっと取り組むべきだと思う。自作できるコンポスト(私はキエーロというものがいいと思っている)など色々あるので市が推進して取り組んでる自治体もある。 小牧市ももっと具体的な取り組みが出来るといいと思う。 昨年からコンポストを使ってみてゴミが減って不快な臭いやゴミだノデマが減っただけでなく環境への関心が深まった。生ゴミを燃やそうとすることで 環境に悪いことがたくさんある。 大きな市なので取り組みをすることでかなりの地球に対する効果があると思う。 本当に期待しています。</t>
  </si>
  <si>
    <t xml:space="preserve">こどもの医療無償を18歳までにして欲しいです。 </t>
  </si>
  <si>
    <t xml:space="preserve">年配の意見を取り入れないでほしい、少子化が進んでしまうから。 思い切った取り組みを望む。バーベキュー施設(農業公園)の計画をどうしてやめたのかなと思う。スマートICもどうしてやめたのかと思う。残念です。ご年配の意見ですか？ 日本初の少し変わった大型商業施設があると人が集まりそうな気がする。土岐市がいい例のような気がする。 小牧の自然を生かした広いアウトドア施設造ってほしい。ラピオの室内遊具は失敗だと思う。 広くてのびのびと過ごせる安全な空間を作ってほしい。四季の森はほんとせまい。残念でもったいないです。四季の森のバーベキュー施設、人気があるのに狭いところに少しあるだけで残念です。シーズン中は予約がいっぱいで利用できないです。景色のいい広いスペースにキャンプ施設かバーベキュー施設作ってほしい。それと、四季の森に木影か日影になるところが欲しい。ちょっと座れるベンチやテーブルとイスがあちこちにあるといいのに・・・と、いつも思います。昔、青少年公園(愛知万博公園)にあった、人が３００人ぐらい雨宿りできそうな屋根だけの天井が高いテントみたいなものがあると夏場暑さがしのげるのにと思う。雨が降っても遊べるし。 とにかく、ほかの地方にはない取り組みを望む。 小牧は歩道が狭い。車道より歩道を広くしたら面白いのに。 面白い街にしてください！ 小牧市は面白くないです！  </t>
  </si>
  <si>
    <t xml:space="preserve">若者が参加できるまちづくり。 地域活動を年配者にお願いしており、今後若い世代が参加してくれるか心配。 </t>
  </si>
  <si>
    <t>学校の新しくてきれいなところと、汚い学校の差がありすぎる。公園のトイレ掃除などを子供会や地域に押し付けるのでなく　補助金はいらない　市が率先だって業者を呼んでやってほしい</t>
  </si>
  <si>
    <t xml:space="preserve">子供の医療費無料を高校卒業まで伸ばして欲しい </t>
  </si>
  <si>
    <t>道路の整備をもっと進めて欲しい。 歩道がなかったり、とても狭くて危ないところが多い。</t>
  </si>
  <si>
    <t>最近市道を通るとガーレル、ガードパイに設置されているデリレンズが壊れたまま長期放置されているところがただ見受けられる。</t>
  </si>
  <si>
    <t>図書館や小牧南小が綺麗になって素晴らしいと思います。 昔の伝統も大事ですが、定期的に設備や制度は見直して、今の時代に合った市になっていけるポテンシャルがあると信じています。 また、小牧市はPayPayで支払いを受け付けるなどIT化も頑張っていると思うので、今後もDXを推進し、UXの良いサービスを展開していって欲しいです。(PayPay以外の支払い方法も追加されると嬉しいです。ただ選択の自由を増やしても市職員の負担が増えないような上手なIT化をして欲しいと思います) そして、小牧市は収支が黒字になっているのも住みたいと思える街のいち要因です。今が黒字だからと油断せずに、黒字のうちに超長期的に効果的な投資を行っていって欲しいと思います。 高齢者向けの政策も大事だと思いますが、挑戦したい30代や働き始めの20代などエネルギーのある世代に対する支援や、子どもの創造性を伸ばしたりや子育て中の家庭へ支援などを重点的に実施して欲しいです。 また、税金が増えたとしても、それが適切な使い方だと分かるような情報の透明性と、その使い方に至った理由を聞きたいならば聞けるサービスがあれば、増えることは賛成したいと思います。大きなお金を集めて集中投資が重要な局面もあると思いますので... 概ね小牧市は好きですし、中学の友達と会って遊んでても、小牧市にずっと住んでいきたいよねって会話になることもあるので、今後の小牧市に期待しています。頑張ってください。</t>
  </si>
  <si>
    <t>スポーツ施設をもっと充実して欲しい。</t>
  </si>
  <si>
    <t>小牧市中央図書館は綺麗で使いやすいです。 どんどん子供の数が減っていると思います。 若い人に未来が明るいと思ってもらえる街造りをお願いします。</t>
  </si>
  <si>
    <t>大型ショッピングセンターを誘致してほしい。</t>
  </si>
  <si>
    <t xml:space="preserve">イオンモールみたいな大型商業複合施設など買い物に便利なスポットが増えてほしい。 上末に住んでいるのですが、街灯を増やしてほしい。 草刈りもこまめにやってほしい。  </t>
  </si>
  <si>
    <t>外部の人を呼び込めるような魅力的な施設があればいいと思います。 犬山のように城下町を商店街として発展させたり、イオンモールや大型のショッピングセンターの誘致等。 また、ペットに関する施設(広いドッグランや公園、ペット可の飲食店の誘致)の拡充をする事でペットに優しい市だと認識してもらえればそれだけで小牧市に住みたいと思う人も増加すると思います</t>
  </si>
  <si>
    <t>高校生の通院を無料にしていただけると助かります。この世代の子育ては、育産休中の手当も今より少なく、ヒブなどのワクチンも有料だった世代です。もちろん幼稚園、保育園の無償化も対象外。（私立幼稚園の補助金はいただきました！有り難かったです。）頑張って働いてなんとか所得を増やせば累進課税と所得制限。決して余裕がある訳ではないのに、悲しいです。人より早めに出産して、お金のない中頑張ってきたのに、自分と同じ世代が蓄えを持ってから子育てを始め、優遇されているのを見ると、やはり何らかの形でただ頑張った世代にも市の財政に貢献した恩恵を受けられるといいな、と思うのが正直な気持ちです。一度 無償化、手当、パパママ育休などの法律変化を含めて世代一覧を作っていただけると 現在、未成年者を養育しながらも市や国からの補助が薄い世代がある事に気づくと思います。 間に合わない世代には大学の授業料の補助などを希望します。これから子育てをするのは今、大学に通っている人達です。ここで奨学金の負債を抱えると結婚、子育ては遅くなる、またはしない選択を取る人が増えると思います。  しかしながら、素敵な図書館の設立等、小牧市には感謝しており、皆さまの日々の努力で成り立っていると感じております。このような発言をする機会をいただき、ありがとうございました。</t>
  </si>
  <si>
    <t>子育てしやすいまちだと感じていて、ありがたいです。</t>
  </si>
  <si>
    <t>駐車場のある大型遊具がある公園を作ってほしい。（最近新しくなった春日井市の朝宮公園のような感じ）</t>
  </si>
  <si>
    <t xml:space="preserve">どの世代にも支援、政策されていてありがたいです。 </t>
  </si>
  <si>
    <t>味岡駅から味岡市民センターまでの歩道が狭くて怖いので、対策をしていただけると助かります。</t>
  </si>
  <si>
    <t xml:space="preserve">「地域猫活動」について 最近、家の猫が迷子になり、探す方法が分らなくて、以前、広報に「地域猫活動」の小さな記事があったように思い、市役所ホームページから「ペット」という文字を頼りに、市民生活部　環境対策課　環境保全係に電話しました。 「地域猫活動」については何も把握していないというご返事でしたが、「広報」の記事を書く係を教えて欲しいとお願いして、「広報広聴課」につないで頂き、ご尽力により「地域猫活動」をしておられる方にたどり着くことができました。ご親切に色々アドバイスを頂き、家の猫はその後無事に帰ってきました。  その間、地域を歩き、お話を聞き、考えさせられたことがあります。 ●以前と比べると、ノラ猫の数がとても少なくなっていました。 ●近所で見かけたノラ猫のほとんどが、「さくら猫」でした。 ●一定の時間、場所で、エサをやる人がいる。その場所には「エサをやらないでください」というポスターが貼ってありました。 ●エサをやるのは、「困った人なのか？良い人なのか？」賛否あり。 ●避妊したメス猫は遠くに行かず、近くにかくれている。 ●捕獲機は動物病院で借りられる。近い将来小牧市でも貸出が始まる。 ●桃花台では地域ごとに自主的に活動していて、光ヶ丘では４０匹くらいのノラ猫を去勢避妊した。初期は自分で費用負担をして大変だった。 最近は市役所に事前申請すると補助金が出るので、ぜひ利用して欲しい。 ●今は、春の子供が生まれる季節なので、心無い人たちが捨て猫をする。 ●ノラ猫は厳しい環境なので寿命は３～４年。きちんと手術をして「地域猫（さくら猫）」として見守れば、自然に数は抑えられる。 ●「迷子ペット.NET」 に登録すると情報共有がスムーズ。 など、学びが多い迷子ねこ騒動でした。  ・・・が、私たち地域住民に「地域猫活動」に対する正しい知識がないため、隠れるようにエサやりをされるなど、大変なご心労をともなう活動であり、経済的な持ち出しも大変です。 直接活動に参加できなくても、せめて理解を深め、感謝する気持ちでいたいと思います。 ◆小牧市としても積極的に「広報」していただけたらと思いました。 ◆活動に賛同する人がエサ代の「寄付をする方法」があればと思います。 よろしくご検討ください。  「お祭り、もちつき大会」について 光ヶ丘3丁目では、長らく「秋まつりと御神輿」、「１２月のもちつき大会」が行われてきました。 が、数年前（コロナ禍以前）に、「不衛生」ということで廃止になりました。 実際、役員になると労力が大変でしたが、これからの少子高齢時代には、人とのつながりが大切になってくると思います。 「不衛生」が問題ならば、「衛生的に作業を行う勉強会」をするなど知恵を出し合って再開できないかと思います。 今回のアンケートでも、広報の表紙写真でも「お祭り、もちつき大会」を見るにつけ、町内会の決定が残念です。 「不衛生」とは、どちらからのご指導だったのでしょうか。     </t>
  </si>
  <si>
    <t>とにかく、自動車がないと不便な町だと思う。桃花台近くに住んでいるか、名古屋まで出るにはJR中央線で春日井からいく。なんとなく残念だと思うが、地理的に致し方ない、、、</t>
  </si>
  <si>
    <t>小5から26歳までと、間を空けてこの4年小牧に住んでいますが、行きたいと思う洗練された場所があまりまりません。 小牧駅から役所や病院までも距離があり、老後も不安です。</t>
  </si>
  <si>
    <t>子供の通学路についてですが、小学校近くの味岡郵便局の信号の待ち時間が長いそうです。また、青信号がすぐに変わってしまうので集団で渡る場合、全員が渡り切れないこともあるようです。 改善していただければありがたいです。</t>
  </si>
  <si>
    <t xml:space="preserve">既に企画があったら申し訳ありません  駅周辺や道路沿いにたくさんのツツジが咲いてとても綺麗です。 小牧市の花のツツジをもっとアピールした方がいいと思う 具体的な案をこの欄に記入してよいのかどこに伝えたらよいのか…。  </t>
  </si>
  <si>
    <t xml:space="preserve">病児保育が少ない 街灯が少ない 歩道が整備せれておらず、危ない バスの本数が少ない 保育園が高い 車がないと不便 </t>
  </si>
  <si>
    <t>図書館がとても利用しやすく、ありがたく小牧市外の知り合いにも羨ましいがられます。色んな本との出会いがあり、小牧に住んでてよかったなと思っております。</t>
  </si>
  <si>
    <t>0歳と3歳を子育てしています。えほん図書館や児童館、こども未来館など充実した場所があるのがとても嬉しく思います。さらなる充実を期待しています。(新たな場所を作るだけでなく、今の場所のよりよい充実を目指して金銭的な支援による新しいおもちゃの購入等) また、3人目も欲しいと思うのですが、金銭的な面で断念せざるを得ないのが悲しいです。兵庫県明石市の政策のような子ども中心の政策を是非お願いします。  順次建て替えてはいることは知っていますが、保育園、小学校、中学校を新しく綺麗にして欲しいです。</t>
  </si>
  <si>
    <t>桃花台を若者が多く住まう活気溢れるまちにしてください</t>
  </si>
  <si>
    <t>緑を大切に、美しく共生してほしい。 神社の木を大きく切らずに済む街にしてほしい。 駅前さえ街路樹がマッチ棒のようになってしまう恥ずかしいまちにしないでほしい。 敷地境界を少しでも超えると伐採するような、余裕のない街並みにしないでほしい。 見ていると気持ちが荒んでしまうし、悲しい気持ちになります。  予算や安全をはかることは大変と思いますが、豊かな心を育むために、仙台や名古屋の中心部、ヨーロッパのような、質の高い緑の管理をしてほしい。</t>
  </si>
  <si>
    <t>要望事項 ①道路整備 　幹線道路や横断/縦断道路の整備による交通渋滞の緩和 　道路/歩道の区分及び歩道の未設置個所の改善（特に通学路） 　横断歩道の整備見直し 　⇒朝の通勤時等、歩道を渡らない学生や社会人が多く見受けられる ②駐車場の整備 　公共施設/観光スポット等での駐車場の整備 　混乱状況等が分かるような表示の工夫 　都市部にあるような駐車場の空き情報の表示 ③公共交通機関（特に市内巡回バス）の整備 　高齢化社会に向けての対応として、巡回バスの経路/本数の見直し 　⇒団地単位、公共施設単位等でのバス停の配備 　　企業との協業による運行ルートの見直し 　※仮に高齢により自動車運転免許証を返納しても、市内の公共交通機関が整備されていないと生活に支障が出る。 ④外国人への対応 　市内の企業等での外国人労働者の雇用拡大により、市内に在住する外国人の増加がすすんでいる。 　これに対しての 　　・生活支援（例えば…ゴミ出しや地域活動への参加）への市としての積極的な取り組み 　　・クレームや相談窓口の拡大（公共施設への窓口設置等による対応の拡大）</t>
  </si>
  <si>
    <t>図書館が隔週月曜日も利用できるのが、 とても良いと思います。 プラネタリウムも最近利用させて 頂いて、良かったので、また行きたいとおもいます。</t>
  </si>
  <si>
    <t xml:space="preserve">こどもの通学に小牧駅を利用していますが、駅までのバスが少ないため自家用車での送迎が必須です。以前の駐車場(待車場)スペースが公園整備でなくなりとても不便になりました。地上の待車スペースが少なくなったため現在は地下駐車場へ入れていますが、地下はロータリーがあるわけでもなく見通しも悪いため送迎には不向きです。「こまくる(巡回バス)」は始発が遅いため通学には使えません。小牧市内だけでなく近隣市町村への通学にもっと便利に小牧駅を使えるようにしてほしいです。 </t>
  </si>
  <si>
    <t>車道の除草等の整備がされていない場所が見受けられる。 車の運転に危険を感じます。</t>
  </si>
  <si>
    <t>夜間の暴走族の取り締まりを強化してもらいたい。</t>
  </si>
  <si>
    <t xml:space="preserve">今は何でもスマホやパソコンで手続きでき便利ではあると思いますが、全ての人が得意ではないと思います。電子機器は大規模な停電がおこれば使えない、そういった事も考えておく必要があると思います。 移動役所みたいな事ができたら移動手段がない年配の方も小さな子供のいる方も便利だと思います。 </t>
  </si>
  <si>
    <t>温水プールについて。工事の為休館中ですが、建物自体年数が経っている為、今後どのような計画になってますか？ リニューアルするならば、市民の健康作りの場として気兼ねなく泳げるコースの時間貸しとかできたり、ハード面だけでなくソフト面も改善してもらえればと思います。</t>
  </si>
  <si>
    <t>小牧市にはお城もあり素敵な町だと思っています。しかし、お店が少ないように思います。名古屋コーチンの発祥の地であるのに飲食店も少ないように思います。子供未来館も通るだけでわくわくしますが、子供がいないとはいれないです。一つ一つは素晴らしいのに繋がりがないように思います。高齢者になっても住みやすい小牧市であり続けられるようもっと素敵な町になっていく事を願いながら自分にできる事を行っていきたいと思います。</t>
  </si>
  <si>
    <t>小牧駅から小牧城までの道を犬山のように食べ歩きなど観光で訪れたくなるような魅力ある場所にしてほしいです。</t>
  </si>
  <si>
    <t>高齢者も、ITの恩恵を受けれるように、市が積極的に関与すべきと考える。</t>
  </si>
  <si>
    <t>駒木塾で時折学習サポーターとして働かさせてもらっていますが、もう少し大学生も積極的に取り組めたり、若い層に焦点を当てた学習サポートをすることができたらいいのではないかと思う。退職された先生方が活動している活動が多く、若者が活発的に市の活動に参加する様子が少ないように感じる。なんとかできないものでしょうか。</t>
  </si>
  <si>
    <t>おたふくの予防接種の補助があるのはすごく良いのですが、どうせなら2回補助してもらいたかった。</t>
  </si>
  <si>
    <t xml:space="preserve">県外からも多数来訪が多いく、小牧のシンボルでもある小牧山。誰もが再訪し易くするため、きれいな環境改善が必須です。特にドンキホーテ側（小牧山正門当り）付近の鳩の糞対策を早急に改善が必要。歩道含め地面が真っ白です。買い物でドンキに駐車すると鳩の糞まみれになることが度々あります。難しい問題ですが小牧のシンボルをよりよくすることで税収もあがるのではないでしょうか？ </t>
  </si>
  <si>
    <t>外国籍の方々が年々増え、今後も増えて行くことと思います。国籍関係なく皆が笑顔で挨拶できるような、犯罪のない明るく美しいまちになることを望みます。</t>
  </si>
  <si>
    <t>桃花台線の廃止などはあったが今後必要となるものに対して積極的に取り組むところがよいと思います</t>
  </si>
  <si>
    <t>小牧市は、子育て世帯に向けてお金を使っているかもしれないが、高齢者向けのお金の掛け方が少ない。 具体的には、介護認定が厳しすぎる。うちには、91歳と86歳の老夫婦が居る。実態は痴呆のため放っておけないのに、歩けるからと要介護1。そのため、週4回しか預けることができず、毎日の仕事に就けない。 小牧市に高齢者と同居していては、介護者は満足な日常活動ができない。 子育て世代には優しいが、高齢者介護をする世代に厳しいのが小牧市。 山下市長を始め、市の職員の方も、親御さんが80歳を超えてくると小牧市の介護認定が厳し過ぎることを実感するはず。後の祭りにならないよう、ご検討ください。</t>
  </si>
  <si>
    <t>車が通るだけの道路だけでなく、すべての道路に歩道を作ってほしいです。 特に子供達が学校に通う通学路は切に願います。</t>
  </si>
  <si>
    <t>お年寄りはなかなか遠くに買い物は行けません。助けてくれる親族も遠方に住んでいるとか諸事情があります。 市の管轄ではありませんが最近移動販売車が廻ってきますがとても助かっています。挨拶程度ですがコミュニケーションもとれますし安否確認も出来ると実際利用している両親が言っています。 そこへいったらサービスうけられますよ。ではなくて来るサービスを考えて欲しいです。 お年寄りは来てほしいのです。 また、割安で乗れるタクシー券等あるとイベントなどにも出かけやすいのですが…  シニア世代  子育て世代の方に目が向きますが単身者も決して楽な生活をしているわけではありません。 雇用の事  生活の事  健康の事で不安な事が多いです。</t>
  </si>
  <si>
    <t>市の入口、顔である小牧駅周辺が、活力がないように思えるので、活気あるようにして欲しい。</t>
  </si>
  <si>
    <t>小牧は良くも悪くもなにもないんです。岐阜、犬山、春日井、名古屋…などへの通路として使われている印象が強く、渋滞する道もそれらに該当しませんか。渋滞する道の解消をしてほしいです。桃花台線が廃線になり、ますます車社会を感じる地区にいるためです。車での生活をしやすいと感じる町になってほしいものです。 また、外国人のルール違反が気になります。収集日以外のゴミ出し・粗大ごみの放置やコロナ禍でのノーマスクで大声の会話・電話などです。 あと、子育てを応援する町とのことでしたが、この十数年私の地区ではそれを感じることはありませんでした。一体なにをしているのでしょう？小牧中央のあたりは盛んなのかもしれませんが、小牧東はなんだか何もないから推すことができないです。あとたまにいる暴走するバイクがうるさいので静かであることさえ推せないです。  小牧は市民であることにプラスなことがないのでは？何かが割引になったり、控除があるわけでもない。  例えば、停電・災害対策にポータブル電源や充電用ソーラーパネルの購入の補助とか。  私はふるさと納税制度は税収が減るから利用していませんが、ここまでなにもないならそろそろ考えても良いかなと思ったりします。</t>
  </si>
  <si>
    <t>EV購入時の補助金を充実していただきたいです。</t>
  </si>
  <si>
    <t xml:space="preserve">小牧には、犬山のように若い人や市外の人が集まったり行きたくなるようなお勧めスポットがないのが残念。特に小牧駅前には何も飲食店がなく、他からみえた方に「どこで食事をすればいいのか」と聞かれたこともあります。 駅北西前にある和風庭園のようなところと駅1階スペースは特にもったいない気がします。 市役所のあった小牧山南側ももう少し有効活用されるものだと期待していましたが、公園でもなく使われる感じでもない為、前を通る度に残念な気持ちになっています。 </t>
  </si>
  <si>
    <t xml:space="preserve">小牧駅の北と南の自転車置き場が暗すぎて怖いし、自転車置き場に行く人が歩道橋を渡らずに道路を横断していて危険なので、自転車置き場の位置を変えた方がよいと思う。 小牧駅周辺の路上喫煙禁止区域でも、歩きたばこをしている人を最近よく見るようになった。その周辺の道が通学路になっていたり、塾があったりして小さい子供がよく通る場所でもあるので、もっと厳しく取り締まった方がよいと思う。 </t>
  </si>
  <si>
    <t>①alkoのウォーキングアプリを使っています。ポイントをためれば商品券が貰えるのは良い取り組みだと思うのですが抽選制なのが残念です。ポイントがたまった全員貰えるようにして下さい。 ②子供に障害があるのですが、市の育児相談窓口や保健センター等でその事について相談しようとすると「よそで相談してください」と投げられる事が多く非常に困っています。療育を受けられる施設も少ないと思います。改善してください。 ③カラスが多く、ゴミを荒らされるだけではなく子供が襲われました。安心して暮らせないので一刻も早く駆除してください。 ④小学校区は米野が距離的に近いのに小牧小学校になっています。近い所に変えて欲しいです。 ⑤近所に歩行者信号のない横断歩道が多いです。歩行者信号を設置して欲しいです。</t>
  </si>
  <si>
    <t>コロナ禍の為  人との接触を避けて 生活しているので 個人的な 活動のみ行って います。 アンケートを取っても 信頼される市政を行って 貰わないと困ります。</t>
  </si>
  <si>
    <t>子供達を交通事故や不審者から守る為にシルバー人材を有償で募集する、常識のある大人が活動することで明るく元気良く住みやすくなる、桃花台は、公園やドンキホーテ、東部市民センター、図書館があるので人の交流が良いが図書館の座る所を増やして欲しい、東部市民センターで気軽に参加できる音楽会などの行事も増やして欲しい、集団接種も東部市民センターでできるようにしてください、小牧市民の医療補助、健康診断が無料で受けれるようにしてください、こまくるは便利で良いです、元気なシルバーの人がいますので人の役に立つ働ける場所を提供してください、人生経験が豊かなので色々な相談事に対応して、弱者虐待や精神的な病でも防げる、話し相手がいないので孤独な人も話すことで元気になります、自然と挨拶をかわし、皆が知り合いになる事で安心、安全な街にしていく、またこういった意見を気軽に出せるようにして下さい。</t>
  </si>
  <si>
    <t>小牧で生まれ、育ったので、小牧には賑やかで平和な街であり続けてほしいと切に願っております。</t>
  </si>
  <si>
    <t>小牧市東部(大草地区)は近くにコンビニしかなく、歩きや自転車で行ける距離にスーパー、ドラッグストアなど、生活必需品が揃う場所がないので非常に生活しづらい。車が運転できるうちはいいが、高齢になったときに不安しかない。 また、春日井や名古屋に出る道がどこも混雑しており、通勤に非常に不便。もっと道路を広くする(福厳寺前の道路も中央分離帯が必要なのか。ゴミが捨てられているだけで、なくしてもいいのでは？)など、渋滞緩和するよう考えて欲しい。 また、小学生の通学路(大城学区だと亀谷歯科から点滅信号までの信号のない直線道路)を、通学時間帯に通り抜けで使う車が多く、非常に危険なスピードで走っていくため、毎回危険だと感じる。 時間帯で通行禁止や、信号をつけるなど、検討して欲しい。  まちづくりとは関係なく申し訳ないですが、昨年の秋頃、名古屋市中区の道路(名古屋市役所前の大きい道路、名城公園の信号あたり、北区方面へ向かう途中、小牧市のブランドロゴマークのついた社用車の運転がとても乱暴で、ものすごいスピードで走っていて不快でした。信号待ちのときも前に止まっていて、運転席からこちらを睨み付けるような行為をされ、信じられませんでした。市の社用車を乗られるのであれば、もっと自覚をもって運転して頂きたいです。</t>
  </si>
  <si>
    <t>子育て世代の支援は他の市よりも充実しているようですが、長年小牧に住んできて、そろそろ高齢になってきた身としては壮年、高齢者にももう少し目を向けて欲しい。 子育ての時期はそれほど恩恵を受けられず、孫も小牧市在住ではないので、子育て支援の恩恵を受ける機会がほとんどないのは残念。 遊びに来た時にこども館に連れて行ったが市外児だったので断られてしまった。コロナによる制限もあるでしょうが、付き添いが市内在住なら認めて欲しい。 また帯状疱疹の接種等、実費で受けるには高いので補助があると嬉しい。  かつては小学校等でボランティアもしましたが、今は病気になったので表立った活動家はしていない。 元気ならもう少し社会貢献をしたいと思う。</t>
  </si>
  <si>
    <t>市街化調整区域内の道路整備をしてほしい。歩道整備、裏道を駆け抜ける車の取り締まり、右折信号や歩行者信号の整備等</t>
  </si>
  <si>
    <t>住みやすい町で有難いですが、もっと小牧のいい所をアピールしていけたら、さらに良いのではないでしょうか？  あと梵天公園近く南側の用水路の草刈りをお願いします。</t>
  </si>
  <si>
    <t>Q6</t>
    <phoneticPr fontId="18"/>
  </si>
  <si>
    <t>Q23.1</t>
    <phoneticPr fontId="18"/>
  </si>
  <si>
    <t>Q43.1</t>
    <phoneticPr fontId="18"/>
  </si>
  <si>
    <t>Q43.2</t>
    <phoneticPr fontId="18"/>
  </si>
  <si>
    <t>Q55</t>
    <phoneticPr fontId="18"/>
  </si>
  <si>
    <t>市民!B8:B1398</t>
  </si>
  <si>
    <t>市民!C8:C1398</t>
  </si>
  <si>
    <t>市民!D8:D1398</t>
  </si>
  <si>
    <t>市民!E8:E1398</t>
  </si>
  <si>
    <t>市民!F8:F1398</t>
  </si>
  <si>
    <t>市民!G8:G1398</t>
  </si>
  <si>
    <t>市民!H8:H1398</t>
  </si>
  <si>
    <t>市民!I8:I1398</t>
  </si>
  <si>
    <t>市民!J8:J1398</t>
  </si>
  <si>
    <t>市民!K8:K1398</t>
  </si>
  <si>
    <t>市民!L8:L1398</t>
  </si>
  <si>
    <t>市民!M8:M1398</t>
  </si>
  <si>
    <t>市民!N8:N1398</t>
  </si>
  <si>
    <t>市民!O8:O1398</t>
  </si>
  <si>
    <t>市民!P8:P1398</t>
  </si>
  <si>
    <t>市民!Q8:Q1398</t>
  </si>
  <si>
    <t>市民!R8:R1398</t>
  </si>
  <si>
    <t>市民!S8:S1398</t>
  </si>
  <si>
    <t>市民!T8:T1398</t>
  </si>
  <si>
    <t>市民!U8:U1398</t>
  </si>
  <si>
    <t>市民!V8:V1398</t>
  </si>
  <si>
    <t>市民!W8:W1398</t>
  </si>
  <si>
    <t>市民!X8:X1398</t>
  </si>
  <si>
    <t>市民!Y8:Y1398</t>
  </si>
  <si>
    <t>市民!Z8:Z1398</t>
  </si>
  <si>
    <t>市民!AA8:AA1398</t>
  </si>
  <si>
    <t>市民!AB8:AB1398</t>
  </si>
  <si>
    <t>市民!AC8:AC1398</t>
  </si>
  <si>
    <t>市民!AD8:AD1398</t>
  </si>
  <si>
    <t>市民!AE8:AE1398</t>
  </si>
  <si>
    <t>市民!AF8:AF1398</t>
  </si>
  <si>
    <t>市民!AG8:AG1398</t>
  </si>
  <si>
    <t>市民!AH8:AH1398</t>
  </si>
  <si>
    <t>市民!AI8:AI1398</t>
  </si>
  <si>
    <t>市民!AJ8:AJ1398</t>
  </si>
  <si>
    <t>市民!AK8:AK1398</t>
  </si>
  <si>
    <t>市民!AL8:AL1398</t>
  </si>
  <si>
    <t>市民!AM8:AM1398</t>
  </si>
  <si>
    <t>市民!AN8:AN1398</t>
  </si>
  <si>
    <t>市民!AO8:AO1398</t>
  </si>
  <si>
    <t>市民!AP8:AP1398</t>
  </si>
  <si>
    <t>市民!AQ8:AQ1398</t>
  </si>
  <si>
    <t>市民!AR8:AR1398</t>
  </si>
  <si>
    <t>市民!AS8:AS1398</t>
  </si>
  <si>
    <t>市民!AT8:AT1398</t>
  </si>
  <si>
    <t>市民!AU8:AU1398</t>
  </si>
  <si>
    <t>市民!AV8:AV1398</t>
  </si>
  <si>
    <t>市民!AW8:AW1398</t>
  </si>
  <si>
    <t>市民!AX8:AX1398</t>
  </si>
  <si>
    <t>市民!AY8:AY1398</t>
  </si>
  <si>
    <t>市民!AZ8:AZ1398</t>
  </si>
  <si>
    <t>市民!BA8:BA1398</t>
  </si>
  <si>
    <t>市民!BB8:BB1398</t>
  </si>
  <si>
    <t>市民!BC8:BC1398</t>
  </si>
  <si>
    <t>市民!BD8:BD1398</t>
  </si>
  <si>
    <t>市民!BE8:BE1398</t>
  </si>
  <si>
    <t>市民!BF8:BF1398</t>
  </si>
  <si>
    <t>市民!BG8:BG1398</t>
  </si>
  <si>
    <t>市民!BH8:BH1398</t>
  </si>
  <si>
    <t>市民!BI8:BI1398</t>
  </si>
  <si>
    <t>市民!BJ8:BJ1398</t>
  </si>
  <si>
    <t>市民!BK8:BK1398</t>
  </si>
  <si>
    <t>市民!BL8:BL1398</t>
  </si>
  <si>
    <t>市民!BM8:BM1398</t>
  </si>
  <si>
    <t>市民!BN8:BN1398</t>
  </si>
  <si>
    <t>市民!BO8:BO1398</t>
  </si>
  <si>
    <t>市民!BP8:BP1398</t>
  </si>
  <si>
    <t>市民!BQ8:BQ1398</t>
  </si>
  <si>
    <t>市民!BR8:BR1398</t>
  </si>
  <si>
    <t>市民!BS8:BS1398</t>
  </si>
  <si>
    <t>この１年間にボランティア活動などに参加したことがあるか[問18]</t>
  </si>
  <si>
    <t>この１年間にボランティア活動などに参加したことがあるか[問18]</t>
    <phoneticPr fontId="18"/>
  </si>
  <si>
    <t>生きがいをもって生活しているか[問19]</t>
  </si>
  <si>
    <t>生きがいをもって生活しているか[問19]</t>
    <phoneticPr fontId="18"/>
  </si>
  <si>
    <t>日頃から口腔ケアをしているか[問20]</t>
  </si>
  <si>
    <t>日頃から口腔ケアをしているか[問20]</t>
    <phoneticPr fontId="18"/>
  </si>
  <si>
    <t>「ヘルプマーク」を知っているか[問21]</t>
  </si>
  <si>
    <t>「ヘルプマーク」を知っているか[問21]</t>
    <phoneticPr fontId="18"/>
  </si>
  <si>
    <t>休日に急病で医療機関を受診できずに困ったことがあるか[問22]</t>
  </si>
  <si>
    <t>休日に急病で医療機関を受診できずに困ったことがあるか[問22]</t>
    <phoneticPr fontId="18"/>
  </si>
  <si>
    <t>福祉医療費受給者証を所有しているか[問23]</t>
  </si>
  <si>
    <t>福祉医療費受給者証を所有しているか[問23]</t>
    <phoneticPr fontId="18"/>
  </si>
  <si>
    <t>福祉医療費受給者証によって安心して医療を受けられているか[問23-1]</t>
  </si>
  <si>
    <t>福祉医療費受給者証によって安心して医療を受けられているか[問23-1]</t>
    <phoneticPr fontId="18"/>
  </si>
  <si>
    <t>市に女性相談の窓口があることを知っているか[問24]</t>
  </si>
  <si>
    <t>市に女性相談の窓口があることを知っているか[問24]</t>
    <phoneticPr fontId="18"/>
  </si>
  <si>
    <t>健康づくりのためにスポーツに取り組む必要があると考えているか[問25]</t>
  </si>
  <si>
    <t>健康づくりのためにスポーツに取り組む必要があると考えているか[問25]</t>
    <phoneticPr fontId="18"/>
  </si>
  <si>
    <t>週に１回以上適度な運動をしているか[問26]</t>
  </si>
  <si>
    <t>週に１回以上適度な運動をしているか[問26]</t>
    <phoneticPr fontId="18"/>
  </si>
  <si>
    <t>2026年に愛知県でアジア競技大会が開催されることを知っているか[問27]</t>
  </si>
  <si>
    <t>2026年に愛知県でアジア競技大会が開催されることを知っているか[問27]</t>
    <phoneticPr fontId="18"/>
  </si>
  <si>
    <t>日頃から文化・芸術に親しんでいるか[問28]</t>
  </si>
  <si>
    <t>日頃から文化・芸術に親しんでいるか[問28]</t>
    <phoneticPr fontId="18"/>
  </si>
  <si>
    <t>日頃から文化・芸術に関する創作活動を行っているか[問29]</t>
  </si>
  <si>
    <t>日頃から文化・芸術に関する創作活動を行っているか[問29]</t>
    <phoneticPr fontId="18"/>
  </si>
  <si>
    <t>この1年間に生涯学習に関する活動を行ったか[問30]</t>
  </si>
  <si>
    <t>この1年間に生涯学習に関する活動を行ったか[問30]</t>
    <phoneticPr fontId="18"/>
  </si>
  <si>
    <t>この1年間に生涯学習に関する支援や指導に関わったことがあるか[問31]</t>
  </si>
  <si>
    <t>この1年間に生涯学習に関する支援や指導に関わったことがあるか[問31]</t>
    <phoneticPr fontId="18"/>
  </si>
  <si>
    <t>この１年間に図書館を利用したことがあるか[問32]</t>
  </si>
  <si>
    <t>この１年間に図書館を利用したことがあるか[問32]</t>
    <phoneticPr fontId="18"/>
  </si>
  <si>
    <t>人に紹介したくなる小牧の観光スポットや食文化があるか[問33]</t>
  </si>
  <si>
    <t>人に紹介したくなる小牧の観光スポットや食文化があるか[問33]</t>
    <phoneticPr fontId="18"/>
  </si>
  <si>
    <t>Q23-1</t>
    <phoneticPr fontId="18"/>
  </si>
  <si>
    <t>Q43-1</t>
    <phoneticPr fontId="18"/>
  </si>
  <si>
    <t>Q43-2</t>
    <phoneticPr fontId="18"/>
  </si>
  <si>
    <t>週に１回以上公共交通機関を利用しているか[問34]</t>
  </si>
  <si>
    <t>週に１回以上公共交通機関を利用しているか[問34]</t>
    <phoneticPr fontId="18"/>
  </si>
  <si>
    <t>この１年間に市内の公園を訪れたことがあるか[問35]</t>
  </si>
  <si>
    <t>この１年間に市内の公園を訪れたことがあるか[問35]</t>
    <phoneticPr fontId="18"/>
  </si>
  <si>
    <t>この１年間に区や市民活動団体の活動に参加したことがあるか[問36]</t>
  </si>
  <si>
    <t>この１年間に区や市民活動団体の活動に参加したことがあるか[問36]</t>
    <phoneticPr fontId="18"/>
  </si>
  <si>
    <t>「広報こまき」を毎号読んでいるか[問39]</t>
    <rPh sb="1" eb="3">
      <t>コウホウ</t>
    </rPh>
    <rPh sb="8" eb="10">
      <t>マイゴウ</t>
    </rPh>
    <rPh sb="10" eb="11">
      <t>ヨ</t>
    </rPh>
    <phoneticPr fontId="18"/>
  </si>
  <si>
    <t>地域に貢献する活動をしているか[問37]</t>
  </si>
  <si>
    <t>地域に貢献する活動をしているか[問37]</t>
    <phoneticPr fontId="18"/>
  </si>
  <si>
    <t>地域協議会の取組みを知っているか[問38]</t>
  </si>
  <si>
    <t>地域協議会の取組みを知っているか[問38]</t>
    <phoneticPr fontId="18"/>
  </si>
  <si>
    <t>「まちレポこまき」を知っているか[問40]</t>
  </si>
  <si>
    <t>「まちレポこまき」を知っているか[問40]</t>
    <phoneticPr fontId="18"/>
  </si>
  <si>
    <t>スマートフォンを持っているか[問41]</t>
  </si>
  <si>
    <t>スマートフォンを持っているか[問41]</t>
    <phoneticPr fontId="18"/>
  </si>
  <si>
    <t>この１年間にインターネットを利用したことがあるか[問42]</t>
  </si>
  <si>
    <t>この１年間にインターネットを利用したことがあるか[問42]</t>
    <phoneticPr fontId="18"/>
  </si>
  <si>
    <t>この１年間に「市役所窓口・公共施設」を利用したことがあるか[問43]</t>
  </si>
  <si>
    <t>この１年間に「市役所窓口・公共施設」を利用したことがあるか[問43]</t>
    <phoneticPr fontId="18"/>
  </si>
  <si>
    <t>窓口サービスや公共施設が利用しやすいと思うか[問43-1]</t>
  </si>
  <si>
    <t>窓口サービスや公共施設が利用しやすいと思うか[問43-1]</t>
    <phoneticPr fontId="18"/>
  </si>
  <si>
    <t>窓口などでの職員の応対に満足しているか[問43-2]</t>
  </si>
  <si>
    <t>窓口などでの職員の応対に満足しているか[問43-2]</t>
    <phoneticPr fontId="18"/>
  </si>
  <si>
    <t>ごみ出しルール（分別等）を守っているか[問44]</t>
  </si>
  <si>
    <t>ごみ出しルール（分別等）を守っているか[問44]</t>
    <phoneticPr fontId="18"/>
  </si>
  <si>
    <t>小牧市の歴史や伝統文化に興味・関心があるか[問45]</t>
  </si>
  <si>
    <t>小牧市の歴史や伝統文化に興味・関心があるか[問45]</t>
    <phoneticPr fontId="18"/>
  </si>
  <si>
    <t>「小牧山」は小牧市のシンボルであると感じるか[問46]</t>
  </si>
  <si>
    <t>「小牧山」は小牧市のシンボルであると感じるか[問46]</t>
    <phoneticPr fontId="18"/>
  </si>
  <si>
    <t>小牧市に愛着や誇りを感じるか[問47]</t>
  </si>
  <si>
    <t>小牧市に愛着や誇りを感じるか[問47]</t>
    <phoneticPr fontId="18"/>
  </si>
  <si>
    <t>これからも小牧市に住み続けたいと思うか[問48]</t>
  </si>
  <si>
    <t>これからも小牧市に住み続けたいと思うか[問48]</t>
    <phoneticPr fontId="18"/>
  </si>
  <si>
    <t>固定的な性別役割分担について見直すべきと思うか[問49]</t>
  </si>
  <si>
    <t>固定的な性別役割分担について見直すべきと思うか[問49]</t>
    <phoneticPr fontId="18"/>
  </si>
  <si>
    <t>小牧市多文化共生推進プランを知っているか[問50]</t>
  </si>
  <si>
    <t>小牧市多文化共生推進プランを知っているか[問50]</t>
    <phoneticPr fontId="18"/>
  </si>
  <si>
    <t>今の自分を好きといえるか[問51]</t>
    <rPh sb="0" eb="1">
      <t>イマ</t>
    </rPh>
    <rPh sb="2" eb="4">
      <t>ジブン</t>
    </rPh>
    <rPh sb="5" eb="6">
      <t>ス</t>
    </rPh>
    <phoneticPr fontId="18"/>
  </si>
  <si>
    <t>「SDGｓ」についてどの程度知っているか[問53]</t>
    <rPh sb="12" eb="14">
      <t>テイド</t>
    </rPh>
    <rPh sb="14" eb="15">
      <t>シ</t>
    </rPh>
    <phoneticPr fontId="18"/>
  </si>
  <si>
    <t>キャッシュレス決済を利用しているか[問54]</t>
  </si>
  <si>
    <t>キャッシュレス決済を利用しているか[問54]</t>
    <phoneticPr fontId="18"/>
  </si>
  <si>
    <t>小牧市は「安心して子育てができるまち」だと思うか[問55]</t>
  </si>
  <si>
    <t>小牧市は「安心して子育てができるまち」だと思うか[問55]</t>
    <phoneticPr fontId="18"/>
  </si>
  <si>
    <t>好きではない</t>
    <rPh sb="0" eb="1">
      <t>ス</t>
    </rPh>
    <phoneticPr fontId="18"/>
  </si>
  <si>
    <t>どちらかといえば好きではない</t>
    <rPh sb="8" eb="9">
      <t>ス</t>
    </rPh>
    <phoneticPr fontId="18"/>
  </si>
  <si>
    <t>どちらかといえば好き</t>
    <rPh sb="8" eb="9">
      <t>ス</t>
    </rPh>
    <phoneticPr fontId="18"/>
  </si>
  <si>
    <t>好き</t>
    <rPh sb="0" eb="1">
      <t>ス</t>
    </rPh>
    <phoneticPr fontId="18"/>
  </si>
  <si>
    <t>今の自分</t>
    <rPh sb="0" eb="1">
      <t>イマ</t>
    </rPh>
    <rPh sb="2" eb="4">
      <t>ジブン</t>
    </rPh>
    <phoneticPr fontId="18"/>
  </si>
  <si>
    <t>「SDGｓ」</t>
    <phoneticPr fontId="18"/>
  </si>
  <si>
    <t>言葉は聞いたことがある</t>
    <rPh sb="0" eb="2">
      <t>コトバ</t>
    </rPh>
    <rPh sb="3" eb="4">
      <t>キ</t>
    </rPh>
    <phoneticPr fontId="18"/>
  </si>
  <si>
    <t>内容まで知っている</t>
    <rPh sb="0" eb="2">
      <t>ナイヨウ</t>
    </rPh>
    <rPh sb="4" eb="5">
      <t>シ</t>
    </rPh>
    <phoneticPr fontId="18"/>
  </si>
  <si>
    <t>実際に取り組んでいる</t>
    <rPh sb="0" eb="2">
      <t>ジッサイ</t>
    </rPh>
    <rPh sb="3" eb="4">
      <t>ト</t>
    </rPh>
    <rPh sb="5" eb="6">
      <t>ク</t>
    </rPh>
    <phoneticPr fontId="18"/>
  </si>
  <si>
    <t>設問１　あなたの性別は？〈１つに○印〉</t>
  </si>
  <si>
    <t>設問２　あなたの年齢は？〈１つに○印〉</t>
  </si>
  <si>
    <t>設問３　あなたのご職業は？〈１つに○印〉</t>
  </si>
  <si>
    <t>設問４　あなたのお住まいの小学校区はどれですか？〈１つに○印〉</t>
  </si>
  <si>
    <t>設問５　あなたの家族構成は、次のうちどれに当てはまりますか？〈当てはまるもの全てに○印〉</t>
  </si>
  <si>
    <t>設問６　あなたは小牧市にお住まいになって何年になりますか？〈１つに○印〉</t>
  </si>
  <si>
    <t>設問７　あなたは、水や食料など災害用備蓄品を備蓄していますか？</t>
  </si>
  <si>
    <t>設問８　あなたは、地震に対する備えとして、家具の転倒防止などの措置をしていますか？</t>
  </si>
  <si>
    <t>設問９　あなたは、災害時に自分が避難する避難所・避難場所を知っていますか？</t>
  </si>
  <si>
    <t>設問10　あなたは、自動車運転免許を所有していますか？</t>
  </si>
  <si>
    <t>設問10- １　【設問10で「はい」と回答した方のみお答えください】あなたは、日頃から自動車の運転時にハイビームの有効活用を行っていますか？</t>
  </si>
  <si>
    <t>設問10- ２　【設問10で「はい」と回答した方のみお答えください】あなたは、日頃から自動車の運転時にハイビームの有効活用を行っていますか？</t>
  </si>
  <si>
    <t>設問11　あなたの自宅は、空き巣、忍込み防止対策をしていますか？</t>
  </si>
  <si>
    <t>設問12　あなた（同居の家族含む）は、自動車を所有していますか？</t>
  </si>
  <si>
    <t>設問12-1　【設問12で「はい」と回答した方のみお答えください】あなた（同居の家族含む）は、自動車盗、部品ねらい、車上ねらいの防止対策を実行していますか？</t>
  </si>
  <si>
    <t>設問13　あなたは、自転車を所有していますか？</t>
  </si>
  <si>
    <t>設問13-1　【設問13で「はい」と回答した方のみお答えください】あなたは、外出先や自宅で自転車に鍵をかけていますか？</t>
  </si>
  <si>
    <t>設問13-2　【設問13で「はい」と回答した方のみお答えください】あなたは、自転車に乗るときにヘルメットを着用していますか？</t>
  </si>
  <si>
    <t>設問13-3　【設問13で「はい」と回答した方のみお答えください】あなたは、自転車損害賠償責任保険などに加入していますか？</t>
  </si>
  <si>
    <t>設問14　あなたは、市に消費生活センターという相談窓口があることを知っていますか？</t>
  </si>
  <si>
    <t>設問15　あなたは、日常生活で外国人市民と接する機会がありますか？</t>
  </si>
  <si>
    <t>設問16　あなたは、日頃から省エネルギーを意識した取組みを行っていますか？（例：節電、低公害車の利用など）</t>
  </si>
  <si>
    <t>設問17　あなたは、買い物をするときエコバッグを持参していますか。</t>
  </si>
  <si>
    <t>設問18　あなたは、この1 年間にボランティア活動などの地域での福祉活動に参加したことがありますか？  （例：献血、募金、サロン、あいさつ・声か</t>
  </si>
  <si>
    <t>設問19　あなたは、生きがいをもって生活していますか？</t>
  </si>
  <si>
    <t>設問20　あなたは、日頃から口腔ケアをしていますか？（例：定期的な歯科健診を受けるなど）</t>
  </si>
  <si>
    <t>設問21　あなたは、「ヘルプマーク」を知っていますか？</t>
  </si>
  <si>
    <t>設問22　あなたは、休日に急病で医療機関を受診できずに困ったことがありますか？</t>
  </si>
  <si>
    <t>設問23　あなた（同居の家族含む）は、子ども医療などの福祉医療費受給者証を所有していますか？</t>
  </si>
  <si>
    <t>設問23-1　【設問23で「はい」と回答した方のみお答えください】</t>
  </si>
  <si>
    <t>設問24　あなたは、市に女性相談の窓口があることを知っていますか？</t>
  </si>
  <si>
    <t>設問25　あなたは、健康づくりのために、日常生活の中でスポーツ（ウォーキングや体操を始めとする運動）に取り組む必要があると考えていますか？</t>
  </si>
  <si>
    <t>設問26　あなたは、週に１回以上適度な運動をしていますか？</t>
  </si>
  <si>
    <t>設問27　あなたは、2026年に愛知県でアジア競技大会が開催されることを知っていますか？</t>
  </si>
  <si>
    <t>設問28　あなたは、日頃から文化・芸術に親しんでいますか？（例：読書、書道、ピアノ、絵画、写真、映画、コンサート・音楽鑑賞、美術館・博物館めぐりなど）</t>
  </si>
  <si>
    <t>設問29　あなたは、日頃から文化・芸術に関する創作活動を行っていますか？（例：書道、ピアノ、絵画、写真など）</t>
  </si>
  <si>
    <t>設問30　あなたは、この1 年間に生涯学習に関する活動を行いましたか？</t>
  </si>
  <si>
    <t>設問31　あなたは、この1 年間に生涯学習に関する支援や指導に関わったことがありますか？</t>
  </si>
  <si>
    <t>設問32　あなたは、この１年間に図書館（えほん図書館、各市民センター図書室含む）を利用したことがありますか？</t>
  </si>
  <si>
    <t>設問33　あなたには、人に紹介したくなる小牧の観光スポットや食文化がありますか？</t>
  </si>
  <si>
    <t>設問34　あなたは、週に１回以上公共交通機関（電車、バス［路線バス・巡回バス］）を利用していますか？</t>
  </si>
  <si>
    <t>設問35　あなたは、この1 年間に市内の公園を訪れたことがありますか？</t>
  </si>
  <si>
    <t>設問36　あなたは、この１年間に区（自治会）や市民活動団体などが実施する活動に参加したことがありますか？</t>
  </si>
  <si>
    <t>設問37　あなたは、地域に貢献する活動をしていますか？（例：ごみ拾い、防犯パトロール、防</t>
  </si>
  <si>
    <t>設問38　あなたは、地域協議会の取組みを知っていますか？</t>
  </si>
  <si>
    <t>設問39　あなたは、「広報こまき」を毎号（毎月1 日・15日発行）読んでいますか？</t>
  </si>
  <si>
    <t>設問40　あなたは、「まちレポこまき」を知っていますか？</t>
  </si>
  <si>
    <t>設問41　あなたは、スマートフォンを持っていますか？</t>
  </si>
  <si>
    <t>設問42　あなたは、この1 年間にインターネット（電子メールやメッセージの送受信、ホームページの閲覧など）を利用したことがありますか？</t>
  </si>
  <si>
    <t>設問43　あなたは、この１年間に「市役所窓口（支所窓口などを含む）・公共施設」を利用したことがありますか？</t>
  </si>
  <si>
    <t>設問43-1　【設問43で「はい」と回答した方のみお答えください】あなたは、「届出・手続き・証明書交付など」の窓口サービスや公共施設が利用しやすい、便利だと思いますか？</t>
  </si>
  <si>
    <t>設問43-2　【設問43で「はい」と回答した方のみお答えください】あなたは、窓口などでの職員の応対に満足していますか？</t>
  </si>
  <si>
    <t>設問44　あなたは、ごみ出しルール（分別など）を守ってごみ出しを行っていますか？</t>
  </si>
  <si>
    <t>設問45　あなたは、小牧市（またはお住まいの地域）の歴史や伝統文化（小牧山城などの文化財、祭、民俗芸能など）に興味・関心がありますか？</t>
  </si>
  <si>
    <t>設問46　あなたは、「小牧山」は小牧市のシンボルであると感じますか？</t>
  </si>
  <si>
    <t>設問47　あなたは、小牧市に愛着や誇りを感じますか？</t>
  </si>
  <si>
    <t>設問48　あなたは、これからも小牧市に住み続けたいと思いますか？</t>
  </si>
  <si>
    <t>設問49　あなたは、「男は仕事、女は家庭」といった固定的な性別役割分担について見直すべきと思いますか？</t>
  </si>
  <si>
    <t>設問50　あなたは、小牧市多文化共生推進プランを知っていますか？</t>
  </si>
  <si>
    <t>設問51　自分の良いところ、悪いところを含めて、今の自分を好きといえますか？</t>
  </si>
  <si>
    <t>設問52　あなたは、このブランドロゴマークおよびキャッチフレーズ「キミと一緒に、育っていきたい。」を知っていますか？</t>
  </si>
  <si>
    <t>設問53　あなたは、「SDGs」についてどの程度知っていますか？</t>
  </si>
  <si>
    <t>設問54　キャッシュレス決済（クレジットカード、QRコードなどによる決済）を利用していますか？</t>
  </si>
  <si>
    <t>設問55　小牧市は子育て家庭の支援や保育サービスが充実しているなど「安心して子育てができるまち」だと思いますか？</t>
  </si>
  <si>
    <t>全  体</t>
  </si>
  <si>
    <t>男性</t>
  </si>
  <si>
    <t>女性</t>
  </si>
  <si>
    <t>その他</t>
  </si>
  <si>
    <t>無回答</t>
  </si>
  <si>
    <t>１０歳代</t>
  </si>
  <si>
    <t>２０歳代</t>
  </si>
  <si>
    <t>３０歳代</t>
  </si>
  <si>
    <t>４０歳代</t>
  </si>
  <si>
    <t>５０歳代</t>
  </si>
  <si>
    <t>６０～６４歳</t>
  </si>
  <si>
    <t>６５～６９歳</t>
  </si>
  <si>
    <t>７０～７４歳</t>
  </si>
  <si>
    <t>７５歳以上</t>
  </si>
  <si>
    <t>会社員</t>
  </si>
  <si>
    <t>公務員</t>
  </si>
  <si>
    <t>自営業</t>
  </si>
  <si>
    <t>アルバイト・パートタイム</t>
  </si>
  <si>
    <t>専業主婦・夫</t>
  </si>
  <si>
    <t>学生</t>
  </si>
  <si>
    <t>無職</t>
  </si>
  <si>
    <t>小牧</t>
  </si>
  <si>
    <t>村中</t>
  </si>
  <si>
    <t>小牧南</t>
  </si>
  <si>
    <t>三ツ渕</t>
  </si>
  <si>
    <t>味岡</t>
  </si>
  <si>
    <t>篠岡</t>
  </si>
  <si>
    <t>北里</t>
  </si>
  <si>
    <t>米野</t>
  </si>
  <si>
    <t>一色</t>
  </si>
  <si>
    <t>小木</t>
  </si>
  <si>
    <t>小牧原</t>
  </si>
  <si>
    <t>本庄</t>
  </si>
  <si>
    <t>桃ヶ丘</t>
  </si>
  <si>
    <t>陶</t>
  </si>
  <si>
    <t>光ヶ丘</t>
  </si>
  <si>
    <t>大城</t>
  </si>
  <si>
    <t>不明</t>
  </si>
  <si>
    <t>小学生（６～１２歳）の同居家族がいる</t>
  </si>
  <si>
    <t>１２～１８歳の同居家族がいる</t>
  </si>
  <si>
    <t>１９～６４歳の同居家族がいる</t>
  </si>
  <si>
    <t>６５歳以上の同居家族がいる</t>
  </si>
  <si>
    <t>生まれた時からずっと</t>
  </si>
  <si>
    <t>転入後５年以上</t>
  </si>
  <si>
    <t>転入後５年未満</t>
  </si>
  <si>
    <t>はい</t>
  </si>
  <si>
    <t>いいえ</t>
  </si>
  <si>
    <t>そう思う</t>
  </si>
  <si>
    <t>どちらかといえばそう思う</t>
  </si>
  <si>
    <t>どちらかといえばそう思わない</t>
  </si>
  <si>
    <t>そう思わない</t>
  </si>
  <si>
    <t>好き</t>
  </si>
  <si>
    <t>どちらかといえば好き</t>
  </si>
  <si>
    <t>どちらかといえば好きではない</t>
  </si>
  <si>
    <t>好きではない</t>
  </si>
  <si>
    <t>実際に取り組んでいる</t>
  </si>
  <si>
    <t>内容まで知っている</t>
  </si>
  <si>
    <t>言葉は聞いたことがある</t>
  </si>
  <si>
    <t>すでに利用している</t>
  </si>
  <si>
    <t>今は利用していないが今後利用したい</t>
  </si>
  <si>
    <t>利用するつもりはない</t>
  </si>
  <si>
    <t>今後利用するかわからない</t>
  </si>
  <si>
    <t>状況が該当しない</t>
  </si>
  <si>
    <t>-</t>
  </si>
  <si>
    <t>*</t>
    <phoneticPr fontId="18"/>
  </si>
  <si>
    <t>*</t>
    <phoneticPr fontId="18"/>
  </si>
  <si>
    <t>*</t>
    <phoneticPr fontId="18"/>
  </si>
  <si>
    <t>*</t>
    <phoneticPr fontId="18"/>
  </si>
  <si>
    <t>*</t>
    <phoneticPr fontId="18"/>
  </si>
  <si>
    <t>*</t>
    <phoneticPr fontId="18"/>
  </si>
  <si>
    <t>*</t>
    <phoneticPr fontId="18"/>
  </si>
  <si>
    <t>*</t>
    <phoneticPr fontId="18"/>
  </si>
  <si>
    <t>*</t>
    <phoneticPr fontId="18"/>
  </si>
  <si>
    <t>*</t>
    <phoneticPr fontId="18"/>
  </si>
  <si>
    <t>*</t>
    <phoneticPr fontId="18"/>
  </si>
  <si>
    <t>*</t>
    <phoneticPr fontId="18"/>
  </si>
  <si>
    <t>*</t>
    <phoneticPr fontId="18"/>
  </si>
  <si>
    <t>*</t>
    <phoneticPr fontId="18"/>
  </si>
  <si>
    <t>*</t>
    <phoneticPr fontId="18"/>
  </si>
  <si>
    <t>*</t>
    <phoneticPr fontId="18"/>
  </si>
  <si>
    <t>*</t>
    <phoneticPr fontId="18"/>
  </si>
  <si>
    <r>
      <t>｛(4,4)+(4,3)+(3,4)+(</t>
    </r>
    <r>
      <rPr>
        <sz val="11"/>
        <color rgb="FFFF0000"/>
        <rFont val="ＭＳ Ｐゴシック"/>
        <family val="3"/>
        <charset val="128"/>
        <scheme val="minor"/>
      </rPr>
      <t>3</t>
    </r>
    <r>
      <rPr>
        <sz val="11"/>
        <color theme="1"/>
        <rFont val="ＭＳ Ｐゴシック"/>
        <family val="2"/>
        <charset val="128"/>
        <scheme val="minor"/>
      </rPr>
      <t>,</t>
    </r>
    <r>
      <rPr>
        <sz val="11"/>
        <color rgb="FFFF0000"/>
        <rFont val="ＭＳ Ｐゴシック"/>
        <family val="3"/>
        <charset val="128"/>
        <scheme val="minor"/>
      </rPr>
      <t>3</t>
    </r>
    <r>
      <rPr>
        <sz val="11"/>
        <color theme="1"/>
        <rFont val="ＭＳ Ｐゴシック"/>
        <family val="2"/>
        <charset val="128"/>
        <scheme val="minor"/>
      </rPr>
      <t>)｝×属性</t>
    </r>
    <rPh sb="26" eb="28">
      <t>ゾクセイ</t>
    </rPh>
    <phoneticPr fontId="18"/>
  </si>
  <si>
    <t>ｆ</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</si>
</sst>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5">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3"/>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indexed="10"/>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11"/>
      <color rgb="FF00B050"/>
      <name val="ＭＳ Ｐゴシック"/>
      <family val="2"/>
      <charset val="128"/>
      <scheme val="minor"/>
    </font>
    <font>
      <sz val="11"/>
      <color rgb="FF00B050"/>
      <name val="ＭＳ Ｐゴシック"/>
      <family val="3"/>
      <charset val="128"/>
      <scheme val="minor"/>
    </font>
    <font>
      <sz val="8"/>
      <color theme="1"/>
      <name val="ＭＳ Ｐゴシック"/>
      <family val="3"/>
      <charset val="128"/>
      <scheme val="minor"/>
    </font>
    <font>
      <sz val="9"/>
      <color rgb="FF000000"/>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thin">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8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7" fillId="0" borderId="0">
      <alignment vertical="center"/>
    </xf>
    <xf numFmtId="0" fontId="1" fillId="0" borderId="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67">
    <xf numFmtId="0" fontId="0" fillId="0" borderId="0" xfId="0">
      <alignment vertical="center"/>
    </xf>
    <xf numFmtId="0" fontId="0" fillId="0" borderId="0" xfId="0" applyAlignment="1">
      <alignment vertical="center" wrapText="1"/>
    </xf>
    <xf numFmtId="0" fontId="19" fillId="0" borderId="0" xfId="0" applyFont="1">
      <alignment vertical="center"/>
    </xf>
    <xf numFmtId="0" fontId="0" fillId="0" borderId="0" xfId="0" applyAlignment="1">
      <alignment horizontal="center" vertical="center"/>
    </xf>
    <xf numFmtId="0" fontId="17" fillId="0" borderId="0" xfId="0" applyFont="1">
      <alignment vertical="center"/>
    </xf>
    <xf numFmtId="0" fontId="21" fillId="0" borderId="17" xfId="0" applyFont="1" applyBorder="1" applyAlignment="1">
      <alignment vertical="center"/>
    </xf>
    <xf numFmtId="0" fontId="20" fillId="0" borderId="0" xfId="0" applyFont="1" applyAlignment="1">
      <alignment horizontal="center" vertical="center" textRotation="255" wrapText="1"/>
    </xf>
    <xf numFmtId="0" fontId="20" fillId="33" borderId="0" xfId="0" applyFont="1" applyFill="1" applyAlignment="1">
      <alignment horizontal="center" vertical="center" textRotation="255" wrapText="1"/>
    </xf>
    <xf numFmtId="0" fontId="0" fillId="0" borderId="0" xfId="0" applyFill="1" applyAlignment="1">
      <alignment horizontal="center" vertical="center"/>
    </xf>
    <xf numFmtId="0" fontId="0" fillId="0" borderId="0" xfId="0" applyFill="1">
      <alignment vertical="center"/>
    </xf>
    <xf numFmtId="0" fontId="22" fillId="0" borderId="17" xfId="0" applyFont="1" applyBorder="1" applyAlignment="1">
      <alignment vertical="center"/>
    </xf>
    <xf numFmtId="0" fontId="0" fillId="0" borderId="0" xfId="0" applyBorder="1">
      <alignment vertical="center"/>
    </xf>
    <xf numFmtId="0" fontId="22" fillId="0" borderId="0" xfId="0" applyFont="1" applyBorder="1">
      <alignment vertical="center"/>
    </xf>
    <xf numFmtId="0" fontId="22" fillId="0" borderId="0" xfId="0" applyFont="1">
      <alignment vertical="center"/>
    </xf>
    <xf numFmtId="0" fontId="0" fillId="34" borderId="0" xfId="0" applyFill="1">
      <alignment vertical="center"/>
    </xf>
    <xf numFmtId="0" fontId="22" fillId="34" borderId="17" xfId="0" applyFont="1" applyFill="1" applyBorder="1" applyAlignment="1">
      <alignment vertical="center"/>
    </xf>
    <xf numFmtId="0" fontId="23" fillId="0" borderId="0" xfId="0" applyFont="1" applyAlignment="1">
      <alignment horizontal="right" vertical="center"/>
    </xf>
    <xf numFmtId="0" fontId="24" fillId="0" borderId="0" xfId="0" applyFont="1" applyFill="1" applyAlignment="1">
      <alignment horizontal="right" vertical="center"/>
    </xf>
    <xf numFmtId="0" fontId="25" fillId="0" borderId="0" xfId="0" applyFont="1" applyFill="1" applyAlignment="1">
      <alignment horizontal="center" vertical="center"/>
    </xf>
    <xf numFmtId="0" fontId="25" fillId="0" borderId="0" xfId="0" applyFont="1" applyAlignment="1">
      <alignment horizontal="center" vertical="center"/>
    </xf>
    <xf numFmtId="0" fontId="25" fillId="0" borderId="0" xfId="0" applyFont="1">
      <alignment vertical="center"/>
    </xf>
    <xf numFmtId="0" fontId="17" fillId="0" borderId="0" xfId="0" applyFont="1" applyAlignment="1">
      <alignment horizontal="center" vertical="center"/>
    </xf>
    <xf numFmtId="0" fontId="20" fillId="33" borderId="0" xfId="0" applyFont="1" applyFill="1" applyAlignment="1">
      <alignment horizontal="center" vertical="center" textRotation="255" shrinkToFit="1"/>
    </xf>
    <xf numFmtId="0" fontId="20" fillId="0" borderId="0" xfId="0" applyFont="1" applyAlignment="1">
      <alignment horizontal="center" vertical="center" textRotation="255" shrinkToFit="1"/>
    </xf>
    <xf numFmtId="0" fontId="26" fillId="33" borderId="13" xfId="0" applyFont="1" applyFill="1" applyBorder="1" applyAlignment="1">
      <alignment horizontal="center" vertical="center"/>
    </xf>
    <xf numFmtId="176" fontId="26" fillId="33" borderId="16" xfId="0" applyNumberFormat="1" applyFont="1" applyFill="1" applyBorder="1" applyAlignment="1">
      <alignment horizontal="center" vertical="center"/>
    </xf>
    <xf numFmtId="0" fontId="26" fillId="33" borderId="13" xfId="0" applyNumberFormat="1" applyFont="1" applyFill="1" applyBorder="1" applyAlignment="1">
      <alignment horizontal="center" vertical="center"/>
    </xf>
    <xf numFmtId="176" fontId="26" fillId="33" borderId="28" xfId="0" applyNumberFormat="1" applyFont="1" applyFill="1" applyBorder="1" applyAlignment="1">
      <alignment horizontal="center" vertical="center"/>
    </xf>
    <xf numFmtId="0" fontId="26" fillId="33" borderId="18" xfId="0" applyNumberFormat="1" applyFont="1" applyFill="1" applyBorder="1" applyAlignment="1">
      <alignment horizontal="center" vertical="center"/>
    </xf>
    <xf numFmtId="0" fontId="26" fillId="33" borderId="18" xfId="0" applyFont="1" applyFill="1" applyBorder="1" applyAlignment="1">
      <alignment horizontal="center" vertical="center"/>
    </xf>
    <xf numFmtId="0" fontId="26" fillId="33" borderId="32" xfId="0" applyFont="1" applyFill="1" applyBorder="1" applyAlignment="1">
      <alignment horizontal="center" vertical="center"/>
    </xf>
    <xf numFmtId="0" fontId="26" fillId="0" borderId="24" xfId="0" applyFont="1" applyBorder="1" applyAlignment="1">
      <alignment horizontal="center" vertical="center"/>
    </xf>
    <xf numFmtId="0" fontId="26" fillId="0" borderId="26" xfId="0" applyFont="1" applyBorder="1" applyAlignment="1">
      <alignment horizontal="center" vertical="center"/>
    </xf>
    <xf numFmtId="0" fontId="26" fillId="0" borderId="30"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33" borderId="12" xfId="0" applyFont="1" applyFill="1" applyBorder="1" applyAlignment="1">
      <alignment horizontal="center" vertical="center"/>
    </xf>
    <xf numFmtId="0" fontId="26" fillId="0" borderId="12" xfId="0" applyFont="1" applyBorder="1" applyAlignment="1">
      <alignment horizontal="center" vertical="center"/>
    </xf>
    <xf numFmtId="176" fontId="26" fillId="33" borderId="21" xfId="0" applyNumberFormat="1" applyFont="1" applyFill="1" applyBorder="1" applyAlignment="1">
      <alignment horizontal="center" vertical="center"/>
    </xf>
    <xf numFmtId="176" fontId="26" fillId="33" borderId="15" xfId="0" applyNumberFormat="1" applyFont="1" applyFill="1" applyBorder="1" applyAlignment="1">
      <alignment horizontal="center" vertical="center"/>
    </xf>
    <xf numFmtId="176" fontId="26" fillId="0" borderId="15" xfId="0" applyNumberFormat="1" applyFont="1" applyBorder="1" applyAlignment="1">
      <alignment horizontal="center" vertical="center"/>
    </xf>
    <xf numFmtId="176" fontId="26" fillId="0" borderId="27" xfId="0" applyNumberFormat="1" applyFont="1" applyBorder="1" applyAlignment="1">
      <alignment horizontal="center" vertical="center"/>
    </xf>
    <xf numFmtId="176" fontId="26" fillId="33" borderId="27" xfId="0" applyNumberFormat="1" applyFont="1" applyFill="1" applyBorder="1" applyAlignment="1">
      <alignment horizontal="center" vertical="center"/>
    </xf>
    <xf numFmtId="0" fontId="26" fillId="33" borderId="29" xfId="0" applyFont="1" applyFill="1" applyBorder="1" applyAlignment="1">
      <alignment horizontal="center" vertical="center"/>
    </xf>
    <xf numFmtId="0" fontId="26" fillId="33" borderId="31" xfId="0" applyFont="1" applyFill="1" applyBorder="1" applyAlignment="1">
      <alignment horizontal="center" vertical="center"/>
    </xf>
    <xf numFmtId="0" fontId="26" fillId="0" borderId="31" xfId="0" applyFont="1" applyBorder="1" applyAlignment="1">
      <alignment horizontal="center" vertical="center"/>
    </xf>
    <xf numFmtId="0" fontId="26" fillId="33" borderId="0" xfId="0" applyFont="1" applyFill="1" applyBorder="1" applyAlignment="1">
      <alignment horizontal="center" vertical="center"/>
    </xf>
    <xf numFmtId="176" fontId="26" fillId="33" borderId="25" xfId="0" applyNumberFormat="1" applyFont="1" applyFill="1" applyBorder="1" applyAlignment="1">
      <alignment horizontal="center" vertical="center"/>
    </xf>
    <xf numFmtId="0" fontId="26" fillId="33" borderId="19" xfId="0" applyFont="1" applyFill="1" applyBorder="1" applyAlignment="1">
      <alignment horizontal="center" vertical="center"/>
    </xf>
    <xf numFmtId="0" fontId="26" fillId="0" borderId="0"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lignment vertical="center"/>
    </xf>
    <xf numFmtId="0" fontId="0" fillId="33" borderId="34" xfId="0" applyFill="1" applyBorder="1">
      <alignment vertical="center"/>
    </xf>
    <xf numFmtId="0" fontId="0" fillId="0" borderId="34" xfId="0" applyBorder="1" applyAlignment="1">
      <alignment vertical="center" wrapText="1"/>
    </xf>
    <xf numFmtId="0" fontId="0" fillId="0" borderId="0" xfId="0">
      <alignment vertical="center"/>
    </xf>
    <xf numFmtId="0" fontId="0" fillId="0" borderId="0" xfId="0" applyAlignment="1">
      <alignment vertical="center" wrapText="1"/>
    </xf>
    <xf numFmtId="0" fontId="0" fillId="33" borderId="0" xfId="0" applyFill="1">
      <alignment vertical="center"/>
    </xf>
    <xf numFmtId="0" fontId="0" fillId="0" borderId="0" xfId="0">
      <alignment vertical="center"/>
    </xf>
    <xf numFmtId="0" fontId="0" fillId="0" borderId="0" xfId="0" applyAlignment="1">
      <alignment vertical="center" wrapText="1"/>
    </xf>
    <xf numFmtId="0" fontId="14"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0" fontId="26" fillId="0" borderId="22" xfId="0" applyFont="1" applyBorder="1" applyAlignment="1">
      <alignment horizontal="center" vertical="center"/>
    </xf>
    <xf numFmtId="0" fontId="26" fillId="0" borderId="24" xfId="0" applyFont="1" applyBorder="1" applyAlignment="1">
      <alignment horizontal="center" vertical="center"/>
    </xf>
    <xf numFmtId="0" fontId="0" fillId="0" borderId="29" xfId="0" applyBorder="1">
      <alignment vertical="center"/>
    </xf>
    <xf numFmtId="0" fontId="0" fillId="0" borderId="31" xfId="0" applyBorder="1">
      <alignment vertical="center"/>
    </xf>
    <xf numFmtId="0" fontId="0" fillId="0" borderId="35" xfId="0" applyBorder="1">
      <alignment vertical="center"/>
    </xf>
    <xf numFmtId="0" fontId="0" fillId="0" borderId="25" xfId="0" applyBorder="1">
      <alignment vertical="center"/>
    </xf>
    <xf numFmtId="0" fontId="0" fillId="0" borderId="27" xfId="0" applyBorder="1">
      <alignment vertical="center"/>
    </xf>
    <xf numFmtId="0" fontId="0" fillId="0" borderId="36" xfId="0" applyBorder="1">
      <alignment vertical="center"/>
    </xf>
    <xf numFmtId="0" fontId="0" fillId="0" borderId="0" xfId="0" applyBorder="1" applyAlignment="1">
      <alignment vertical="center" wrapText="1"/>
    </xf>
    <xf numFmtId="0" fontId="0" fillId="0" borderId="31" xfId="0" applyBorder="1" applyAlignment="1">
      <alignment vertical="center" wrapText="1"/>
    </xf>
    <xf numFmtId="0" fontId="14" fillId="0" borderId="0" xfId="0" applyFont="1" applyBorder="1" applyAlignment="1">
      <alignment vertical="center" wrapText="1"/>
    </xf>
    <xf numFmtId="0" fontId="0" fillId="33" borderId="0" xfId="0" applyFill="1" applyBorder="1">
      <alignment vertical="center"/>
    </xf>
    <xf numFmtId="0" fontId="0" fillId="0" borderId="0" xfId="0" applyFill="1" applyBorder="1">
      <alignment vertical="center"/>
    </xf>
    <xf numFmtId="0" fontId="0" fillId="0" borderId="34" xfId="0" applyFill="1" applyBorder="1" applyAlignment="1">
      <alignment vertical="center" wrapText="1"/>
    </xf>
    <xf numFmtId="0" fontId="33" fillId="0" borderId="0" xfId="0" applyFont="1" applyFill="1" applyBorder="1" applyAlignment="1">
      <alignment vertical="center" wrapText="1"/>
    </xf>
    <xf numFmtId="0" fontId="0" fillId="33" borderId="34" xfId="0" applyFill="1" applyBorder="1" applyAlignment="1">
      <alignment vertical="center" wrapText="1"/>
    </xf>
    <xf numFmtId="0" fontId="26" fillId="33" borderId="20" xfId="0" applyFont="1" applyFill="1" applyBorder="1" applyAlignment="1">
      <alignment horizontal="center" vertical="center"/>
    </xf>
    <xf numFmtId="0" fontId="26" fillId="0" borderId="0" xfId="0" applyFont="1" applyFill="1" applyBorder="1" applyAlignment="1">
      <alignment horizontal="left" vertical="center"/>
    </xf>
    <xf numFmtId="0" fontId="0" fillId="0" borderId="34" xfId="0" applyBorder="1">
      <alignment vertical="center"/>
    </xf>
    <xf numFmtId="0" fontId="33" fillId="0" borderId="0" xfId="0" applyFont="1" applyBorder="1" applyAlignment="1">
      <alignment vertical="center" wrapText="1"/>
    </xf>
    <xf numFmtId="0" fontId="22" fillId="0" borderId="0" xfId="0" applyFont="1" applyAlignment="1">
      <alignment vertical="center" wrapText="1"/>
    </xf>
    <xf numFmtId="0" fontId="22" fillId="0" borderId="0" xfId="43" applyFont="1" applyAlignment="1">
      <alignment vertical="center" wrapText="1"/>
    </xf>
    <xf numFmtId="0" fontId="22" fillId="0" borderId="34" xfId="0" applyFont="1" applyBorder="1" applyAlignment="1">
      <alignment vertical="center" wrapText="1"/>
    </xf>
    <xf numFmtId="0" fontId="22" fillId="0" borderId="34" xfId="0" applyFont="1" applyFill="1" applyBorder="1" applyAlignment="1">
      <alignment vertical="center" wrapText="1"/>
    </xf>
    <xf numFmtId="0" fontId="33" fillId="0" borderId="0" xfId="0" applyFont="1" applyAlignment="1">
      <alignment vertical="center" wrapText="1"/>
    </xf>
    <xf numFmtId="0" fontId="0" fillId="33" borderId="0" xfId="0" applyFill="1" applyAlignment="1">
      <alignment vertical="center" wrapText="1"/>
    </xf>
    <xf numFmtId="0" fontId="0" fillId="0" borderId="0" xfId="0"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0" borderId="23" xfId="0" applyFill="1" applyBorder="1">
      <alignment vertical="center"/>
    </xf>
    <xf numFmtId="0" fontId="17" fillId="0" borderId="0" xfId="0" applyFont="1" applyAlignment="1">
      <alignment vertical="center"/>
    </xf>
    <xf numFmtId="0" fontId="14" fillId="35" borderId="0" xfId="0" applyFont="1" applyFill="1" applyAlignment="1">
      <alignment vertical="center" wrapText="1"/>
    </xf>
    <xf numFmtId="0" fontId="17" fillId="0" borderId="0" xfId="0" applyFont="1" applyFill="1">
      <alignment vertical="center"/>
    </xf>
    <xf numFmtId="0" fontId="0" fillId="0" borderId="0" xfId="0" applyFill="1" applyAlignment="1">
      <alignment vertical="center" wrapText="1"/>
    </xf>
    <xf numFmtId="0" fontId="34" fillId="0" borderId="43" xfId="0" applyFont="1" applyBorder="1" applyAlignment="1">
      <alignment vertical="center" wrapText="1"/>
    </xf>
    <xf numFmtId="0" fontId="34" fillId="0" borderId="44" xfId="0" applyFont="1" applyBorder="1" applyAlignment="1">
      <alignment vertical="center" wrapText="1"/>
    </xf>
    <xf numFmtId="0" fontId="34" fillId="0" borderId="45" xfId="0" applyFont="1" applyBorder="1" applyAlignment="1">
      <alignment vertical="center" wrapText="1"/>
    </xf>
    <xf numFmtId="0" fontId="34" fillId="0" borderId="48" xfId="0" applyFont="1" applyBorder="1" applyAlignment="1">
      <alignment horizontal="right" vertical="center"/>
    </xf>
    <xf numFmtId="0" fontId="34" fillId="0" borderId="49" xfId="0" applyFont="1" applyBorder="1" applyAlignment="1">
      <alignment horizontal="right" vertical="center"/>
    </xf>
    <xf numFmtId="0" fontId="34" fillId="0" borderId="50" xfId="0" applyFont="1" applyBorder="1" applyAlignment="1">
      <alignment horizontal="right" vertical="center"/>
    </xf>
    <xf numFmtId="177" fontId="34" fillId="0" borderId="46" xfId="0" applyNumberFormat="1" applyFont="1" applyBorder="1" applyAlignment="1">
      <alignment horizontal="right" vertical="center"/>
    </xf>
    <xf numFmtId="177" fontId="34" fillId="0" borderId="53" xfId="0" applyNumberFormat="1" applyFont="1" applyBorder="1" applyAlignment="1">
      <alignment horizontal="right" vertical="center"/>
    </xf>
    <xf numFmtId="177" fontId="34" fillId="0" borderId="54" xfId="0" applyNumberFormat="1" applyFont="1" applyBorder="1" applyAlignment="1">
      <alignment horizontal="right" vertical="center"/>
    </xf>
    <xf numFmtId="0" fontId="34" fillId="0" borderId="55" xfId="0" applyFont="1" applyBorder="1" applyAlignment="1">
      <alignment horizontal="right" vertical="center"/>
    </xf>
    <xf numFmtId="0" fontId="34" fillId="0" borderId="44" xfId="0" applyFont="1" applyBorder="1" applyAlignment="1">
      <alignment horizontal="right" vertical="center"/>
    </xf>
    <xf numFmtId="0" fontId="34" fillId="0" borderId="45" xfId="0" applyFont="1" applyBorder="1" applyAlignment="1">
      <alignment horizontal="right" vertical="center"/>
    </xf>
    <xf numFmtId="177" fontId="34" fillId="0" borderId="57" xfId="0" applyNumberFormat="1" applyFont="1" applyBorder="1" applyAlignment="1">
      <alignment horizontal="right" vertical="center"/>
    </xf>
    <xf numFmtId="177" fontId="34" fillId="0" borderId="58" xfId="0" applyNumberFormat="1" applyFont="1" applyBorder="1" applyAlignment="1">
      <alignment horizontal="right" vertical="center"/>
    </xf>
    <xf numFmtId="177" fontId="34" fillId="0" borderId="59" xfId="0" applyNumberFormat="1" applyFont="1" applyBorder="1" applyAlignment="1">
      <alignment horizontal="right" vertical="center"/>
    </xf>
    <xf numFmtId="0" fontId="26" fillId="0" borderId="19" xfId="0" applyFont="1" applyBorder="1" applyAlignment="1">
      <alignment horizontal="center" vertical="center"/>
    </xf>
    <xf numFmtId="0" fontId="26" fillId="0" borderId="21" xfId="0" applyFont="1" applyBorder="1" applyAlignment="1">
      <alignment horizontal="center" vertical="center"/>
    </xf>
    <xf numFmtId="0" fontId="26" fillId="0" borderId="29" xfId="0" applyFont="1" applyBorder="1" applyAlignment="1">
      <alignment horizontal="center" vertical="center"/>
    </xf>
    <xf numFmtId="0" fontId="26" fillId="0" borderId="25" xfId="0" applyFont="1" applyBorder="1" applyAlignment="1">
      <alignment horizontal="center"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1" xfId="0" applyFont="1" applyBorder="1" applyAlignment="1">
      <alignment horizontal="center" vertical="center" textRotation="255"/>
    </xf>
    <xf numFmtId="0" fontId="26" fillId="0" borderId="17" xfId="0" applyFont="1" applyBorder="1" applyAlignment="1">
      <alignment horizontal="center" vertical="center" textRotation="255"/>
    </xf>
    <xf numFmtId="0" fontId="26" fillId="0" borderId="14" xfId="0" applyFont="1" applyBorder="1" applyAlignment="1">
      <alignment horizontal="center" vertical="center" textRotation="255"/>
    </xf>
    <xf numFmtId="0" fontId="21" fillId="0" borderId="24" xfId="0" applyFont="1" applyBorder="1" applyAlignment="1">
      <alignment horizontal="left" vertical="center" wrapText="1"/>
    </xf>
    <xf numFmtId="0" fontId="21" fillId="0" borderId="26" xfId="0" applyFont="1" applyBorder="1" applyAlignment="1">
      <alignment horizontal="left" vertical="center" wrapText="1"/>
    </xf>
    <xf numFmtId="0" fontId="21" fillId="0" borderId="30" xfId="0" applyFont="1" applyBorder="1" applyAlignment="1">
      <alignment horizontal="left" vertical="center" wrapText="1"/>
    </xf>
    <xf numFmtId="0" fontId="26" fillId="0" borderId="29" xfId="0" applyFont="1" applyBorder="1" applyAlignment="1">
      <alignment horizontal="center" vertical="center" wrapText="1"/>
    </xf>
    <xf numFmtId="0" fontId="21" fillId="0" borderId="22" xfId="0" applyFont="1" applyBorder="1" applyAlignment="1">
      <alignment horizontal="left" vertical="center" wrapText="1"/>
    </xf>
    <xf numFmtId="0" fontId="27" fillId="0" borderId="10"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0" fillId="33" borderId="0" xfId="0" applyFill="1" applyAlignment="1" applyProtection="1">
      <alignment horizontal="center" vertical="center" shrinkToFit="1"/>
      <protection locked="0"/>
    </xf>
    <xf numFmtId="0" fontId="26" fillId="0" borderId="30" xfId="0" applyFont="1" applyBorder="1" applyAlignment="1">
      <alignment horizontal="center" vertical="center"/>
    </xf>
    <xf numFmtId="0" fontId="26" fillId="0" borderId="24" xfId="0" applyFont="1" applyBorder="1" applyAlignment="1">
      <alignment horizontal="center" vertical="center"/>
    </xf>
    <xf numFmtId="0" fontId="26" fillId="0" borderId="26" xfId="0" applyFont="1" applyBorder="1" applyAlignment="1">
      <alignment horizontal="center" vertical="center"/>
    </xf>
    <xf numFmtId="0" fontId="26" fillId="0" borderId="20" xfId="0" applyFont="1" applyBorder="1" applyAlignment="1">
      <alignment horizontal="center" vertical="center"/>
    </xf>
    <xf numFmtId="176" fontId="26" fillId="0" borderId="27" xfId="0" applyNumberFormat="1" applyFont="1" applyBorder="1" applyAlignment="1">
      <alignment horizontal="center" vertical="center"/>
    </xf>
    <xf numFmtId="0" fontId="26" fillId="0" borderId="31" xfId="0" applyFont="1" applyBorder="1" applyAlignment="1">
      <alignment horizontal="center" vertical="center"/>
    </xf>
    <xf numFmtId="176" fontId="26" fillId="0" borderId="15" xfId="0" applyNumberFormat="1"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Border="1" applyAlignment="1">
      <alignment horizontal="center" vertical="center"/>
    </xf>
    <xf numFmtId="0" fontId="26" fillId="33" borderId="0" xfId="0" applyFont="1" applyFill="1" applyBorder="1" applyAlignment="1">
      <alignment horizontal="center" vertical="center"/>
    </xf>
    <xf numFmtId="176" fontId="26" fillId="33" borderId="15" xfId="0" applyNumberFormat="1" applyFont="1" applyFill="1" applyBorder="1" applyAlignment="1">
      <alignment horizontal="center" vertical="center"/>
    </xf>
    <xf numFmtId="0" fontId="26" fillId="33" borderId="12" xfId="0" applyFont="1" applyFill="1" applyBorder="1" applyAlignment="1">
      <alignment horizontal="center" vertical="center"/>
    </xf>
    <xf numFmtId="176" fontId="26" fillId="33" borderId="27" xfId="0" applyNumberFormat="1" applyFont="1" applyFill="1" applyBorder="1" applyAlignment="1">
      <alignment horizontal="center" vertical="center"/>
    </xf>
    <xf numFmtId="0" fontId="26" fillId="33" borderId="31" xfId="0" applyFont="1" applyFill="1" applyBorder="1" applyAlignment="1">
      <alignment horizontal="center" vertical="center"/>
    </xf>
    <xf numFmtId="0" fontId="26" fillId="33" borderId="29" xfId="0" applyFont="1" applyFill="1" applyBorder="1" applyAlignment="1">
      <alignment horizontal="center" vertical="center"/>
    </xf>
    <xf numFmtId="176" fontId="26" fillId="33" borderId="21" xfId="0" applyNumberFormat="1" applyFont="1" applyFill="1" applyBorder="1" applyAlignment="1">
      <alignment horizontal="center" vertical="center"/>
    </xf>
    <xf numFmtId="176" fontId="26" fillId="0" borderId="0" xfId="0" applyNumberFormat="1" applyFont="1" applyBorder="1" applyAlignment="1">
      <alignment horizontal="center" vertical="center"/>
    </xf>
    <xf numFmtId="0" fontId="26" fillId="33" borderId="20" xfId="0" applyFont="1" applyFill="1" applyBorder="1" applyAlignment="1">
      <alignment horizontal="center" vertical="center"/>
    </xf>
    <xf numFmtId="176" fontId="26" fillId="33" borderId="19" xfId="0" applyNumberFormat="1" applyFont="1" applyFill="1" applyBorder="1" applyAlignment="1">
      <alignment horizontal="center" vertical="center"/>
    </xf>
    <xf numFmtId="176" fontId="26" fillId="33" borderId="0" xfId="0" applyNumberFormat="1" applyFont="1" applyFill="1" applyBorder="1" applyAlignment="1">
      <alignment horizontal="center" vertical="center"/>
    </xf>
    <xf numFmtId="0" fontId="21" fillId="0" borderId="23" xfId="0" applyFont="1" applyBorder="1" applyAlignment="1">
      <alignment horizontal="left" vertical="center" wrapText="1"/>
    </xf>
    <xf numFmtId="176" fontId="26" fillId="33" borderId="25" xfId="0" applyNumberFormat="1" applyFont="1" applyFill="1" applyBorder="1" applyAlignment="1">
      <alignment horizontal="center" vertical="center"/>
    </xf>
    <xf numFmtId="0" fontId="26" fillId="33" borderId="19" xfId="0" applyFont="1" applyFill="1" applyBorder="1" applyAlignment="1">
      <alignment horizontal="center" vertical="center"/>
    </xf>
    <xf numFmtId="0" fontId="0" fillId="33" borderId="0" xfId="0" applyFill="1" applyAlignment="1" applyProtection="1">
      <alignment horizontal="center" vertical="center"/>
      <protection locked="0"/>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46" xfId="0" applyFont="1" applyBorder="1" applyAlignment="1">
      <alignment horizontal="center" vertical="center" textRotation="255" wrapText="1"/>
    </xf>
    <xf numFmtId="0" fontId="34" fillId="0" borderId="51" xfId="0" applyFont="1" applyBorder="1" applyAlignment="1">
      <alignment horizontal="center" vertical="center" textRotation="255" wrapText="1"/>
    </xf>
    <xf numFmtId="0" fontId="34" fillId="0" borderId="41" xfId="0" applyFont="1" applyBorder="1" applyAlignment="1">
      <alignment horizontal="center" vertical="center" textRotation="255" wrapText="1"/>
    </xf>
    <xf numFmtId="0" fontId="34" fillId="0" borderId="47" xfId="0" applyFont="1" applyBorder="1" applyAlignment="1">
      <alignment vertical="center" wrapText="1"/>
    </xf>
    <xf numFmtId="0" fontId="0" fillId="0" borderId="52" xfId="0" applyBorder="1">
      <alignment vertical="center"/>
    </xf>
    <xf numFmtId="0" fontId="34" fillId="0" borderId="52" xfId="0" applyFont="1" applyBorder="1" applyAlignment="1">
      <alignment vertical="center" wrapText="1"/>
    </xf>
    <xf numFmtId="0" fontId="0" fillId="0" borderId="56" xfId="0" applyBorder="1">
      <alignment vertical="center"/>
    </xf>
  </cellXfs>
  <cellStyles count="80">
    <cellStyle name="20% - アクセント 1" xfId="19" builtinId="30" customBuiltin="1"/>
    <cellStyle name="20% - アクセント 1 2" xfId="57"/>
    <cellStyle name="20% - アクセント 2" xfId="23" builtinId="34" customBuiltin="1"/>
    <cellStyle name="20% - アクセント 2 2" xfId="61"/>
    <cellStyle name="20% - アクセント 3" xfId="27" builtinId="38" customBuiltin="1"/>
    <cellStyle name="20% - アクセント 3 2" xfId="65"/>
    <cellStyle name="20% - アクセント 4" xfId="31" builtinId="42" customBuiltin="1"/>
    <cellStyle name="20% - アクセント 4 2" xfId="69"/>
    <cellStyle name="20% - アクセント 5" xfId="35" builtinId="46" customBuiltin="1"/>
    <cellStyle name="20% - アクセント 5 2" xfId="73"/>
    <cellStyle name="20% - アクセント 6" xfId="39" builtinId="50" customBuiltin="1"/>
    <cellStyle name="20% - アクセント 6 2" xfId="77"/>
    <cellStyle name="40% - アクセント 1" xfId="20" builtinId="31" customBuiltin="1"/>
    <cellStyle name="40% - アクセント 1 2" xfId="58"/>
    <cellStyle name="40% - アクセント 2" xfId="24" builtinId="35" customBuiltin="1"/>
    <cellStyle name="40% - アクセント 2 2" xfId="62"/>
    <cellStyle name="40% - アクセント 3" xfId="28" builtinId="39" customBuiltin="1"/>
    <cellStyle name="40% - アクセント 3 2" xfId="66"/>
    <cellStyle name="40% - アクセント 4" xfId="32" builtinId="43" customBuiltin="1"/>
    <cellStyle name="40% - アクセント 4 2" xfId="70"/>
    <cellStyle name="40% - アクセント 5" xfId="36" builtinId="47" customBuiltin="1"/>
    <cellStyle name="40% - アクセント 5 2" xfId="74"/>
    <cellStyle name="40% - アクセント 6" xfId="40" builtinId="51" customBuiltin="1"/>
    <cellStyle name="40% - アクセント 6 2" xfId="78"/>
    <cellStyle name="60% - アクセント 1" xfId="21" builtinId="32" customBuiltin="1"/>
    <cellStyle name="60% - アクセント 1 2" xfId="59"/>
    <cellStyle name="60% - アクセント 2" xfId="25" builtinId="36" customBuiltin="1"/>
    <cellStyle name="60% - アクセント 2 2" xfId="63"/>
    <cellStyle name="60% - アクセント 3" xfId="29" builtinId="40" customBuiltin="1"/>
    <cellStyle name="60% - アクセント 3 2" xfId="67"/>
    <cellStyle name="60% - アクセント 4" xfId="33" builtinId="44" customBuiltin="1"/>
    <cellStyle name="60% - アクセント 4 2" xfId="71"/>
    <cellStyle name="60% - アクセント 5" xfId="37" builtinId="48" customBuiltin="1"/>
    <cellStyle name="60% - アクセント 5 2" xfId="75"/>
    <cellStyle name="60% - アクセント 6" xfId="41" builtinId="52" customBuiltin="1"/>
    <cellStyle name="60% - アクセント 6 2" xfId="79"/>
    <cellStyle name="アクセント 1" xfId="18" builtinId="29" customBuiltin="1"/>
    <cellStyle name="アクセント 1 2" xfId="56"/>
    <cellStyle name="アクセント 2" xfId="22" builtinId="33" customBuiltin="1"/>
    <cellStyle name="アクセント 2 2" xfId="60"/>
    <cellStyle name="アクセント 3" xfId="26" builtinId="37" customBuiltin="1"/>
    <cellStyle name="アクセント 3 2" xfId="64"/>
    <cellStyle name="アクセント 4" xfId="30" builtinId="41" customBuiltin="1"/>
    <cellStyle name="アクセント 4 2" xfId="68"/>
    <cellStyle name="アクセント 5" xfId="34" builtinId="45" customBuiltin="1"/>
    <cellStyle name="アクセント 5 2" xfId="72"/>
    <cellStyle name="アクセント 6" xfId="38" builtinId="49" customBuiltin="1"/>
    <cellStyle name="アクセント 6 2" xfId="76"/>
    <cellStyle name="タイトル" xfId="1" builtinId="15" customBuiltin="1"/>
    <cellStyle name="チェック セル" xfId="13" builtinId="23" customBuiltin="1"/>
    <cellStyle name="チェック セル 2" xfId="51"/>
    <cellStyle name="どちらでもない" xfId="8" builtinId="28" customBuiltin="1"/>
    <cellStyle name="どちらでもない 2" xfId="46"/>
    <cellStyle name="メモ" xfId="15" builtinId="10" customBuiltin="1"/>
    <cellStyle name="メモ 2" xfId="53"/>
    <cellStyle name="リンク セル" xfId="12" builtinId="24" customBuiltin="1"/>
    <cellStyle name="リンク セル 2" xfId="50"/>
    <cellStyle name="悪い" xfId="7" builtinId="27" customBuiltin="1"/>
    <cellStyle name="悪い 2" xfId="45"/>
    <cellStyle name="計算" xfId="11" builtinId="22" customBuiltin="1"/>
    <cellStyle name="計算 2" xfId="49"/>
    <cellStyle name="警告文" xfId="14" builtinId="11" customBuiltin="1"/>
    <cellStyle name="警告文 2" xfId="5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集計 2" xfId="55"/>
    <cellStyle name="出力" xfId="10" builtinId="21" customBuiltin="1"/>
    <cellStyle name="出力 2" xfId="48"/>
    <cellStyle name="説明文" xfId="16" builtinId="53" customBuiltin="1"/>
    <cellStyle name="説明文 2" xfId="54"/>
    <cellStyle name="入力" xfId="9" builtinId="20" customBuiltin="1"/>
    <cellStyle name="入力 2" xfId="47"/>
    <cellStyle name="標準" xfId="0" builtinId="0"/>
    <cellStyle name="標準 2" xfId="43"/>
    <cellStyle name="標準 3" xfId="42"/>
    <cellStyle name="良い" xfId="6" builtinId="26" customBuiltin="1"/>
    <cellStyle name="良い 2" xfId="44"/>
  </cellStyles>
  <dxfs count="152">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0070C0"/>
      </font>
    </dxf>
    <dxf>
      <font>
        <color rgb="FFFF0000"/>
      </font>
    </dxf>
    <dxf>
      <font>
        <color rgb="FFFF0000"/>
      </font>
    </dxf>
    <dxf>
      <font>
        <color rgb="FF0070C0"/>
      </font>
    </dxf>
    <dxf>
      <font>
        <color rgb="FFFF0000"/>
      </font>
    </dxf>
    <dxf>
      <font>
        <color rgb="FFFF0000"/>
      </font>
    </dxf>
    <dxf>
      <font>
        <color rgb="FFFF000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B64"/>
  <sheetViews>
    <sheetView workbookViewId="0">
      <selection sqref="A1:B2"/>
    </sheetView>
  </sheetViews>
  <sheetFormatPr defaultRowHeight="13.5"/>
  <cols>
    <col min="1" max="1" width="7.5" customWidth="1"/>
    <col min="2" max="2" width="73.125" customWidth="1"/>
    <col min="3" max="3" width="58" customWidth="1"/>
    <col min="4" max="5" width="9" style="89"/>
  </cols>
  <sheetData>
    <row r="1" spans="1:5" ht="15">
      <c r="A1" s="2" t="s">
        <v>84</v>
      </c>
      <c r="B1" s="57"/>
    </row>
    <row r="2" spans="1:5">
      <c r="A2" s="57"/>
      <c r="B2" s="57"/>
    </row>
    <row r="3" spans="1:5">
      <c r="A3" s="57" t="s">
        <v>43</v>
      </c>
      <c r="B3" s="57"/>
    </row>
    <row r="4" spans="1:5">
      <c r="A4" s="57" t="s">
        <v>44</v>
      </c>
      <c r="B4" s="57"/>
    </row>
    <row r="5" spans="1:5">
      <c r="A5" s="57"/>
      <c r="B5" s="57"/>
    </row>
    <row r="6" spans="1:5">
      <c r="A6" s="57" t="s">
        <v>68</v>
      </c>
      <c r="B6" s="57"/>
    </row>
    <row r="7" spans="1:5">
      <c r="A7" s="52" t="s">
        <v>64</v>
      </c>
      <c r="B7" s="53" t="s">
        <v>125</v>
      </c>
    </row>
    <row r="8" spans="1:5">
      <c r="A8" s="52" t="s">
        <v>65</v>
      </c>
      <c r="B8" s="53" t="s">
        <v>124</v>
      </c>
      <c r="C8" s="57"/>
    </row>
    <row r="9" spans="1:5">
      <c r="A9" s="52" t="s">
        <v>66</v>
      </c>
      <c r="B9" s="53" t="s">
        <v>126</v>
      </c>
      <c r="C9" s="57"/>
    </row>
    <row r="10" spans="1:5" s="57" customFormat="1">
      <c r="A10" s="52" t="s">
        <v>107</v>
      </c>
      <c r="B10" s="53" t="s">
        <v>133</v>
      </c>
      <c r="D10" s="89"/>
      <c r="E10" s="89"/>
    </row>
    <row r="11" spans="1:5">
      <c r="A11" s="52" t="s">
        <v>135</v>
      </c>
      <c r="B11" s="53" t="s">
        <v>127</v>
      </c>
      <c r="C11" s="57"/>
    </row>
    <row r="12" spans="1:5" s="57" customFormat="1">
      <c r="A12" s="52" t="s">
        <v>136</v>
      </c>
      <c r="B12" s="53" t="s">
        <v>128</v>
      </c>
      <c r="D12" s="89"/>
      <c r="E12" s="89"/>
    </row>
    <row r="13" spans="1:5" s="57" customFormat="1">
      <c r="A13" s="52" t="s">
        <v>137</v>
      </c>
      <c r="B13" s="53" t="s">
        <v>134</v>
      </c>
      <c r="D13" s="89"/>
      <c r="E13" s="89"/>
    </row>
    <row r="14" spans="1:5">
      <c r="A14" s="52" t="s">
        <v>138</v>
      </c>
      <c r="B14" s="53" t="s">
        <v>117</v>
      </c>
      <c r="C14" s="57"/>
    </row>
    <row r="15" spans="1:5" s="57" customFormat="1">
      <c r="A15" s="52" t="s">
        <v>139</v>
      </c>
      <c r="B15" s="53" t="s">
        <v>129</v>
      </c>
      <c r="D15" s="89"/>
      <c r="E15" s="89"/>
    </row>
    <row r="16" spans="1:5">
      <c r="A16" s="52" t="s">
        <v>140</v>
      </c>
      <c r="B16" s="53" t="s">
        <v>118</v>
      </c>
      <c r="C16" s="57"/>
    </row>
    <row r="17" spans="1:5">
      <c r="A17" s="52" t="s">
        <v>141</v>
      </c>
      <c r="B17" s="53" t="s">
        <v>130</v>
      </c>
      <c r="C17" s="57"/>
    </row>
    <row r="18" spans="1:5" s="57" customFormat="1">
      <c r="A18" s="52" t="s">
        <v>142</v>
      </c>
      <c r="B18" s="53" t="s">
        <v>119</v>
      </c>
      <c r="D18" s="89"/>
      <c r="E18" s="89"/>
    </row>
    <row r="19" spans="1:5" s="57" customFormat="1">
      <c r="A19" s="52" t="s">
        <v>143</v>
      </c>
      <c r="B19" s="53" t="s">
        <v>120</v>
      </c>
      <c r="D19" s="89"/>
      <c r="E19" s="89"/>
    </row>
    <row r="20" spans="1:5">
      <c r="A20" s="52" t="s">
        <v>144</v>
      </c>
      <c r="B20" s="53" t="s">
        <v>121</v>
      </c>
      <c r="C20" s="57"/>
    </row>
    <row r="21" spans="1:5">
      <c r="A21" s="52" t="s">
        <v>146</v>
      </c>
      <c r="B21" s="53" t="s">
        <v>131</v>
      </c>
      <c r="C21" s="57"/>
    </row>
    <row r="22" spans="1:5">
      <c r="A22" s="52" t="s">
        <v>148</v>
      </c>
      <c r="B22" s="53" t="s">
        <v>122</v>
      </c>
      <c r="C22" s="57"/>
    </row>
    <row r="23" spans="1:5" s="57" customFormat="1">
      <c r="A23" s="52" t="s">
        <v>149</v>
      </c>
      <c r="B23" s="53" t="s">
        <v>123</v>
      </c>
      <c r="D23" s="89"/>
      <c r="E23" s="89"/>
    </row>
    <row r="24" spans="1:5" s="57" customFormat="1">
      <c r="A24" s="52" t="s">
        <v>150</v>
      </c>
      <c r="B24" s="53" t="s">
        <v>736</v>
      </c>
      <c r="D24" s="89"/>
      <c r="E24" s="89"/>
    </row>
    <row r="25" spans="1:5">
      <c r="A25" s="52" t="s">
        <v>151</v>
      </c>
      <c r="B25" s="53" t="s">
        <v>738</v>
      </c>
      <c r="C25" s="57"/>
    </row>
    <row r="26" spans="1:5">
      <c r="A26" s="52" t="s">
        <v>152</v>
      </c>
      <c r="B26" s="53" t="s">
        <v>740</v>
      </c>
      <c r="C26" s="57"/>
    </row>
    <row r="27" spans="1:5">
      <c r="A27" s="52" t="s">
        <v>153</v>
      </c>
      <c r="B27" s="53" t="s">
        <v>742</v>
      </c>
      <c r="C27" s="57"/>
    </row>
    <row r="28" spans="1:5">
      <c r="A28" s="52" t="s">
        <v>154</v>
      </c>
      <c r="B28" s="53" t="s">
        <v>744</v>
      </c>
      <c r="C28" s="57"/>
    </row>
    <row r="29" spans="1:5" s="57" customFormat="1">
      <c r="A29" s="52" t="s">
        <v>155</v>
      </c>
      <c r="B29" s="53" t="s">
        <v>746</v>
      </c>
      <c r="D29" s="89"/>
      <c r="E29" s="89"/>
    </row>
    <row r="30" spans="1:5">
      <c r="A30" s="52" t="s">
        <v>769</v>
      </c>
      <c r="B30" s="53" t="s">
        <v>748</v>
      </c>
      <c r="C30" s="57"/>
    </row>
    <row r="31" spans="1:5">
      <c r="A31" s="52" t="s">
        <v>156</v>
      </c>
      <c r="B31" s="53" t="s">
        <v>750</v>
      </c>
      <c r="C31" s="57"/>
    </row>
    <row r="32" spans="1:5">
      <c r="A32" s="52" t="s">
        <v>157</v>
      </c>
      <c r="B32" s="53" t="s">
        <v>752</v>
      </c>
      <c r="C32" s="57"/>
    </row>
    <row r="33" spans="1:80">
      <c r="A33" s="52" t="s">
        <v>158</v>
      </c>
      <c r="B33" s="53" t="s">
        <v>754</v>
      </c>
      <c r="C33" s="57"/>
    </row>
    <row r="34" spans="1:80">
      <c r="A34" s="52" t="s">
        <v>159</v>
      </c>
      <c r="B34" s="53" t="s">
        <v>756</v>
      </c>
      <c r="C34" s="57"/>
    </row>
    <row r="35" spans="1:80">
      <c r="A35" s="52" t="s">
        <v>160</v>
      </c>
      <c r="B35" s="53" t="s">
        <v>758</v>
      </c>
      <c r="C35" s="57"/>
    </row>
    <row r="36" spans="1:80">
      <c r="A36" s="52" t="s">
        <v>161</v>
      </c>
      <c r="B36" s="53" t="s">
        <v>760</v>
      </c>
      <c r="C36" s="57"/>
    </row>
    <row r="37" spans="1:80">
      <c r="A37" s="52" t="s">
        <v>162</v>
      </c>
      <c r="B37" s="53" t="s">
        <v>762</v>
      </c>
      <c r="C37" s="57"/>
    </row>
    <row r="38" spans="1:80">
      <c r="A38" s="52" t="s">
        <v>163</v>
      </c>
      <c r="B38" s="53" t="s">
        <v>764</v>
      </c>
      <c r="C38" s="57"/>
    </row>
    <row r="39" spans="1:80">
      <c r="A39" s="52" t="s">
        <v>164</v>
      </c>
      <c r="B39" s="53" t="s">
        <v>766</v>
      </c>
      <c r="C39" s="57"/>
    </row>
    <row r="40" spans="1:80" s="57" customFormat="1">
      <c r="A40" s="52" t="s">
        <v>165</v>
      </c>
      <c r="B40" s="53" t="s">
        <v>768</v>
      </c>
      <c r="D40" s="89"/>
      <c r="E40" s="89"/>
    </row>
    <row r="41" spans="1:80">
      <c r="A41" s="52" t="s">
        <v>166</v>
      </c>
      <c r="B41" s="53" t="s">
        <v>773</v>
      </c>
      <c r="C41" s="57"/>
    </row>
    <row r="42" spans="1:80">
      <c r="A42" s="52" t="s">
        <v>167</v>
      </c>
      <c r="B42" s="53" t="s">
        <v>775</v>
      </c>
      <c r="C42" s="57"/>
    </row>
    <row r="43" spans="1:80" s="57" customFormat="1">
      <c r="A43" s="52" t="s">
        <v>168</v>
      </c>
      <c r="B43" s="53" t="s">
        <v>777</v>
      </c>
      <c r="D43" s="89"/>
      <c r="E43" s="89"/>
    </row>
    <row r="44" spans="1:80" s="57" customFormat="1">
      <c r="A44" s="52" t="s">
        <v>169</v>
      </c>
      <c r="B44" s="53" t="s">
        <v>780</v>
      </c>
      <c r="D44" s="89"/>
      <c r="E44" s="89"/>
    </row>
    <row r="45" spans="1:80">
      <c r="A45" s="52" t="s">
        <v>170</v>
      </c>
      <c r="B45" s="53" t="s">
        <v>782</v>
      </c>
      <c r="C45" s="57"/>
    </row>
    <row r="46" spans="1:80">
      <c r="A46" s="52" t="s">
        <v>171</v>
      </c>
      <c r="B46" s="53" t="s">
        <v>778</v>
      </c>
      <c r="C46" s="57"/>
    </row>
    <row r="47" spans="1:80">
      <c r="A47" s="52" t="s">
        <v>172</v>
      </c>
      <c r="B47" s="53" t="s">
        <v>784</v>
      </c>
      <c r="C47" s="57"/>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c r="A48" s="52" t="s">
        <v>173</v>
      </c>
      <c r="B48" s="53" t="s">
        <v>786</v>
      </c>
      <c r="C48" s="57"/>
    </row>
    <row r="49" spans="1:3">
      <c r="A49" s="52" t="s">
        <v>174</v>
      </c>
      <c r="B49" s="53" t="s">
        <v>788</v>
      </c>
      <c r="C49" s="57"/>
    </row>
    <row r="50" spans="1:3">
      <c r="A50" s="52" t="s">
        <v>175</v>
      </c>
      <c r="B50" s="53" t="s">
        <v>790</v>
      </c>
      <c r="C50" s="57"/>
    </row>
    <row r="51" spans="1:3">
      <c r="A51" s="52" t="s">
        <v>770</v>
      </c>
      <c r="B51" s="53" t="s">
        <v>792</v>
      </c>
      <c r="C51" s="57"/>
    </row>
    <row r="52" spans="1:3">
      <c r="A52" s="52" t="s">
        <v>771</v>
      </c>
      <c r="B52" s="53" t="s">
        <v>794</v>
      </c>
      <c r="C52" s="57"/>
    </row>
    <row r="53" spans="1:3">
      <c r="A53" s="52" t="s">
        <v>176</v>
      </c>
      <c r="B53" s="76" t="s">
        <v>796</v>
      </c>
      <c r="C53" s="57"/>
    </row>
    <row r="54" spans="1:3">
      <c r="A54" s="78" t="s">
        <v>177</v>
      </c>
      <c r="B54" s="76" t="s">
        <v>798</v>
      </c>
      <c r="C54" s="57"/>
    </row>
    <row r="55" spans="1:3">
      <c r="A55" s="78" t="s">
        <v>178</v>
      </c>
      <c r="B55" s="81" t="s">
        <v>800</v>
      </c>
      <c r="C55" s="57"/>
    </row>
    <row r="56" spans="1:3">
      <c r="A56" s="78" t="s">
        <v>179</v>
      </c>
      <c r="B56" s="81" t="s">
        <v>802</v>
      </c>
      <c r="C56" s="57"/>
    </row>
    <row r="57" spans="1:3">
      <c r="A57" s="78" t="s">
        <v>180</v>
      </c>
      <c r="B57" s="81" t="s">
        <v>804</v>
      </c>
      <c r="C57" s="57"/>
    </row>
    <row r="58" spans="1:3">
      <c r="A58" s="78" t="s">
        <v>181</v>
      </c>
      <c r="B58" s="81" t="s">
        <v>806</v>
      </c>
      <c r="C58" s="57"/>
    </row>
    <row r="59" spans="1:3">
      <c r="A59" s="78" t="s">
        <v>182</v>
      </c>
      <c r="B59" s="81" t="s">
        <v>808</v>
      </c>
      <c r="C59" s="57"/>
    </row>
    <row r="60" spans="1:3">
      <c r="A60" s="78" t="s">
        <v>183</v>
      </c>
      <c r="B60" s="81" t="s">
        <v>809</v>
      </c>
      <c r="C60" s="57"/>
    </row>
    <row r="61" spans="1:3">
      <c r="A61" s="78" t="s">
        <v>184</v>
      </c>
      <c r="B61" s="81" t="s">
        <v>132</v>
      </c>
      <c r="C61" s="57"/>
    </row>
    <row r="62" spans="1:3">
      <c r="A62" s="78" t="s">
        <v>185</v>
      </c>
      <c r="B62" s="81" t="s">
        <v>810</v>
      </c>
      <c r="C62" s="57"/>
    </row>
    <row r="63" spans="1:3">
      <c r="A63" s="78" t="s">
        <v>186</v>
      </c>
      <c r="B63" s="81" t="s">
        <v>812</v>
      </c>
      <c r="C63" s="57"/>
    </row>
    <row r="64" spans="1:3">
      <c r="A64" s="78" t="s">
        <v>664</v>
      </c>
      <c r="B64" s="81" t="s">
        <v>814</v>
      </c>
      <c r="C64" s="57"/>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tabColor rgb="FFFF0000"/>
  </sheetPr>
  <dimension ref="A1:CS1770"/>
  <sheetViews>
    <sheetView zoomScale="85" zoomScaleNormal="85" workbookViewId="0">
      <pane xSplit="1" ySplit="7" topLeftCell="BB1369" activePane="bottomRight" state="frozen"/>
      <selection activeCell="AI9" sqref="AI9"/>
      <selection pane="topRight" activeCell="AI9" sqref="AI9"/>
      <selection pane="bottomLeft" activeCell="AI9" sqref="AI9"/>
      <selection pane="bottomRight" activeCell="BK14" sqref="BK14:BK1395"/>
    </sheetView>
  </sheetViews>
  <sheetFormatPr defaultRowHeight="13.5"/>
  <cols>
    <col min="1" max="1" width="14.625" bestFit="1" customWidth="1"/>
    <col min="5" max="33" width="8.75" customWidth="1"/>
    <col min="34" max="34" width="8.75" style="57" customWidth="1"/>
    <col min="35" max="37" width="8.75" customWidth="1"/>
    <col min="38" max="38" width="8.75" style="58" customWidth="1"/>
    <col min="39" max="71" width="8.75" customWidth="1"/>
    <col min="72" max="72" width="9" customWidth="1"/>
    <col min="73" max="96" width="9" style="57"/>
  </cols>
  <sheetData>
    <row r="1" spans="1:97" s="83" customFormat="1" ht="121.5">
      <c r="B1" s="83" t="s">
        <v>0</v>
      </c>
      <c r="C1" s="83" t="s">
        <v>8</v>
      </c>
      <c r="D1" s="83" t="s">
        <v>7</v>
      </c>
      <c r="E1" s="83" t="s">
        <v>6</v>
      </c>
      <c r="F1" s="83" t="s">
        <v>101</v>
      </c>
      <c r="G1" s="13"/>
      <c r="H1" s="13"/>
      <c r="I1" s="13"/>
      <c r="J1" s="13"/>
      <c r="K1" s="13"/>
      <c r="L1" s="84"/>
      <c r="M1" s="85" t="s">
        <v>102</v>
      </c>
      <c r="N1" s="85" t="s">
        <v>125</v>
      </c>
      <c r="O1" s="85" t="s">
        <v>124</v>
      </c>
      <c r="P1" s="85" t="s">
        <v>126</v>
      </c>
      <c r="Q1" s="85" t="s">
        <v>133</v>
      </c>
      <c r="R1" s="85" t="s">
        <v>127</v>
      </c>
      <c r="S1" s="85" t="s">
        <v>128</v>
      </c>
      <c r="T1" s="85" t="s">
        <v>134</v>
      </c>
      <c r="U1" s="85" t="s">
        <v>117</v>
      </c>
      <c r="V1" s="85" t="s">
        <v>129</v>
      </c>
      <c r="W1" s="85" t="s">
        <v>118</v>
      </c>
      <c r="X1" s="85" t="s">
        <v>130</v>
      </c>
      <c r="Y1" s="85" t="s">
        <v>119</v>
      </c>
      <c r="Z1" s="85" t="s">
        <v>120</v>
      </c>
      <c r="AA1" s="85" t="s">
        <v>121</v>
      </c>
      <c r="AB1" s="85" t="s">
        <v>131</v>
      </c>
      <c r="AC1" s="85" t="s">
        <v>122</v>
      </c>
      <c r="AD1" s="85" t="s">
        <v>123</v>
      </c>
      <c r="AE1" s="85" t="s">
        <v>735</v>
      </c>
      <c r="AF1" s="85" t="s">
        <v>737</v>
      </c>
      <c r="AG1" s="85" t="s">
        <v>739</v>
      </c>
      <c r="AH1" s="85" t="s">
        <v>741</v>
      </c>
      <c r="AI1" s="85" t="s">
        <v>743</v>
      </c>
      <c r="AJ1" s="86" t="s">
        <v>745</v>
      </c>
      <c r="AK1" s="83" t="s">
        <v>747</v>
      </c>
      <c r="AL1" s="83" t="s">
        <v>749</v>
      </c>
      <c r="AM1" s="83" t="s">
        <v>751</v>
      </c>
      <c r="AN1" s="83" t="s">
        <v>753</v>
      </c>
      <c r="AO1" s="83" t="s">
        <v>755</v>
      </c>
      <c r="AP1" s="83" t="s">
        <v>757</v>
      </c>
      <c r="AQ1" s="83" t="s">
        <v>759</v>
      </c>
      <c r="AR1" s="83" t="s">
        <v>761</v>
      </c>
      <c r="AS1" s="83" t="s">
        <v>763</v>
      </c>
      <c r="AT1" s="83" t="s">
        <v>765</v>
      </c>
      <c r="AU1" s="83" t="s">
        <v>767</v>
      </c>
      <c r="AV1" s="83" t="s">
        <v>772</v>
      </c>
      <c r="AW1" s="83" t="s">
        <v>774</v>
      </c>
      <c r="AX1" s="83" t="s">
        <v>776</v>
      </c>
      <c r="AY1" s="83" t="s">
        <v>779</v>
      </c>
      <c r="AZ1" s="83" t="s">
        <v>781</v>
      </c>
      <c r="BA1" s="83" t="s">
        <v>778</v>
      </c>
      <c r="BB1" s="83" t="s">
        <v>783</v>
      </c>
      <c r="BC1" s="83" t="s">
        <v>785</v>
      </c>
      <c r="BD1" s="83" t="s">
        <v>787</v>
      </c>
      <c r="BE1" s="83" t="s">
        <v>789</v>
      </c>
      <c r="BF1" s="83" t="s">
        <v>791</v>
      </c>
      <c r="BG1" s="83" t="s">
        <v>793</v>
      </c>
      <c r="BH1" s="83" t="s">
        <v>795</v>
      </c>
      <c r="BI1" s="83" t="s">
        <v>797</v>
      </c>
      <c r="BJ1" s="83" t="s">
        <v>799</v>
      </c>
      <c r="BK1" s="83" t="s">
        <v>801</v>
      </c>
      <c r="BL1" s="83" t="s">
        <v>803</v>
      </c>
      <c r="BM1" s="83" t="s">
        <v>805</v>
      </c>
      <c r="BN1" s="83" t="s">
        <v>807</v>
      </c>
      <c r="BO1" s="83" t="s">
        <v>809</v>
      </c>
      <c r="BP1" s="83" t="s">
        <v>132</v>
      </c>
      <c r="BQ1" s="83" t="s">
        <v>810</v>
      </c>
      <c r="BR1" s="83" t="s">
        <v>811</v>
      </c>
      <c r="BS1" s="83" t="s">
        <v>813</v>
      </c>
      <c r="BT1" s="83" t="s">
        <v>103</v>
      </c>
    </row>
    <row r="2" spans="1:97" s="55" customFormat="1" ht="54" customHeight="1">
      <c r="F2" s="1" t="s">
        <v>5</v>
      </c>
      <c r="G2" s="1" t="s">
        <v>104</v>
      </c>
      <c r="H2" s="1" t="s">
        <v>105</v>
      </c>
      <c r="I2" s="1" t="s">
        <v>4</v>
      </c>
      <c r="J2" s="1" t="s">
        <v>3</v>
      </c>
      <c r="K2" s="1" t="s">
        <v>2</v>
      </c>
      <c r="L2" s="55" t="s">
        <v>1</v>
      </c>
      <c r="V2" s="72"/>
      <c r="W2" s="72"/>
      <c r="X2" s="72"/>
      <c r="Y2" s="72"/>
      <c r="AH2" s="58"/>
      <c r="AL2" s="58"/>
      <c r="BU2" s="58"/>
      <c r="BV2" s="58"/>
      <c r="BW2" s="58"/>
      <c r="BX2" s="58"/>
      <c r="BY2" s="58"/>
      <c r="BZ2" s="58"/>
      <c r="CA2" s="58"/>
      <c r="CB2" s="58"/>
      <c r="CC2" s="58"/>
      <c r="CD2" s="58"/>
      <c r="CE2" s="58"/>
      <c r="CF2" s="58"/>
      <c r="CG2" s="58"/>
      <c r="CH2" s="58"/>
      <c r="CI2" s="58"/>
      <c r="CJ2" s="58"/>
      <c r="CK2" s="58"/>
      <c r="CL2" s="58"/>
      <c r="CM2" s="58"/>
      <c r="CN2" s="58"/>
      <c r="CO2" s="58"/>
      <c r="CP2" s="58"/>
      <c r="CQ2" s="58"/>
      <c r="CR2" s="58"/>
    </row>
    <row r="3" spans="1:97" s="55" customFormat="1">
      <c r="A3" s="58"/>
      <c r="B3" s="59" t="s">
        <v>80</v>
      </c>
      <c r="C3" s="60" t="s">
        <v>80</v>
      </c>
      <c r="D3" s="60" t="s">
        <v>80</v>
      </c>
      <c r="E3" s="60" t="s">
        <v>80</v>
      </c>
      <c r="F3" s="61" t="s">
        <v>81</v>
      </c>
      <c r="G3" s="62" t="s">
        <v>81</v>
      </c>
      <c r="H3" s="62" t="s">
        <v>81</v>
      </c>
      <c r="I3" s="62" t="s">
        <v>81</v>
      </c>
      <c r="J3" s="62" t="s">
        <v>81</v>
      </c>
      <c r="K3" s="62" t="s">
        <v>81</v>
      </c>
      <c r="L3" s="59" t="s">
        <v>81</v>
      </c>
      <c r="M3" s="59" t="s">
        <v>80</v>
      </c>
      <c r="N3" s="59" t="s">
        <v>80</v>
      </c>
      <c r="O3" s="59" t="s">
        <v>80</v>
      </c>
      <c r="P3" s="59" t="s">
        <v>80</v>
      </c>
      <c r="Q3" s="59" t="s">
        <v>80</v>
      </c>
      <c r="R3" s="59" t="s">
        <v>80</v>
      </c>
      <c r="S3" s="59" t="s">
        <v>80</v>
      </c>
      <c r="T3" s="59" t="s">
        <v>80</v>
      </c>
      <c r="U3" s="59" t="s">
        <v>80</v>
      </c>
      <c r="V3" s="73" t="s">
        <v>80</v>
      </c>
      <c r="W3" s="73" t="s">
        <v>80</v>
      </c>
      <c r="X3" s="73" t="s">
        <v>80</v>
      </c>
      <c r="Y3" s="73" t="s">
        <v>80</v>
      </c>
      <c r="Z3" s="59" t="s">
        <v>80</v>
      </c>
      <c r="AA3" s="59" t="s">
        <v>80</v>
      </c>
      <c r="AB3" s="59" t="s">
        <v>80</v>
      </c>
      <c r="AC3" s="59" t="s">
        <v>80</v>
      </c>
      <c r="AD3" s="59" t="s">
        <v>80</v>
      </c>
      <c r="AE3" s="59" t="s">
        <v>80</v>
      </c>
      <c r="AF3" s="59" t="s">
        <v>80</v>
      </c>
      <c r="AG3" s="59" t="s">
        <v>80</v>
      </c>
      <c r="AH3" s="59" t="s">
        <v>80</v>
      </c>
      <c r="AI3" s="59" t="s">
        <v>80</v>
      </c>
      <c r="AJ3" s="55" t="s">
        <v>80</v>
      </c>
      <c r="AK3" s="55" t="s">
        <v>80</v>
      </c>
      <c r="AL3" s="58" t="s">
        <v>80</v>
      </c>
      <c r="AM3" s="55" t="s">
        <v>80</v>
      </c>
      <c r="AN3" s="55" t="s">
        <v>80</v>
      </c>
      <c r="AO3" s="55" t="s">
        <v>80</v>
      </c>
      <c r="AP3" s="55" t="s">
        <v>80</v>
      </c>
      <c r="AQ3" s="55" t="s">
        <v>80</v>
      </c>
      <c r="AR3" s="55" t="s">
        <v>80</v>
      </c>
      <c r="AS3" s="55" t="s">
        <v>80</v>
      </c>
      <c r="AT3" s="55" t="s">
        <v>80</v>
      </c>
      <c r="AU3" s="55" t="s">
        <v>80</v>
      </c>
      <c r="AV3" s="55" t="s">
        <v>80</v>
      </c>
      <c r="AW3" s="55" t="s">
        <v>80</v>
      </c>
      <c r="AX3" s="55" t="s">
        <v>80</v>
      </c>
      <c r="AY3" s="55" t="s">
        <v>80</v>
      </c>
      <c r="AZ3" s="55" t="s">
        <v>80</v>
      </c>
      <c r="BA3" s="55" t="s">
        <v>80</v>
      </c>
      <c r="BB3" s="55" t="s">
        <v>80</v>
      </c>
      <c r="BC3" s="55" t="s">
        <v>80</v>
      </c>
      <c r="BD3" s="55" t="s">
        <v>80</v>
      </c>
      <c r="BE3" s="55" t="s">
        <v>80</v>
      </c>
      <c r="BF3" s="55" t="s">
        <v>80</v>
      </c>
      <c r="BG3" s="55" t="s">
        <v>80</v>
      </c>
      <c r="BH3" s="58" t="s">
        <v>80</v>
      </c>
      <c r="BI3" s="58" t="s">
        <v>80</v>
      </c>
      <c r="BJ3" s="58" t="s">
        <v>80</v>
      </c>
      <c r="BK3" s="58" t="s">
        <v>80</v>
      </c>
      <c r="BL3" s="58" t="s">
        <v>80</v>
      </c>
      <c r="BM3" s="58" t="s">
        <v>80</v>
      </c>
      <c r="BN3" s="58" t="s">
        <v>80</v>
      </c>
      <c r="BO3" s="58" t="s">
        <v>80</v>
      </c>
      <c r="BP3" s="58" t="s">
        <v>80</v>
      </c>
      <c r="BQ3" s="58" t="s">
        <v>80</v>
      </c>
      <c r="BR3" s="58" t="s">
        <v>80</v>
      </c>
      <c r="BS3" s="58" t="s">
        <v>80</v>
      </c>
      <c r="BU3" s="58"/>
      <c r="BV3" s="58"/>
      <c r="BW3" s="58"/>
      <c r="BX3" s="58"/>
      <c r="BY3" s="58"/>
      <c r="BZ3" s="58"/>
      <c r="CA3" s="58"/>
      <c r="CB3" s="58"/>
      <c r="CC3" s="58"/>
      <c r="CD3" s="58"/>
      <c r="CE3" s="58"/>
      <c r="CF3" s="58"/>
      <c r="CG3" s="58"/>
      <c r="CH3" s="58"/>
      <c r="CI3" s="58"/>
      <c r="CJ3" s="58"/>
      <c r="CK3" s="58"/>
      <c r="CL3" s="58"/>
      <c r="CM3" s="58"/>
      <c r="CN3" s="58"/>
      <c r="CO3" s="58"/>
      <c r="CP3" s="58"/>
      <c r="CQ3" s="58"/>
      <c r="CR3" s="58"/>
    </row>
    <row r="4" spans="1:97" s="55" customFormat="1">
      <c r="A4" s="58"/>
      <c r="B4" s="58">
        <v>1</v>
      </c>
      <c r="C4" s="58"/>
      <c r="D4" s="58"/>
      <c r="E4" s="58"/>
      <c r="F4" s="58"/>
      <c r="G4" s="58"/>
      <c r="H4" s="58"/>
      <c r="I4" s="58"/>
      <c r="J4" s="58"/>
      <c r="K4" s="58"/>
      <c r="L4" s="58"/>
      <c r="M4" s="58"/>
      <c r="N4" s="58" t="s">
        <v>188</v>
      </c>
      <c r="O4" s="58" t="s">
        <v>82</v>
      </c>
      <c r="P4" s="58" t="s">
        <v>82</v>
      </c>
      <c r="Q4" s="58" t="s">
        <v>82</v>
      </c>
      <c r="R4" s="58" t="s">
        <v>82</v>
      </c>
      <c r="S4" s="58" t="s">
        <v>82</v>
      </c>
      <c r="T4" s="58" t="s">
        <v>82</v>
      </c>
      <c r="U4" s="58" t="s">
        <v>82</v>
      </c>
      <c r="V4" s="58" t="s">
        <v>82</v>
      </c>
      <c r="W4" s="58" t="s">
        <v>82</v>
      </c>
      <c r="X4" s="71" t="s">
        <v>82</v>
      </c>
      <c r="Y4" s="71" t="s">
        <v>82</v>
      </c>
      <c r="Z4" s="71" t="s">
        <v>82</v>
      </c>
      <c r="AA4" s="71" t="s">
        <v>82</v>
      </c>
      <c r="AB4" s="71" t="s">
        <v>82</v>
      </c>
      <c r="AC4" s="71" t="s">
        <v>82</v>
      </c>
      <c r="AD4" s="71" t="s">
        <v>82</v>
      </c>
      <c r="AE4" s="71" t="s">
        <v>82</v>
      </c>
      <c r="AF4" s="71" t="s">
        <v>82</v>
      </c>
      <c r="AG4" s="71" t="s">
        <v>82</v>
      </c>
      <c r="AH4" s="71" t="s">
        <v>82</v>
      </c>
      <c r="AI4" s="71" t="s">
        <v>82</v>
      </c>
      <c r="AJ4" s="71" t="s">
        <v>82</v>
      </c>
      <c r="AK4" s="71" t="s">
        <v>82</v>
      </c>
      <c r="AL4" s="58" t="s">
        <v>82</v>
      </c>
      <c r="AM4" s="55" t="s">
        <v>82</v>
      </c>
      <c r="AN4" s="55" t="s">
        <v>82</v>
      </c>
      <c r="AO4" s="55" t="s">
        <v>82</v>
      </c>
      <c r="AP4" s="55" t="s">
        <v>82</v>
      </c>
      <c r="AQ4" s="55" t="s">
        <v>82</v>
      </c>
      <c r="AR4" s="55" t="s">
        <v>82</v>
      </c>
      <c r="AS4" s="55" t="s">
        <v>82</v>
      </c>
      <c r="AT4" s="55" t="s">
        <v>82</v>
      </c>
      <c r="AU4" s="55" t="s">
        <v>82</v>
      </c>
      <c r="AV4" s="55" t="s">
        <v>82</v>
      </c>
      <c r="AW4" s="55" t="s">
        <v>82</v>
      </c>
      <c r="AX4" s="55" t="s">
        <v>82</v>
      </c>
      <c r="AY4" s="55" t="s">
        <v>82</v>
      </c>
      <c r="AZ4" s="55" t="s">
        <v>82</v>
      </c>
      <c r="BA4" s="55" t="s">
        <v>82</v>
      </c>
      <c r="BB4" s="55" t="s">
        <v>82</v>
      </c>
      <c r="BC4" s="55" t="s">
        <v>82</v>
      </c>
      <c r="BD4" s="55" t="s">
        <v>82</v>
      </c>
      <c r="BE4" s="55" t="s">
        <v>82</v>
      </c>
      <c r="BF4" s="55" t="s">
        <v>82</v>
      </c>
      <c r="BG4" s="55" t="s">
        <v>82</v>
      </c>
      <c r="BH4" s="58" t="s">
        <v>83</v>
      </c>
      <c r="BI4" s="58" t="s">
        <v>83</v>
      </c>
      <c r="BJ4" s="58" t="s">
        <v>83</v>
      </c>
      <c r="BK4" s="58" t="s">
        <v>83</v>
      </c>
      <c r="BL4" s="58" t="s">
        <v>83</v>
      </c>
      <c r="BM4" s="58" t="s">
        <v>83</v>
      </c>
      <c r="BN4" s="58" t="s">
        <v>83</v>
      </c>
      <c r="BO4" s="58" t="s">
        <v>83</v>
      </c>
      <c r="BP4" s="58" t="s">
        <v>83</v>
      </c>
      <c r="BQ4" s="58" t="s">
        <v>83</v>
      </c>
      <c r="BR4" s="58" t="s">
        <v>83</v>
      </c>
      <c r="BS4" s="58" t="s">
        <v>187</v>
      </c>
      <c r="BU4" s="58"/>
      <c r="BV4" s="58"/>
      <c r="BW4" s="58"/>
      <c r="BX4" s="58"/>
      <c r="BY4" s="58"/>
      <c r="BZ4" s="58"/>
      <c r="CA4" s="58"/>
      <c r="CB4" s="58"/>
      <c r="CC4" s="58"/>
      <c r="CD4" s="58"/>
      <c r="CE4" s="58"/>
      <c r="CF4" s="58"/>
      <c r="CG4" s="58"/>
      <c r="CH4" s="58"/>
      <c r="CI4" s="58"/>
      <c r="CJ4" s="58"/>
      <c r="CK4" s="58"/>
      <c r="CL4" s="58"/>
      <c r="CM4" s="58"/>
      <c r="CN4" s="58"/>
      <c r="CO4" s="58"/>
      <c r="CP4" s="58"/>
      <c r="CQ4" s="58"/>
      <c r="CR4" s="58"/>
    </row>
    <row r="5" spans="1:97" s="88" customFormat="1">
      <c r="A5" s="56" t="s">
        <v>69</v>
      </c>
      <c r="B5" s="56" t="s">
        <v>70</v>
      </c>
      <c r="C5" s="56" t="s">
        <v>71</v>
      </c>
      <c r="D5" s="56" t="s">
        <v>72</v>
      </c>
      <c r="E5" s="56" t="s">
        <v>73</v>
      </c>
      <c r="F5" s="56" t="s">
        <v>74</v>
      </c>
      <c r="G5" s="56" t="s">
        <v>75</v>
      </c>
      <c r="H5" s="56" t="s">
        <v>76</v>
      </c>
      <c r="I5" s="56" t="s">
        <v>77</v>
      </c>
      <c r="J5" s="56" t="s">
        <v>78</v>
      </c>
      <c r="K5" s="56" t="s">
        <v>79</v>
      </c>
      <c r="L5" s="56" t="s">
        <v>106</v>
      </c>
      <c r="M5" s="56" t="s">
        <v>660</v>
      </c>
      <c r="N5" s="56" t="s">
        <v>64</v>
      </c>
      <c r="O5" s="56" t="s">
        <v>65</v>
      </c>
      <c r="P5" s="56" t="s">
        <v>66</v>
      </c>
      <c r="Q5" s="56" t="s">
        <v>107</v>
      </c>
      <c r="R5" s="56" t="s">
        <v>191</v>
      </c>
      <c r="S5" s="56" t="s">
        <v>192</v>
      </c>
      <c r="T5" s="56" t="s">
        <v>137</v>
      </c>
      <c r="U5" s="56" t="s">
        <v>138</v>
      </c>
      <c r="V5" s="74" t="s">
        <v>193</v>
      </c>
      <c r="W5" s="74" t="s">
        <v>189</v>
      </c>
      <c r="X5" s="74" t="s">
        <v>194</v>
      </c>
      <c r="Y5" s="74" t="s">
        <v>195</v>
      </c>
      <c r="Z5" s="56" t="s">
        <v>196</v>
      </c>
      <c r="AA5" s="56" t="s">
        <v>190</v>
      </c>
      <c r="AB5" s="56" t="s">
        <v>145</v>
      </c>
      <c r="AC5" s="56" t="s">
        <v>147</v>
      </c>
      <c r="AD5" s="56" t="s">
        <v>108</v>
      </c>
      <c r="AE5" s="56" t="s">
        <v>109</v>
      </c>
      <c r="AF5" s="56" t="s">
        <v>110</v>
      </c>
      <c r="AG5" s="56" t="s">
        <v>111</v>
      </c>
      <c r="AH5" s="56" t="s">
        <v>153</v>
      </c>
      <c r="AI5" s="56" t="s">
        <v>154</v>
      </c>
      <c r="AJ5" s="56" t="s">
        <v>155</v>
      </c>
      <c r="AK5" s="56" t="s">
        <v>661</v>
      </c>
      <c r="AL5" s="56" t="s">
        <v>67</v>
      </c>
      <c r="AM5" s="88" t="s">
        <v>157</v>
      </c>
      <c r="AN5" s="88" t="s">
        <v>158</v>
      </c>
      <c r="AO5" s="88" t="s">
        <v>159</v>
      </c>
      <c r="AP5" s="88" t="s">
        <v>160</v>
      </c>
      <c r="AQ5" s="88" t="s">
        <v>161</v>
      </c>
      <c r="AR5" s="88" t="s">
        <v>162</v>
      </c>
      <c r="AS5" s="88" t="s">
        <v>163</v>
      </c>
      <c r="AT5" s="88" t="s">
        <v>164</v>
      </c>
      <c r="AU5" s="88" t="s">
        <v>165</v>
      </c>
      <c r="AV5" s="88" t="s">
        <v>166</v>
      </c>
      <c r="AW5" s="88" t="s">
        <v>167</v>
      </c>
      <c r="AX5" s="88" t="s">
        <v>168</v>
      </c>
      <c r="AY5" s="88" t="s">
        <v>169</v>
      </c>
      <c r="AZ5" s="88" t="s">
        <v>170</v>
      </c>
      <c r="BA5" s="88" t="s">
        <v>171</v>
      </c>
      <c r="BB5" s="88" t="s">
        <v>172</v>
      </c>
      <c r="BC5" s="88" t="s">
        <v>173</v>
      </c>
      <c r="BD5" s="88" t="s">
        <v>174</v>
      </c>
      <c r="BE5" s="88" t="s">
        <v>175</v>
      </c>
      <c r="BF5" s="88" t="s">
        <v>662</v>
      </c>
      <c r="BG5" s="88" t="s">
        <v>663</v>
      </c>
      <c r="BH5" s="88" t="s">
        <v>176</v>
      </c>
      <c r="BI5" s="88" t="s">
        <v>177</v>
      </c>
      <c r="BJ5" s="88" t="s">
        <v>178</v>
      </c>
      <c r="BK5" s="88" t="s">
        <v>179</v>
      </c>
      <c r="BL5" s="88" t="s">
        <v>180</v>
      </c>
      <c r="BM5" s="88" t="s">
        <v>181</v>
      </c>
      <c r="BN5" s="88" t="s">
        <v>182</v>
      </c>
      <c r="BO5" s="88" t="s">
        <v>183</v>
      </c>
      <c r="BP5" s="88" t="s">
        <v>184</v>
      </c>
      <c r="BQ5" s="88" t="s">
        <v>185</v>
      </c>
      <c r="BR5" s="88" t="s">
        <v>186</v>
      </c>
      <c r="BS5" s="88" t="s">
        <v>664</v>
      </c>
      <c r="BT5" s="94" t="s">
        <v>115</v>
      </c>
      <c r="CC5" s="94"/>
      <c r="CK5" s="94"/>
      <c r="CR5" s="94"/>
      <c r="CS5" s="94"/>
    </row>
    <row r="6" spans="1:97" s="88" customFormat="1">
      <c r="A6" s="56" t="s">
        <v>116</v>
      </c>
      <c r="B6" s="56">
        <v>2</v>
      </c>
      <c r="C6" s="56">
        <v>9</v>
      </c>
      <c r="D6" s="56">
        <v>7</v>
      </c>
      <c r="E6" s="56">
        <v>17</v>
      </c>
      <c r="F6" s="56"/>
      <c r="G6" s="56"/>
      <c r="H6" s="56"/>
      <c r="I6" s="56"/>
      <c r="J6" s="56"/>
      <c r="K6" s="56"/>
      <c r="L6" s="56"/>
      <c r="M6" s="56">
        <v>3</v>
      </c>
      <c r="N6" s="56">
        <v>2</v>
      </c>
      <c r="O6" s="56">
        <v>2</v>
      </c>
      <c r="P6" s="56">
        <v>2</v>
      </c>
      <c r="Q6" s="56">
        <v>2</v>
      </c>
      <c r="R6" s="56">
        <v>2</v>
      </c>
      <c r="S6" s="56">
        <v>2</v>
      </c>
      <c r="T6" s="56">
        <v>2</v>
      </c>
      <c r="U6" s="56">
        <v>2</v>
      </c>
      <c r="V6" s="56">
        <v>2</v>
      </c>
      <c r="W6" s="56">
        <v>2</v>
      </c>
      <c r="X6" s="56">
        <v>2</v>
      </c>
      <c r="Y6" s="56">
        <v>2</v>
      </c>
      <c r="Z6" s="56">
        <v>2</v>
      </c>
      <c r="AA6" s="56">
        <v>2</v>
      </c>
      <c r="AB6" s="56">
        <v>2</v>
      </c>
      <c r="AC6" s="56">
        <v>2</v>
      </c>
      <c r="AD6" s="56">
        <v>2</v>
      </c>
      <c r="AE6" s="56">
        <v>2</v>
      </c>
      <c r="AF6" s="56">
        <v>2</v>
      </c>
      <c r="AG6" s="56">
        <v>2</v>
      </c>
      <c r="AH6" s="56">
        <v>2</v>
      </c>
      <c r="AI6" s="56">
        <v>2</v>
      </c>
      <c r="AJ6" s="56">
        <v>2</v>
      </c>
      <c r="AK6" s="56">
        <v>2</v>
      </c>
      <c r="AL6" s="56">
        <v>2</v>
      </c>
      <c r="AM6" s="56">
        <v>2</v>
      </c>
      <c r="AN6" s="56">
        <v>2</v>
      </c>
      <c r="AO6" s="56">
        <v>2</v>
      </c>
      <c r="AP6" s="56">
        <v>2</v>
      </c>
      <c r="AQ6" s="56">
        <v>2</v>
      </c>
      <c r="AR6" s="56">
        <v>2</v>
      </c>
      <c r="AS6" s="56">
        <v>2</v>
      </c>
      <c r="AT6" s="56">
        <v>2</v>
      </c>
      <c r="AU6" s="56">
        <v>2</v>
      </c>
      <c r="AV6" s="56">
        <v>2</v>
      </c>
      <c r="AW6" s="56">
        <v>2</v>
      </c>
      <c r="AX6" s="56">
        <v>2</v>
      </c>
      <c r="AY6" s="56">
        <v>2</v>
      </c>
      <c r="AZ6" s="56">
        <v>2</v>
      </c>
      <c r="BA6" s="56">
        <v>2</v>
      </c>
      <c r="BB6" s="56">
        <v>2</v>
      </c>
      <c r="BC6" s="56">
        <v>2</v>
      </c>
      <c r="BD6" s="56">
        <v>2</v>
      </c>
      <c r="BE6" s="56">
        <v>2</v>
      </c>
      <c r="BF6" s="56">
        <v>4</v>
      </c>
      <c r="BG6" s="56">
        <v>4</v>
      </c>
      <c r="BH6" s="88">
        <v>4</v>
      </c>
      <c r="BI6" s="88">
        <v>4</v>
      </c>
      <c r="BJ6" s="88">
        <v>4</v>
      </c>
      <c r="BK6" s="88">
        <v>4</v>
      </c>
      <c r="BL6" s="88">
        <v>4</v>
      </c>
      <c r="BM6" s="88">
        <v>4</v>
      </c>
      <c r="BN6" s="88">
        <v>4</v>
      </c>
      <c r="BO6" s="88">
        <v>4</v>
      </c>
      <c r="BP6" s="88">
        <v>4</v>
      </c>
      <c r="BQ6" s="88">
        <v>4</v>
      </c>
      <c r="BR6" s="88">
        <v>4</v>
      </c>
      <c r="BS6" s="88">
        <v>5</v>
      </c>
    </row>
    <row r="7" spans="1:97" s="91" customFormat="1" ht="37.5" customHeight="1">
      <c r="B7" s="91" t="s">
        <v>665</v>
      </c>
      <c r="C7" s="91" t="s">
        <v>666</v>
      </c>
      <c r="D7" s="91" t="s">
        <v>667</v>
      </c>
      <c r="E7" s="91" t="s">
        <v>668</v>
      </c>
      <c r="F7" s="91" t="s">
        <v>669</v>
      </c>
      <c r="G7" s="91" t="s">
        <v>670</v>
      </c>
      <c r="H7" s="91" t="s">
        <v>671</v>
      </c>
      <c r="I7" s="91" t="s">
        <v>672</v>
      </c>
      <c r="J7" s="91" t="s">
        <v>673</v>
      </c>
      <c r="K7" s="91" t="s">
        <v>674</v>
      </c>
      <c r="L7" s="91" t="s">
        <v>675</v>
      </c>
      <c r="M7" s="91" t="s">
        <v>676</v>
      </c>
      <c r="N7" s="91" t="s">
        <v>677</v>
      </c>
      <c r="O7" s="91" t="s">
        <v>678</v>
      </c>
      <c r="P7" s="91" t="s">
        <v>679</v>
      </c>
      <c r="Q7" s="91" t="s">
        <v>680</v>
      </c>
      <c r="R7" s="91" t="s">
        <v>681</v>
      </c>
      <c r="S7" s="91" t="s">
        <v>682</v>
      </c>
      <c r="T7" s="91" t="s">
        <v>683</v>
      </c>
      <c r="U7" s="91" t="s">
        <v>684</v>
      </c>
      <c r="V7" s="90" t="s">
        <v>685</v>
      </c>
      <c r="W7" s="90" t="s">
        <v>686</v>
      </c>
      <c r="X7" s="90" t="s">
        <v>687</v>
      </c>
      <c r="Y7" s="91" t="s">
        <v>688</v>
      </c>
      <c r="Z7" s="91" t="s">
        <v>689</v>
      </c>
      <c r="AA7" s="91" t="s">
        <v>690</v>
      </c>
      <c r="AB7" s="91" t="s">
        <v>691</v>
      </c>
      <c r="AC7" s="91" t="s">
        <v>692</v>
      </c>
      <c r="AD7" s="91" t="s">
        <v>693</v>
      </c>
      <c r="AE7" s="91" t="s">
        <v>694</v>
      </c>
      <c r="AF7" s="91" t="s">
        <v>695</v>
      </c>
      <c r="AG7" s="91" t="s">
        <v>696</v>
      </c>
      <c r="AH7" s="91" t="s">
        <v>697</v>
      </c>
      <c r="AI7" s="91" t="s">
        <v>698</v>
      </c>
      <c r="AJ7" s="91" t="s">
        <v>699</v>
      </c>
      <c r="AK7" s="91" t="s">
        <v>700</v>
      </c>
      <c r="AL7" s="91" t="s">
        <v>701</v>
      </c>
      <c r="AM7" s="91" t="s">
        <v>702</v>
      </c>
      <c r="AN7" s="91" t="s">
        <v>703</v>
      </c>
      <c r="AO7" s="91" t="s">
        <v>704</v>
      </c>
      <c r="AP7" s="91" t="s">
        <v>705</v>
      </c>
      <c r="AQ7" s="91" t="s">
        <v>706</v>
      </c>
      <c r="AR7" s="91" t="s">
        <v>707</v>
      </c>
      <c r="AS7" s="91" t="s">
        <v>708</v>
      </c>
      <c r="AT7" s="91" t="s">
        <v>709</v>
      </c>
      <c r="AU7" s="91" t="s">
        <v>710</v>
      </c>
      <c r="AV7" s="91" t="s">
        <v>711</v>
      </c>
      <c r="AW7" s="91" t="s">
        <v>712</v>
      </c>
      <c r="AX7" s="91" t="s">
        <v>713</v>
      </c>
      <c r="AY7" s="91" t="s">
        <v>714</v>
      </c>
      <c r="AZ7" s="91" t="s">
        <v>715</v>
      </c>
      <c r="BA7" s="91" t="s">
        <v>716</v>
      </c>
      <c r="BB7" s="91" t="s">
        <v>717</v>
      </c>
      <c r="BC7" s="91" t="s">
        <v>718</v>
      </c>
      <c r="BD7" s="91" t="s">
        <v>719</v>
      </c>
      <c r="BE7" s="91" t="s">
        <v>720</v>
      </c>
      <c r="BF7" s="91" t="s">
        <v>721</v>
      </c>
      <c r="BG7" s="91" t="s">
        <v>722</v>
      </c>
      <c r="BH7" s="91" t="s">
        <v>723</v>
      </c>
      <c r="BI7" s="91" t="s">
        <v>724</v>
      </c>
      <c r="BJ7" s="91" t="s">
        <v>725</v>
      </c>
      <c r="BK7" s="91" t="s">
        <v>726</v>
      </c>
      <c r="BL7" s="91" t="s">
        <v>727</v>
      </c>
      <c r="BM7" s="91" t="s">
        <v>728</v>
      </c>
      <c r="BN7" s="91" t="s">
        <v>729</v>
      </c>
      <c r="BO7" s="91" t="s">
        <v>730</v>
      </c>
      <c r="BP7" s="91" t="s">
        <v>731</v>
      </c>
      <c r="BQ7" s="91" t="s">
        <v>732</v>
      </c>
      <c r="BR7" s="91" t="s">
        <v>733</v>
      </c>
      <c r="BS7" s="91" t="s">
        <v>734</v>
      </c>
    </row>
    <row r="8" spans="1:97" hidden="1">
      <c r="A8" s="9">
        <v>1</v>
      </c>
      <c r="B8" s="9">
        <v>2</v>
      </c>
      <c r="C8" s="9">
        <v>7</v>
      </c>
      <c r="D8" s="9">
        <v>5</v>
      </c>
      <c r="E8" s="9">
        <v>5</v>
      </c>
      <c r="F8" s="9">
        <v>0</v>
      </c>
      <c r="G8" s="9">
        <v>0</v>
      </c>
      <c r="H8" s="9">
        <v>0</v>
      </c>
      <c r="I8" s="9">
        <v>0</v>
      </c>
      <c r="J8" s="9">
        <v>0</v>
      </c>
      <c r="K8" s="9">
        <v>1</v>
      </c>
      <c r="L8" s="9">
        <v>0</v>
      </c>
      <c r="M8" s="9">
        <v>2</v>
      </c>
      <c r="N8" s="9">
        <v>1</v>
      </c>
      <c r="O8" s="9">
        <v>2</v>
      </c>
      <c r="P8" s="9">
        <v>1</v>
      </c>
      <c r="Q8" s="9">
        <v>1</v>
      </c>
      <c r="R8" s="9">
        <v>1</v>
      </c>
      <c r="S8" s="9">
        <v>2</v>
      </c>
      <c r="T8" s="9">
        <v>2</v>
      </c>
      <c r="U8" s="9">
        <v>1</v>
      </c>
      <c r="V8" s="75">
        <v>1</v>
      </c>
      <c r="W8" s="75">
        <v>2</v>
      </c>
      <c r="X8" s="75" t="s">
        <v>956</v>
      </c>
      <c r="Y8" s="75" t="s">
        <v>952</v>
      </c>
      <c r="Z8" s="9" t="s">
        <v>952</v>
      </c>
      <c r="AA8" s="9">
        <v>2</v>
      </c>
      <c r="AB8" s="9">
        <v>2</v>
      </c>
      <c r="AC8" s="9">
        <v>2</v>
      </c>
      <c r="AD8" s="9">
        <v>1</v>
      </c>
      <c r="AE8" s="9">
        <v>2</v>
      </c>
      <c r="AF8" s="9">
        <v>1</v>
      </c>
      <c r="AG8" s="9">
        <v>1</v>
      </c>
      <c r="AH8" s="91">
        <v>2</v>
      </c>
      <c r="AI8" s="9">
        <v>2</v>
      </c>
      <c r="AJ8">
        <v>2</v>
      </c>
      <c r="AK8" t="s">
        <v>957</v>
      </c>
      <c r="AL8" s="58">
        <v>2</v>
      </c>
      <c r="AM8">
        <v>1</v>
      </c>
      <c r="AN8">
        <v>1</v>
      </c>
      <c r="AO8">
        <v>2</v>
      </c>
      <c r="AP8">
        <v>1</v>
      </c>
      <c r="AQ8">
        <v>2</v>
      </c>
      <c r="AR8">
        <v>1</v>
      </c>
      <c r="AS8">
        <v>1</v>
      </c>
      <c r="AT8">
        <v>2</v>
      </c>
      <c r="AU8">
        <v>2</v>
      </c>
      <c r="BF8" t="s">
        <v>957</v>
      </c>
      <c r="BG8" t="s">
        <v>957</v>
      </c>
      <c r="BR8">
        <v>1</v>
      </c>
      <c r="BS8">
        <v>2</v>
      </c>
      <c r="CE8" s="75"/>
    </row>
    <row r="9" spans="1:97" hidden="1">
      <c r="A9" s="9">
        <v>2</v>
      </c>
      <c r="B9" s="9">
        <v>1</v>
      </c>
      <c r="C9" s="9">
        <v>5</v>
      </c>
      <c r="D9" s="9">
        <v>1</v>
      </c>
      <c r="E9" s="9">
        <v>4</v>
      </c>
      <c r="F9" s="9">
        <v>0</v>
      </c>
      <c r="G9" s="9">
        <v>1</v>
      </c>
      <c r="H9" s="9">
        <v>0</v>
      </c>
      <c r="I9" s="9">
        <v>0</v>
      </c>
      <c r="J9" s="9">
        <v>0</v>
      </c>
      <c r="K9" s="9">
        <v>0</v>
      </c>
      <c r="L9" s="9">
        <v>0</v>
      </c>
      <c r="M9" s="9">
        <v>2</v>
      </c>
      <c r="N9" s="9">
        <v>1</v>
      </c>
      <c r="O9" s="9">
        <v>2</v>
      </c>
      <c r="P9" s="9">
        <v>1</v>
      </c>
      <c r="Q9" s="9">
        <v>1</v>
      </c>
      <c r="R9" s="9">
        <v>1</v>
      </c>
      <c r="S9" s="9">
        <v>1</v>
      </c>
      <c r="T9" s="9">
        <v>1</v>
      </c>
      <c r="U9" s="9">
        <v>1</v>
      </c>
      <c r="V9" s="75">
        <v>1</v>
      </c>
      <c r="W9" s="75">
        <v>1</v>
      </c>
      <c r="X9" s="75">
        <v>1</v>
      </c>
      <c r="Y9" s="75">
        <v>2</v>
      </c>
      <c r="Z9" s="9">
        <v>1</v>
      </c>
      <c r="AA9" s="9">
        <v>2</v>
      </c>
      <c r="AB9" s="9">
        <v>1</v>
      </c>
      <c r="AC9" s="9">
        <v>1</v>
      </c>
      <c r="AD9" s="9">
        <v>1</v>
      </c>
      <c r="AE9" s="9">
        <v>1</v>
      </c>
      <c r="AF9" s="9">
        <v>1</v>
      </c>
      <c r="AG9" s="9">
        <v>2</v>
      </c>
      <c r="AH9" s="91">
        <v>1</v>
      </c>
      <c r="AI9" s="9">
        <v>2</v>
      </c>
      <c r="AJ9">
        <v>1</v>
      </c>
      <c r="AK9">
        <v>1</v>
      </c>
      <c r="AL9" s="58">
        <v>2</v>
      </c>
      <c r="AM9">
        <v>1</v>
      </c>
      <c r="AN9">
        <v>1</v>
      </c>
      <c r="AO9">
        <v>2</v>
      </c>
      <c r="AP9">
        <v>2</v>
      </c>
      <c r="AQ9">
        <v>2</v>
      </c>
      <c r="AR9">
        <v>2</v>
      </c>
      <c r="AS9">
        <v>2</v>
      </c>
      <c r="AT9">
        <v>1</v>
      </c>
      <c r="AU9">
        <v>2</v>
      </c>
      <c r="AV9">
        <v>2</v>
      </c>
      <c r="AW9">
        <v>1</v>
      </c>
      <c r="AX9">
        <v>2</v>
      </c>
      <c r="AY9">
        <v>2</v>
      </c>
      <c r="AZ9">
        <v>2</v>
      </c>
      <c r="BA9">
        <v>1</v>
      </c>
      <c r="BB9">
        <v>2</v>
      </c>
      <c r="BC9">
        <v>2</v>
      </c>
      <c r="BD9">
        <v>1</v>
      </c>
      <c r="BE9">
        <v>2</v>
      </c>
      <c r="BF9" t="s">
        <v>957</v>
      </c>
      <c r="BG9" t="s">
        <v>967</v>
      </c>
      <c r="BH9">
        <v>1</v>
      </c>
      <c r="BI9">
        <v>3</v>
      </c>
      <c r="BJ9">
        <v>1</v>
      </c>
      <c r="BK9">
        <v>3</v>
      </c>
      <c r="BL9">
        <v>2</v>
      </c>
      <c r="BM9">
        <v>2</v>
      </c>
      <c r="BN9">
        <v>4</v>
      </c>
      <c r="BO9">
        <v>2</v>
      </c>
      <c r="BP9">
        <v>2</v>
      </c>
      <c r="BQ9">
        <v>4</v>
      </c>
      <c r="BR9">
        <v>1</v>
      </c>
      <c r="BS9">
        <v>2</v>
      </c>
      <c r="CE9" s="75"/>
      <c r="CS9" s="57"/>
    </row>
    <row r="10" spans="1:97" hidden="1">
      <c r="A10" s="9">
        <v>3</v>
      </c>
      <c r="B10" s="9">
        <v>2</v>
      </c>
      <c r="C10" s="9">
        <v>9</v>
      </c>
      <c r="D10" s="9">
        <v>7</v>
      </c>
      <c r="E10" s="9">
        <v>13</v>
      </c>
      <c r="F10" s="9">
        <v>0</v>
      </c>
      <c r="G10" s="9">
        <v>0</v>
      </c>
      <c r="H10" s="9">
        <v>0</v>
      </c>
      <c r="I10" s="9">
        <v>0</v>
      </c>
      <c r="J10" s="9">
        <v>0</v>
      </c>
      <c r="K10" s="9">
        <v>1</v>
      </c>
      <c r="L10" s="9">
        <v>0</v>
      </c>
      <c r="M10" s="9">
        <v>2</v>
      </c>
      <c r="N10" s="9">
        <v>1</v>
      </c>
      <c r="O10" s="9">
        <v>1</v>
      </c>
      <c r="P10" s="9">
        <v>1</v>
      </c>
      <c r="Q10" s="9">
        <v>2</v>
      </c>
      <c r="R10" s="9" t="s">
        <v>957</v>
      </c>
      <c r="S10" s="9" t="s">
        <v>957</v>
      </c>
      <c r="T10" s="9">
        <v>1</v>
      </c>
      <c r="U10" s="9">
        <v>2</v>
      </c>
      <c r="V10" s="75" t="s">
        <v>957</v>
      </c>
      <c r="W10" s="75">
        <v>2</v>
      </c>
      <c r="X10" s="75" t="s">
        <v>956</v>
      </c>
      <c r="Y10" s="75" t="s">
        <v>952</v>
      </c>
      <c r="Z10" s="9" t="s">
        <v>952</v>
      </c>
      <c r="AA10" s="9">
        <v>1</v>
      </c>
      <c r="AB10" s="9">
        <v>2</v>
      </c>
      <c r="AC10" s="9">
        <v>1</v>
      </c>
      <c r="AD10" s="9">
        <v>1</v>
      </c>
      <c r="AE10" s="9">
        <v>2</v>
      </c>
      <c r="AF10" s="9">
        <v>1</v>
      </c>
      <c r="AG10" s="9">
        <v>1</v>
      </c>
      <c r="AH10" s="9">
        <v>1</v>
      </c>
      <c r="AI10" s="9">
        <v>2</v>
      </c>
      <c r="AJ10">
        <v>2</v>
      </c>
      <c r="AK10" t="s">
        <v>957</v>
      </c>
      <c r="AL10" s="58">
        <v>2</v>
      </c>
      <c r="AM10">
        <v>1</v>
      </c>
      <c r="AN10">
        <v>1</v>
      </c>
      <c r="AO10">
        <v>2</v>
      </c>
      <c r="AP10">
        <v>1</v>
      </c>
      <c r="AQ10">
        <v>2</v>
      </c>
      <c r="AR10">
        <v>2</v>
      </c>
      <c r="AS10">
        <v>2</v>
      </c>
      <c r="AT10">
        <v>2</v>
      </c>
      <c r="AU10">
        <v>2</v>
      </c>
      <c r="AV10">
        <v>2</v>
      </c>
      <c r="AW10">
        <v>1</v>
      </c>
      <c r="AX10">
        <v>2</v>
      </c>
      <c r="AY10">
        <v>2</v>
      </c>
      <c r="AZ10">
        <v>2</v>
      </c>
      <c r="BA10">
        <v>1</v>
      </c>
      <c r="BB10">
        <v>1</v>
      </c>
      <c r="BC10">
        <v>1</v>
      </c>
      <c r="BD10">
        <v>2</v>
      </c>
      <c r="BE10">
        <v>1</v>
      </c>
      <c r="BF10">
        <v>1</v>
      </c>
      <c r="BG10">
        <v>1</v>
      </c>
      <c r="BH10">
        <v>1</v>
      </c>
      <c r="BI10">
        <v>3</v>
      </c>
      <c r="BJ10">
        <v>1</v>
      </c>
      <c r="BK10">
        <v>1</v>
      </c>
      <c r="BL10">
        <v>1</v>
      </c>
      <c r="BM10">
        <v>2</v>
      </c>
      <c r="BO10">
        <v>2</v>
      </c>
      <c r="BQ10">
        <v>4</v>
      </c>
      <c r="BR10">
        <v>3</v>
      </c>
      <c r="BS10">
        <v>5</v>
      </c>
      <c r="CE10" s="75"/>
      <c r="CS10" s="57"/>
    </row>
    <row r="11" spans="1:97" hidden="1">
      <c r="A11" s="9">
        <v>4</v>
      </c>
      <c r="B11" s="9">
        <v>2</v>
      </c>
      <c r="C11" s="9">
        <v>4</v>
      </c>
      <c r="D11" s="9">
        <v>4</v>
      </c>
      <c r="E11" s="9">
        <v>15</v>
      </c>
      <c r="F11" s="9">
        <v>0</v>
      </c>
      <c r="G11" s="9">
        <v>0</v>
      </c>
      <c r="H11" s="9">
        <v>1</v>
      </c>
      <c r="I11" s="9">
        <v>0</v>
      </c>
      <c r="J11" s="9">
        <v>0</v>
      </c>
      <c r="K11" s="9">
        <v>0</v>
      </c>
      <c r="L11" s="9">
        <v>0</v>
      </c>
      <c r="M11" s="9">
        <v>2</v>
      </c>
      <c r="N11" s="9">
        <v>1</v>
      </c>
      <c r="O11" s="9">
        <v>1</v>
      </c>
      <c r="P11" s="9">
        <v>1</v>
      </c>
      <c r="Q11" s="9">
        <v>1</v>
      </c>
      <c r="R11" s="9">
        <v>1</v>
      </c>
      <c r="S11" s="9">
        <v>1</v>
      </c>
      <c r="T11" s="9">
        <v>2</v>
      </c>
      <c r="U11" s="9">
        <v>1</v>
      </c>
      <c r="V11" s="75">
        <v>2</v>
      </c>
      <c r="W11" s="75">
        <v>1</v>
      </c>
      <c r="X11" s="75">
        <v>1</v>
      </c>
      <c r="Y11" s="75">
        <v>2</v>
      </c>
      <c r="Z11" s="9">
        <v>1</v>
      </c>
      <c r="AA11" s="9">
        <v>2</v>
      </c>
      <c r="AB11" s="9">
        <v>2</v>
      </c>
      <c r="AC11" s="9">
        <v>1</v>
      </c>
      <c r="AD11" s="9">
        <v>1</v>
      </c>
      <c r="AE11" s="9">
        <v>2</v>
      </c>
      <c r="AF11" s="9">
        <v>1</v>
      </c>
      <c r="AG11" s="9">
        <v>1</v>
      </c>
      <c r="AH11" s="9">
        <v>1</v>
      </c>
      <c r="AI11" s="9">
        <v>2</v>
      </c>
      <c r="AJ11">
        <v>2</v>
      </c>
      <c r="AK11" t="s">
        <v>957</v>
      </c>
      <c r="AL11" s="58">
        <v>1</v>
      </c>
      <c r="AM11">
        <v>1</v>
      </c>
      <c r="AN11">
        <v>2</v>
      </c>
      <c r="AO11">
        <v>2</v>
      </c>
      <c r="AP11">
        <v>1</v>
      </c>
      <c r="AQ11">
        <v>2</v>
      </c>
      <c r="AR11">
        <v>2</v>
      </c>
      <c r="AS11">
        <v>2</v>
      </c>
      <c r="AT11">
        <v>1</v>
      </c>
      <c r="AU11">
        <v>2</v>
      </c>
      <c r="AV11">
        <v>2</v>
      </c>
      <c r="AW11">
        <v>1</v>
      </c>
      <c r="AX11">
        <v>2</v>
      </c>
      <c r="AY11">
        <v>2</v>
      </c>
      <c r="AZ11">
        <v>2</v>
      </c>
      <c r="BA11">
        <v>1</v>
      </c>
      <c r="BB11">
        <v>2</v>
      </c>
      <c r="BC11">
        <v>1</v>
      </c>
      <c r="BD11">
        <v>1</v>
      </c>
      <c r="BE11">
        <v>1</v>
      </c>
      <c r="BF11">
        <v>2</v>
      </c>
      <c r="BG11">
        <v>1</v>
      </c>
      <c r="BH11">
        <v>1</v>
      </c>
      <c r="BI11">
        <v>3</v>
      </c>
      <c r="BJ11">
        <v>2</v>
      </c>
      <c r="BK11">
        <v>3</v>
      </c>
      <c r="BL11">
        <v>4</v>
      </c>
      <c r="BM11">
        <v>1</v>
      </c>
      <c r="BN11">
        <v>4</v>
      </c>
      <c r="BO11">
        <v>1</v>
      </c>
      <c r="BP11">
        <v>1</v>
      </c>
      <c r="BQ11">
        <v>2</v>
      </c>
      <c r="BR11">
        <v>1</v>
      </c>
      <c r="BS11">
        <v>2</v>
      </c>
      <c r="BT11" t="s">
        <v>214</v>
      </c>
      <c r="CE11" s="75"/>
      <c r="CS11" s="57"/>
    </row>
    <row r="12" spans="1:97" hidden="1">
      <c r="A12" s="9">
        <v>5</v>
      </c>
      <c r="B12" s="9">
        <v>1</v>
      </c>
      <c r="C12" s="9">
        <v>5</v>
      </c>
      <c r="D12" s="9">
        <v>2</v>
      </c>
      <c r="E12" s="9">
        <v>11</v>
      </c>
      <c r="F12" s="9">
        <v>0</v>
      </c>
      <c r="G12" s="9">
        <v>0</v>
      </c>
      <c r="H12" s="9">
        <v>0</v>
      </c>
      <c r="I12" s="9">
        <v>1</v>
      </c>
      <c r="J12" s="9">
        <v>0</v>
      </c>
      <c r="K12" s="9">
        <v>0</v>
      </c>
      <c r="L12" s="9">
        <v>0</v>
      </c>
      <c r="M12" s="9">
        <v>2</v>
      </c>
      <c r="N12" s="9">
        <v>1</v>
      </c>
      <c r="O12" s="9">
        <v>1</v>
      </c>
      <c r="P12" s="9">
        <v>1</v>
      </c>
      <c r="Q12" s="9">
        <v>1</v>
      </c>
      <c r="R12" s="9">
        <v>1</v>
      </c>
      <c r="S12" s="9">
        <v>1</v>
      </c>
      <c r="T12" s="9">
        <v>1</v>
      </c>
      <c r="U12" s="9">
        <v>1</v>
      </c>
      <c r="V12" s="75">
        <v>2</v>
      </c>
      <c r="W12" s="75">
        <v>1</v>
      </c>
      <c r="X12" s="75">
        <v>1</v>
      </c>
      <c r="Y12" s="75">
        <v>2</v>
      </c>
      <c r="Z12" s="9">
        <v>1</v>
      </c>
      <c r="AA12" s="9">
        <v>1</v>
      </c>
      <c r="AB12" s="9">
        <v>2</v>
      </c>
      <c r="AC12" s="9">
        <v>1</v>
      </c>
      <c r="AD12" s="9">
        <v>1</v>
      </c>
      <c r="AE12" s="9">
        <v>2</v>
      </c>
      <c r="AF12" s="9">
        <v>1</v>
      </c>
      <c r="AG12" s="9">
        <v>1</v>
      </c>
      <c r="AH12" s="91">
        <v>1</v>
      </c>
      <c r="AI12" s="9">
        <v>2</v>
      </c>
      <c r="AJ12">
        <v>2</v>
      </c>
      <c r="AK12" t="s">
        <v>957</v>
      </c>
      <c r="AL12" s="58">
        <v>2</v>
      </c>
      <c r="AM12">
        <v>1</v>
      </c>
      <c r="AN12">
        <v>1</v>
      </c>
      <c r="AO12">
        <v>2</v>
      </c>
      <c r="AP12">
        <v>2</v>
      </c>
      <c r="AQ12">
        <v>2</v>
      </c>
      <c r="AR12">
        <v>2</v>
      </c>
      <c r="AS12">
        <v>2</v>
      </c>
      <c r="AT12">
        <v>1</v>
      </c>
      <c r="AU12">
        <v>2</v>
      </c>
      <c r="AV12">
        <v>2</v>
      </c>
      <c r="AW12">
        <v>1</v>
      </c>
      <c r="AX12">
        <v>2</v>
      </c>
      <c r="AY12">
        <v>2</v>
      </c>
      <c r="AZ12">
        <v>2</v>
      </c>
      <c r="BA12">
        <v>1</v>
      </c>
      <c r="BB12">
        <v>2</v>
      </c>
      <c r="BC12">
        <v>1</v>
      </c>
      <c r="BD12">
        <v>1</v>
      </c>
      <c r="BE12">
        <v>2</v>
      </c>
      <c r="BF12" t="s">
        <v>968</v>
      </c>
      <c r="BG12" t="s">
        <v>957</v>
      </c>
      <c r="BH12">
        <v>1</v>
      </c>
      <c r="BI12">
        <v>2</v>
      </c>
      <c r="BJ12">
        <v>2</v>
      </c>
      <c r="BK12">
        <v>2</v>
      </c>
      <c r="BL12">
        <v>2</v>
      </c>
      <c r="BM12">
        <v>2</v>
      </c>
      <c r="BN12">
        <v>4</v>
      </c>
      <c r="BO12">
        <v>2</v>
      </c>
      <c r="BP12">
        <v>1</v>
      </c>
      <c r="BQ12">
        <v>2</v>
      </c>
      <c r="BR12">
        <v>1</v>
      </c>
      <c r="BS12">
        <v>2</v>
      </c>
      <c r="CE12" s="75"/>
      <c r="CS12" s="57"/>
    </row>
    <row r="13" spans="1:97" hidden="1">
      <c r="A13" s="9">
        <v>6</v>
      </c>
      <c r="B13" s="9">
        <v>1</v>
      </c>
      <c r="C13" s="9">
        <v>9</v>
      </c>
      <c r="D13" s="9">
        <v>7</v>
      </c>
      <c r="E13" s="9">
        <v>9</v>
      </c>
      <c r="F13" s="9">
        <v>0</v>
      </c>
      <c r="G13" s="9">
        <v>0</v>
      </c>
      <c r="H13" s="9">
        <v>0</v>
      </c>
      <c r="I13" s="9">
        <v>0</v>
      </c>
      <c r="J13" s="9">
        <v>0</v>
      </c>
      <c r="K13" s="9">
        <v>0</v>
      </c>
      <c r="L13" s="9">
        <v>1</v>
      </c>
      <c r="M13" s="9">
        <v>2</v>
      </c>
      <c r="N13" s="9">
        <v>2</v>
      </c>
      <c r="O13" s="9">
        <v>1</v>
      </c>
      <c r="P13" s="9">
        <v>1</v>
      </c>
      <c r="Q13" s="9">
        <v>2</v>
      </c>
      <c r="R13" s="9" t="s">
        <v>957</v>
      </c>
      <c r="S13" s="9" t="s">
        <v>957</v>
      </c>
      <c r="T13" s="9">
        <v>2</v>
      </c>
      <c r="U13" s="9">
        <v>2</v>
      </c>
      <c r="V13" s="75" t="s">
        <v>957</v>
      </c>
      <c r="W13" s="75">
        <v>1</v>
      </c>
      <c r="X13" s="75">
        <v>1</v>
      </c>
      <c r="Y13" s="75">
        <v>2</v>
      </c>
      <c r="Z13" s="9">
        <v>1</v>
      </c>
      <c r="AA13" s="9">
        <v>1</v>
      </c>
      <c r="AB13" s="9">
        <v>1</v>
      </c>
      <c r="AC13" s="9">
        <v>1</v>
      </c>
      <c r="AD13" s="9">
        <v>1</v>
      </c>
      <c r="AE13" s="9">
        <v>1</v>
      </c>
      <c r="AF13" s="9">
        <v>2</v>
      </c>
      <c r="AG13" s="9">
        <v>1</v>
      </c>
      <c r="AH13" s="9">
        <v>1</v>
      </c>
      <c r="AI13" s="9">
        <v>2</v>
      </c>
      <c r="AJ13">
        <v>2</v>
      </c>
      <c r="AK13" t="s">
        <v>957</v>
      </c>
      <c r="AL13" s="58">
        <v>2</v>
      </c>
      <c r="AM13">
        <v>1</v>
      </c>
      <c r="AN13">
        <v>1</v>
      </c>
      <c r="AO13">
        <v>1</v>
      </c>
      <c r="AP13">
        <v>2</v>
      </c>
      <c r="AQ13">
        <v>2</v>
      </c>
      <c r="AR13">
        <v>2</v>
      </c>
      <c r="AS13">
        <v>2</v>
      </c>
      <c r="AT13">
        <v>2</v>
      </c>
      <c r="AU13">
        <v>2</v>
      </c>
      <c r="AV13">
        <v>1</v>
      </c>
      <c r="AW13">
        <v>1</v>
      </c>
      <c r="AX13">
        <v>2</v>
      </c>
      <c r="AY13">
        <v>2</v>
      </c>
      <c r="AZ13">
        <v>2</v>
      </c>
      <c r="BA13">
        <v>1</v>
      </c>
      <c r="BB13">
        <v>2</v>
      </c>
      <c r="BC13">
        <v>2</v>
      </c>
      <c r="BD13">
        <v>2</v>
      </c>
      <c r="BE13">
        <v>1</v>
      </c>
      <c r="BF13">
        <v>1</v>
      </c>
      <c r="BG13">
        <v>2</v>
      </c>
      <c r="BH13">
        <v>1</v>
      </c>
      <c r="BI13">
        <v>3</v>
      </c>
      <c r="BJ13">
        <v>1</v>
      </c>
      <c r="BK13">
        <v>3</v>
      </c>
      <c r="BL13">
        <v>1</v>
      </c>
      <c r="BM13">
        <v>3</v>
      </c>
      <c r="BN13">
        <v>4</v>
      </c>
      <c r="BO13">
        <v>3</v>
      </c>
      <c r="BP13">
        <v>2</v>
      </c>
      <c r="BQ13">
        <v>4</v>
      </c>
      <c r="BR13">
        <v>3</v>
      </c>
      <c r="BS13">
        <v>2</v>
      </c>
      <c r="BT13" t="s">
        <v>215</v>
      </c>
      <c r="CE13" s="75"/>
      <c r="CS13" s="57"/>
    </row>
    <row r="14" spans="1:97">
      <c r="A14" s="9">
        <v>7</v>
      </c>
      <c r="B14" s="9">
        <v>1</v>
      </c>
      <c r="C14" s="9">
        <v>8</v>
      </c>
      <c r="D14" s="9">
        <v>4</v>
      </c>
      <c r="E14" s="9">
        <v>3</v>
      </c>
      <c r="F14" s="9">
        <v>0</v>
      </c>
      <c r="G14" s="9">
        <v>0</v>
      </c>
      <c r="H14" s="9">
        <v>0</v>
      </c>
      <c r="I14" s="9">
        <v>0</v>
      </c>
      <c r="J14" s="9">
        <v>0</v>
      </c>
      <c r="K14" s="9">
        <v>1</v>
      </c>
      <c r="L14" s="9">
        <v>0</v>
      </c>
      <c r="M14" s="9">
        <v>2</v>
      </c>
      <c r="N14" s="9">
        <v>2</v>
      </c>
      <c r="O14" s="9">
        <v>2</v>
      </c>
      <c r="P14" s="9">
        <v>1</v>
      </c>
      <c r="Q14" s="9">
        <v>1</v>
      </c>
      <c r="R14" s="9">
        <v>1</v>
      </c>
      <c r="S14" s="9">
        <v>1</v>
      </c>
      <c r="T14" s="9">
        <v>1</v>
      </c>
      <c r="U14" s="9">
        <v>1</v>
      </c>
      <c r="V14" s="75">
        <v>2</v>
      </c>
      <c r="W14" s="75">
        <v>2</v>
      </c>
      <c r="X14" s="75" t="s">
        <v>956</v>
      </c>
      <c r="Y14" s="75" t="s">
        <v>952</v>
      </c>
      <c r="Z14" s="9" t="s">
        <v>952</v>
      </c>
      <c r="AA14" s="9">
        <v>1</v>
      </c>
      <c r="AB14" s="9">
        <v>2</v>
      </c>
      <c r="AC14" s="9">
        <v>1</v>
      </c>
      <c r="AD14" s="9">
        <v>1</v>
      </c>
      <c r="AE14" s="9">
        <v>1</v>
      </c>
      <c r="AF14" s="9">
        <v>1</v>
      </c>
      <c r="AG14" s="9">
        <v>1</v>
      </c>
      <c r="AH14" s="91">
        <v>1</v>
      </c>
      <c r="AI14" s="9">
        <v>2</v>
      </c>
      <c r="AJ14">
        <v>2</v>
      </c>
      <c r="AK14" t="s">
        <v>957</v>
      </c>
      <c r="AL14" s="58">
        <v>1</v>
      </c>
      <c r="AM14">
        <v>2</v>
      </c>
      <c r="AN14">
        <v>2</v>
      </c>
      <c r="AO14">
        <v>2</v>
      </c>
      <c r="AP14">
        <v>2</v>
      </c>
      <c r="AQ14">
        <v>2</v>
      </c>
      <c r="AR14">
        <v>1</v>
      </c>
      <c r="AS14">
        <v>2</v>
      </c>
      <c r="AT14">
        <v>2</v>
      </c>
      <c r="AU14">
        <v>2</v>
      </c>
      <c r="AV14">
        <v>2</v>
      </c>
      <c r="AW14">
        <v>2</v>
      </c>
      <c r="AX14">
        <v>1</v>
      </c>
      <c r="AY14">
        <v>1</v>
      </c>
      <c r="AZ14">
        <v>1</v>
      </c>
      <c r="BA14">
        <v>1</v>
      </c>
      <c r="BB14">
        <v>1</v>
      </c>
      <c r="BC14">
        <v>1</v>
      </c>
      <c r="BD14">
        <v>1</v>
      </c>
      <c r="BE14">
        <v>1</v>
      </c>
      <c r="BF14">
        <v>3</v>
      </c>
      <c r="BG14">
        <v>3</v>
      </c>
      <c r="BH14">
        <v>1</v>
      </c>
      <c r="BI14">
        <v>4</v>
      </c>
      <c r="BJ14">
        <v>1</v>
      </c>
      <c r="BK14">
        <v>1</v>
      </c>
      <c r="BL14">
        <v>1</v>
      </c>
      <c r="BM14">
        <v>1</v>
      </c>
      <c r="BN14">
        <v>4</v>
      </c>
      <c r="BO14">
        <v>2</v>
      </c>
      <c r="BP14">
        <v>4</v>
      </c>
      <c r="BQ14">
        <v>4</v>
      </c>
      <c r="BR14">
        <v>4</v>
      </c>
      <c r="BS14">
        <v>2</v>
      </c>
      <c r="CE14" s="75"/>
      <c r="CS14" s="57"/>
    </row>
    <row r="15" spans="1:97">
      <c r="A15" s="9">
        <v>8</v>
      </c>
      <c r="B15" s="9">
        <v>2</v>
      </c>
      <c r="C15" s="9">
        <v>9</v>
      </c>
      <c r="D15" s="9">
        <v>7</v>
      </c>
      <c r="E15" s="9">
        <v>12</v>
      </c>
      <c r="F15" s="9">
        <v>0</v>
      </c>
      <c r="G15" s="9">
        <v>0</v>
      </c>
      <c r="H15" s="9">
        <v>0</v>
      </c>
      <c r="I15" s="9">
        <v>0</v>
      </c>
      <c r="J15" s="9">
        <v>0</v>
      </c>
      <c r="K15" s="9">
        <v>1</v>
      </c>
      <c r="L15" s="9">
        <v>0</v>
      </c>
      <c r="M15" s="9">
        <v>2</v>
      </c>
      <c r="N15" s="9">
        <v>2</v>
      </c>
      <c r="O15" s="9">
        <v>1</v>
      </c>
      <c r="P15" s="9">
        <v>1</v>
      </c>
      <c r="Q15" s="9">
        <v>2</v>
      </c>
      <c r="R15" s="9" t="s">
        <v>957</v>
      </c>
      <c r="S15" s="9" t="s">
        <v>957</v>
      </c>
      <c r="T15" s="9">
        <v>1</v>
      </c>
      <c r="U15" s="9">
        <v>1</v>
      </c>
      <c r="V15" s="75">
        <v>1</v>
      </c>
      <c r="W15" s="75">
        <v>2</v>
      </c>
      <c r="X15" s="75" t="s">
        <v>956</v>
      </c>
      <c r="Y15" s="75" t="s">
        <v>952</v>
      </c>
      <c r="Z15" s="9" t="s">
        <v>952</v>
      </c>
      <c r="AA15" s="9">
        <v>2</v>
      </c>
      <c r="AB15" s="9">
        <v>2</v>
      </c>
      <c r="AC15" s="9">
        <v>1</v>
      </c>
      <c r="AD15" s="9">
        <v>1</v>
      </c>
      <c r="AE15" s="9">
        <v>2</v>
      </c>
      <c r="AF15" s="9">
        <v>2</v>
      </c>
      <c r="AG15" s="9">
        <v>2</v>
      </c>
      <c r="AH15" s="91">
        <v>1</v>
      </c>
      <c r="AI15" s="9">
        <v>2</v>
      </c>
      <c r="AJ15">
        <v>2</v>
      </c>
      <c r="AK15" t="s">
        <v>957</v>
      </c>
      <c r="AL15" s="58">
        <v>2</v>
      </c>
      <c r="AM15">
        <v>1</v>
      </c>
      <c r="AN15">
        <v>2</v>
      </c>
      <c r="AO15">
        <v>2</v>
      </c>
      <c r="AP15">
        <v>2</v>
      </c>
      <c r="AQ15">
        <v>2</v>
      </c>
      <c r="AR15">
        <v>2</v>
      </c>
      <c r="AS15">
        <v>2</v>
      </c>
      <c r="AT15">
        <v>2</v>
      </c>
      <c r="AU15">
        <v>1</v>
      </c>
      <c r="AV15">
        <v>2</v>
      </c>
      <c r="AW15">
        <v>1</v>
      </c>
      <c r="AX15">
        <v>2</v>
      </c>
      <c r="AY15">
        <v>2</v>
      </c>
      <c r="AZ15">
        <v>2</v>
      </c>
      <c r="BA15">
        <v>1</v>
      </c>
      <c r="BB15">
        <v>2</v>
      </c>
      <c r="BC15">
        <v>1</v>
      </c>
      <c r="BD15">
        <v>1</v>
      </c>
      <c r="BE15">
        <v>2</v>
      </c>
      <c r="BF15" t="s">
        <v>968</v>
      </c>
      <c r="BG15" t="s">
        <v>957</v>
      </c>
      <c r="BH15">
        <v>1</v>
      </c>
      <c r="BI15">
        <v>2</v>
      </c>
      <c r="BJ15">
        <v>1</v>
      </c>
      <c r="BK15">
        <v>2</v>
      </c>
      <c r="BL15">
        <v>2</v>
      </c>
      <c r="BM15">
        <v>2</v>
      </c>
      <c r="BN15">
        <v>4</v>
      </c>
      <c r="BO15">
        <v>4</v>
      </c>
      <c r="BP15">
        <v>4</v>
      </c>
      <c r="BQ15">
        <v>3</v>
      </c>
      <c r="BR15">
        <v>1</v>
      </c>
      <c r="BS15">
        <v>2</v>
      </c>
      <c r="CE15" s="75"/>
      <c r="CS15" s="57"/>
    </row>
    <row r="16" spans="1:97" hidden="1">
      <c r="A16" s="9">
        <v>9</v>
      </c>
      <c r="B16" s="9">
        <v>2</v>
      </c>
      <c r="C16" s="9">
        <v>4</v>
      </c>
      <c r="D16" s="9">
        <v>4</v>
      </c>
      <c r="E16" s="9">
        <v>4</v>
      </c>
      <c r="F16" s="9">
        <v>0</v>
      </c>
      <c r="G16" s="9">
        <v>0</v>
      </c>
      <c r="H16" s="9">
        <v>0</v>
      </c>
      <c r="I16" s="9">
        <v>0</v>
      </c>
      <c r="J16" s="9">
        <v>0</v>
      </c>
      <c r="K16" s="9">
        <v>1</v>
      </c>
      <c r="L16" s="9">
        <v>0</v>
      </c>
      <c r="M16" s="9">
        <v>3</v>
      </c>
      <c r="N16" s="9">
        <v>1</v>
      </c>
      <c r="O16" s="9">
        <v>1</v>
      </c>
      <c r="P16" s="9">
        <v>1</v>
      </c>
      <c r="Q16" s="9">
        <v>1</v>
      </c>
      <c r="R16" s="9">
        <v>1</v>
      </c>
      <c r="S16" s="9">
        <v>1</v>
      </c>
      <c r="T16" s="9">
        <v>1</v>
      </c>
      <c r="U16" s="9">
        <v>1</v>
      </c>
      <c r="V16" s="75">
        <v>2</v>
      </c>
      <c r="W16" s="75">
        <v>1</v>
      </c>
      <c r="X16" s="75">
        <v>1</v>
      </c>
      <c r="Y16" s="75">
        <v>2</v>
      </c>
      <c r="Z16" s="9">
        <v>1</v>
      </c>
      <c r="AA16" s="9">
        <v>2</v>
      </c>
      <c r="AB16" s="9">
        <v>2</v>
      </c>
      <c r="AC16" s="9">
        <v>1</v>
      </c>
      <c r="AD16" s="9">
        <v>1</v>
      </c>
      <c r="AE16" s="9">
        <v>2</v>
      </c>
      <c r="AF16" s="9">
        <v>1</v>
      </c>
      <c r="AG16" s="9">
        <v>1</v>
      </c>
      <c r="AH16" s="9">
        <v>1</v>
      </c>
      <c r="AI16" s="9">
        <v>2</v>
      </c>
      <c r="AJ16">
        <v>2</v>
      </c>
      <c r="AK16" t="s">
        <v>957</v>
      </c>
      <c r="AL16" s="58">
        <v>1</v>
      </c>
      <c r="AM16">
        <v>1</v>
      </c>
      <c r="AN16">
        <v>1</v>
      </c>
      <c r="AO16">
        <v>2</v>
      </c>
      <c r="AP16">
        <v>1</v>
      </c>
      <c r="AQ16">
        <v>2</v>
      </c>
      <c r="AR16">
        <v>2</v>
      </c>
      <c r="AS16">
        <v>2</v>
      </c>
      <c r="AT16">
        <v>1</v>
      </c>
      <c r="AU16">
        <v>1</v>
      </c>
      <c r="AV16">
        <v>1</v>
      </c>
      <c r="AW16">
        <v>1</v>
      </c>
      <c r="AX16">
        <v>2</v>
      </c>
      <c r="AY16">
        <v>1</v>
      </c>
      <c r="AZ16">
        <v>2</v>
      </c>
      <c r="BA16">
        <v>1</v>
      </c>
      <c r="BB16">
        <v>2</v>
      </c>
      <c r="BC16">
        <v>1</v>
      </c>
      <c r="BD16">
        <v>1</v>
      </c>
      <c r="BE16">
        <v>1</v>
      </c>
      <c r="BF16">
        <v>1</v>
      </c>
      <c r="BG16">
        <v>1</v>
      </c>
      <c r="BH16">
        <v>1</v>
      </c>
      <c r="BI16">
        <v>1</v>
      </c>
      <c r="BJ16">
        <v>1</v>
      </c>
      <c r="BK16">
        <v>1</v>
      </c>
      <c r="BL16">
        <v>1</v>
      </c>
      <c r="BM16">
        <v>1</v>
      </c>
      <c r="BN16">
        <v>4</v>
      </c>
      <c r="BO16">
        <v>1</v>
      </c>
      <c r="BP16">
        <v>2</v>
      </c>
      <c r="BQ16">
        <v>1</v>
      </c>
      <c r="BR16">
        <v>1</v>
      </c>
      <c r="BS16">
        <v>2</v>
      </c>
      <c r="CE16" s="75"/>
      <c r="CS16" s="57"/>
    </row>
    <row r="17" spans="1:97">
      <c r="A17" s="9">
        <v>10</v>
      </c>
      <c r="B17" s="9">
        <v>1</v>
      </c>
      <c r="C17" s="9">
        <v>3</v>
      </c>
      <c r="D17" s="9">
        <v>2</v>
      </c>
      <c r="E17" s="9">
        <v>3</v>
      </c>
      <c r="F17" s="9">
        <v>1</v>
      </c>
      <c r="G17" s="9">
        <v>0</v>
      </c>
      <c r="H17" s="9">
        <v>0</v>
      </c>
      <c r="I17" s="9">
        <v>1</v>
      </c>
      <c r="J17" s="9">
        <v>0</v>
      </c>
      <c r="K17" s="9">
        <v>0</v>
      </c>
      <c r="L17" s="9">
        <v>0</v>
      </c>
      <c r="M17" s="9">
        <v>3</v>
      </c>
      <c r="N17" s="9">
        <v>2</v>
      </c>
      <c r="O17" s="9">
        <v>2</v>
      </c>
      <c r="P17" s="9">
        <v>1</v>
      </c>
      <c r="Q17" s="9">
        <v>1</v>
      </c>
      <c r="R17" s="9">
        <v>1</v>
      </c>
      <c r="S17" s="9">
        <v>1</v>
      </c>
      <c r="T17" s="9">
        <v>2</v>
      </c>
      <c r="U17" s="9">
        <v>1</v>
      </c>
      <c r="V17" s="75">
        <v>2</v>
      </c>
      <c r="W17" s="75">
        <v>2</v>
      </c>
      <c r="X17" s="75" t="s">
        <v>956</v>
      </c>
      <c r="Y17" s="75" t="s">
        <v>953</v>
      </c>
      <c r="Z17" s="9" t="s">
        <v>952</v>
      </c>
      <c r="AA17" s="9">
        <v>2</v>
      </c>
      <c r="AB17" s="9">
        <v>2</v>
      </c>
      <c r="AC17" s="9">
        <v>2</v>
      </c>
      <c r="AD17" s="9">
        <v>1</v>
      </c>
      <c r="AE17" s="9">
        <v>2</v>
      </c>
      <c r="AF17" s="9">
        <v>1</v>
      </c>
      <c r="AG17" s="9">
        <v>1</v>
      </c>
      <c r="AH17" s="91">
        <v>1</v>
      </c>
      <c r="AI17" s="9">
        <v>2</v>
      </c>
      <c r="AJ17">
        <v>1</v>
      </c>
      <c r="AK17">
        <v>1</v>
      </c>
      <c r="AL17" s="58">
        <v>2</v>
      </c>
      <c r="AM17">
        <v>1</v>
      </c>
      <c r="AN17">
        <v>1</v>
      </c>
      <c r="AO17">
        <v>2</v>
      </c>
      <c r="AP17">
        <v>1</v>
      </c>
      <c r="AQ17">
        <v>2</v>
      </c>
      <c r="AR17">
        <v>1</v>
      </c>
      <c r="AS17">
        <v>2</v>
      </c>
      <c r="AT17">
        <v>2</v>
      </c>
      <c r="AU17">
        <v>2</v>
      </c>
      <c r="AV17">
        <v>2</v>
      </c>
      <c r="AW17">
        <v>2</v>
      </c>
      <c r="AX17">
        <v>2</v>
      </c>
      <c r="AY17">
        <v>2</v>
      </c>
      <c r="AZ17">
        <v>2</v>
      </c>
      <c r="BA17">
        <v>1</v>
      </c>
      <c r="BB17">
        <v>1</v>
      </c>
      <c r="BC17">
        <v>1</v>
      </c>
      <c r="BD17">
        <v>1</v>
      </c>
      <c r="BE17">
        <v>1</v>
      </c>
      <c r="BF17">
        <v>2</v>
      </c>
      <c r="BG17">
        <v>2</v>
      </c>
      <c r="BH17">
        <v>1</v>
      </c>
      <c r="BI17">
        <v>3</v>
      </c>
      <c r="BJ17">
        <v>2</v>
      </c>
      <c r="BK17">
        <v>2</v>
      </c>
      <c r="BL17">
        <v>3</v>
      </c>
      <c r="BM17">
        <v>1</v>
      </c>
      <c r="BN17">
        <v>4</v>
      </c>
      <c r="BO17">
        <v>1</v>
      </c>
      <c r="BP17">
        <v>4</v>
      </c>
      <c r="BQ17">
        <v>2</v>
      </c>
      <c r="BR17">
        <v>1</v>
      </c>
      <c r="BS17">
        <v>1</v>
      </c>
      <c r="CE17" s="75"/>
      <c r="CS17" s="57"/>
    </row>
    <row r="18" spans="1:97" hidden="1">
      <c r="A18" s="9">
        <v>11</v>
      </c>
      <c r="B18" s="9">
        <v>1</v>
      </c>
      <c r="C18" s="9">
        <v>4</v>
      </c>
      <c r="D18" s="9">
        <v>1</v>
      </c>
      <c r="E18" s="9">
        <v>15</v>
      </c>
      <c r="F18" s="9">
        <v>0</v>
      </c>
      <c r="G18" s="9">
        <v>0</v>
      </c>
      <c r="H18" s="9">
        <v>1</v>
      </c>
      <c r="I18" s="9">
        <v>1</v>
      </c>
      <c r="J18" s="9">
        <v>0</v>
      </c>
      <c r="K18" s="9">
        <v>0</v>
      </c>
      <c r="L18" s="9">
        <v>0</v>
      </c>
      <c r="M18" s="9">
        <v>1</v>
      </c>
      <c r="N18" s="9">
        <v>1</v>
      </c>
      <c r="O18" s="9">
        <v>2</v>
      </c>
      <c r="P18" s="9">
        <v>1</v>
      </c>
      <c r="Q18" s="9">
        <v>1</v>
      </c>
      <c r="R18" s="9">
        <v>1</v>
      </c>
      <c r="S18" s="9">
        <v>1</v>
      </c>
      <c r="T18" s="9">
        <v>1</v>
      </c>
      <c r="U18" s="9">
        <v>1</v>
      </c>
      <c r="V18" s="75">
        <v>2</v>
      </c>
      <c r="W18" s="75">
        <v>1</v>
      </c>
      <c r="X18" s="75">
        <v>1</v>
      </c>
      <c r="Y18" s="75">
        <v>2</v>
      </c>
      <c r="Z18" s="9">
        <v>1</v>
      </c>
      <c r="AA18" s="9">
        <v>1</v>
      </c>
      <c r="AB18" s="9">
        <v>2</v>
      </c>
      <c r="AC18" s="9">
        <v>1</v>
      </c>
      <c r="AD18" s="9">
        <v>1</v>
      </c>
      <c r="AE18" s="9">
        <v>2</v>
      </c>
      <c r="AF18" s="9">
        <v>1</v>
      </c>
      <c r="AG18" s="9">
        <v>2</v>
      </c>
      <c r="AH18" s="91">
        <v>2</v>
      </c>
      <c r="AI18" s="9">
        <v>2</v>
      </c>
      <c r="AJ18">
        <v>2</v>
      </c>
      <c r="AK18" t="s">
        <v>957</v>
      </c>
      <c r="AL18" s="58">
        <v>2</v>
      </c>
      <c r="AM18">
        <v>1</v>
      </c>
      <c r="AN18">
        <v>2</v>
      </c>
      <c r="AO18">
        <v>2</v>
      </c>
      <c r="AP18">
        <v>2</v>
      </c>
      <c r="AQ18">
        <v>2</v>
      </c>
      <c r="AR18">
        <v>2</v>
      </c>
      <c r="AS18">
        <v>2</v>
      </c>
      <c r="AT18">
        <v>2</v>
      </c>
      <c r="AU18">
        <v>2</v>
      </c>
      <c r="AV18">
        <v>1</v>
      </c>
      <c r="AW18">
        <v>2</v>
      </c>
      <c r="AX18">
        <v>2</v>
      </c>
      <c r="AY18">
        <v>2</v>
      </c>
      <c r="AZ18">
        <v>2</v>
      </c>
      <c r="BA18">
        <v>1</v>
      </c>
      <c r="BB18">
        <v>1</v>
      </c>
      <c r="BC18">
        <v>1</v>
      </c>
      <c r="BD18">
        <v>1</v>
      </c>
      <c r="BE18">
        <v>2</v>
      </c>
      <c r="BF18" t="s">
        <v>957</v>
      </c>
      <c r="BG18" t="s">
        <v>957</v>
      </c>
      <c r="BH18">
        <v>1</v>
      </c>
      <c r="BI18">
        <v>2</v>
      </c>
      <c r="BJ18">
        <v>1</v>
      </c>
      <c r="BK18">
        <v>1</v>
      </c>
      <c r="BL18">
        <v>1</v>
      </c>
      <c r="BM18">
        <v>2</v>
      </c>
      <c r="BN18">
        <v>4</v>
      </c>
      <c r="BO18">
        <v>2</v>
      </c>
      <c r="BP18">
        <v>2</v>
      </c>
      <c r="BQ18">
        <v>2</v>
      </c>
      <c r="BR18">
        <v>1</v>
      </c>
      <c r="BS18">
        <v>2</v>
      </c>
      <c r="BT18" t="s">
        <v>216</v>
      </c>
      <c r="CE18" s="75"/>
      <c r="CS18" s="57"/>
    </row>
    <row r="19" spans="1:97">
      <c r="A19" s="9">
        <v>12</v>
      </c>
      <c r="B19" s="9">
        <v>2</v>
      </c>
      <c r="C19" s="9">
        <v>5</v>
      </c>
      <c r="D19" s="9">
        <v>4</v>
      </c>
      <c r="E19" s="9">
        <v>16</v>
      </c>
      <c r="F19" s="9">
        <v>0</v>
      </c>
      <c r="G19" s="9">
        <v>0</v>
      </c>
      <c r="H19" s="9">
        <v>0</v>
      </c>
      <c r="I19" s="9">
        <v>1</v>
      </c>
      <c r="J19" s="9">
        <v>0</v>
      </c>
      <c r="K19" s="9">
        <v>0</v>
      </c>
      <c r="L19" s="9">
        <v>0</v>
      </c>
      <c r="M19" s="9">
        <v>2</v>
      </c>
      <c r="N19" s="9">
        <v>2</v>
      </c>
      <c r="O19" s="9">
        <v>1</v>
      </c>
      <c r="P19" s="9">
        <v>1</v>
      </c>
      <c r="Q19" s="9">
        <v>1</v>
      </c>
      <c r="R19" s="9">
        <v>1</v>
      </c>
      <c r="S19" s="9">
        <v>1</v>
      </c>
      <c r="T19" s="9">
        <v>1</v>
      </c>
      <c r="U19" s="9">
        <v>1</v>
      </c>
      <c r="V19" s="75">
        <v>1</v>
      </c>
      <c r="W19" s="75">
        <v>1</v>
      </c>
      <c r="X19" s="75">
        <v>1</v>
      </c>
      <c r="Y19" s="75">
        <v>2</v>
      </c>
      <c r="Z19" s="9">
        <v>2</v>
      </c>
      <c r="AA19" s="9">
        <v>1</v>
      </c>
      <c r="AB19" s="9">
        <v>1</v>
      </c>
      <c r="AC19" s="9">
        <v>1</v>
      </c>
      <c r="AD19" s="9">
        <v>1</v>
      </c>
      <c r="AE19" s="9">
        <v>2</v>
      </c>
      <c r="AF19" s="9">
        <v>1</v>
      </c>
      <c r="AG19" s="9">
        <v>1</v>
      </c>
      <c r="AH19" s="91">
        <v>2</v>
      </c>
      <c r="AI19" s="9">
        <v>2</v>
      </c>
      <c r="AJ19">
        <v>2</v>
      </c>
      <c r="AK19" t="s">
        <v>957</v>
      </c>
      <c r="AL19" s="58">
        <v>1</v>
      </c>
      <c r="AM19">
        <v>1</v>
      </c>
      <c r="AN19">
        <v>1</v>
      </c>
      <c r="AO19">
        <v>2</v>
      </c>
      <c r="AP19">
        <v>1</v>
      </c>
      <c r="AQ19">
        <v>2</v>
      </c>
      <c r="AR19">
        <v>2</v>
      </c>
      <c r="AS19">
        <v>2</v>
      </c>
      <c r="AT19">
        <v>2</v>
      </c>
      <c r="AU19">
        <v>1</v>
      </c>
      <c r="AV19">
        <v>2</v>
      </c>
      <c r="AW19">
        <v>1</v>
      </c>
      <c r="AX19">
        <v>2</v>
      </c>
      <c r="AY19">
        <v>2</v>
      </c>
      <c r="AZ19">
        <v>2</v>
      </c>
      <c r="BA19">
        <v>1</v>
      </c>
      <c r="BB19">
        <v>1</v>
      </c>
      <c r="BC19">
        <v>1</v>
      </c>
      <c r="BD19">
        <v>1</v>
      </c>
      <c r="BE19">
        <v>1</v>
      </c>
      <c r="BF19">
        <v>2</v>
      </c>
      <c r="BG19">
        <v>1</v>
      </c>
      <c r="BH19">
        <v>1</v>
      </c>
      <c r="BI19">
        <v>2</v>
      </c>
      <c r="BJ19">
        <v>1</v>
      </c>
      <c r="BK19">
        <v>1</v>
      </c>
      <c r="BL19">
        <v>1</v>
      </c>
      <c r="BM19">
        <v>1</v>
      </c>
      <c r="BN19">
        <v>4</v>
      </c>
      <c r="BO19">
        <v>2</v>
      </c>
      <c r="BP19">
        <v>2</v>
      </c>
      <c r="BQ19">
        <v>3</v>
      </c>
      <c r="BR19">
        <v>1</v>
      </c>
      <c r="BS19">
        <v>2</v>
      </c>
      <c r="CE19" s="75"/>
      <c r="CS19" s="57"/>
    </row>
    <row r="20" spans="1:97">
      <c r="A20" s="9">
        <v>13</v>
      </c>
      <c r="B20" s="9">
        <v>2</v>
      </c>
      <c r="C20" s="9">
        <v>2</v>
      </c>
      <c r="D20" s="9">
        <v>1</v>
      </c>
      <c r="E20" s="9">
        <v>6</v>
      </c>
      <c r="F20" s="9">
        <v>0</v>
      </c>
      <c r="G20" s="9">
        <v>0</v>
      </c>
      <c r="H20" s="9">
        <v>0</v>
      </c>
      <c r="I20" s="9">
        <v>1</v>
      </c>
      <c r="J20" s="9">
        <v>0</v>
      </c>
      <c r="K20" s="9">
        <v>0</v>
      </c>
      <c r="L20" s="9">
        <v>0</v>
      </c>
      <c r="M20" s="9">
        <v>1</v>
      </c>
      <c r="N20" s="9">
        <v>2</v>
      </c>
      <c r="O20" s="9">
        <v>2</v>
      </c>
      <c r="P20" s="9">
        <v>1</v>
      </c>
      <c r="Q20" s="9">
        <v>1</v>
      </c>
      <c r="R20" s="9">
        <v>1</v>
      </c>
      <c r="S20" s="9">
        <v>2</v>
      </c>
      <c r="T20" s="9">
        <v>1</v>
      </c>
      <c r="U20" s="9">
        <v>1</v>
      </c>
      <c r="V20" s="75">
        <v>2</v>
      </c>
      <c r="W20" s="75">
        <v>1</v>
      </c>
      <c r="X20" s="75">
        <v>1</v>
      </c>
      <c r="Y20" s="75">
        <v>2</v>
      </c>
      <c r="Z20" s="9"/>
      <c r="AA20" s="9">
        <v>1</v>
      </c>
      <c r="AB20" s="9">
        <v>2</v>
      </c>
      <c r="AC20" s="9">
        <v>1</v>
      </c>
      <c r="AD20" s="9">
        <v>1</v>
      </c>
      <c r="AE20" s="9">
        <v>2</v>
      </c>
      <c r="AF20" s="9">
        <v>1</v>
      </c>
      <c r="AG20" s="9">
        <v>1</v>
      </c>
      <c r="AH20" s="9">
        <v>1</v>
      </c>
      <c r="AI20" s="9">
        <v>2</v>
      </c>
      <c r="AK20" t="s">
        <v>957</v>
      </c>
      <c r="AL20" s="58">
        <v>2</v>
      </c>
      <c r="AM20">
        <v>1</v>
      </c>
      <c r="AN20">
        <v>1</v>
      </c>
      <c r="AO20">
        <v>2</v>
      </c>
      <c r="AP20">
        <v>1</v>
      </c>
      <c r="AQ20">
        <v>2</v>
      </c>
      <c r="AR20">
        <v>2</v>
      </c>
      <c r="AS20">
        <v>2</v>
      </c>
      <c r="AT20">
        <v>2</v>
      </c>
      <c r="AU20">
        <v>2</v>
      </c>
      <c r="AV20">
        <v>2</v>
      </c>
      <c r="AW20">
        <v>1</v>
      </c>
      <c r="AX20">
        <v>2</v>
      </c>
      <c r="AY20">
        <v>2</v>
      </c>
      <c r="AZ20">
        <v>2</v>
      </c>
      <c r="BA20">
        <v>2</v>
      </c>
      <c r="BB20">
        <v>2</v>
      </c>
      <c r="BC20">
        <v>1</v>
      </c>
      <c r="BD20">
        <v>1</v>
      </c>
      <c r="BE20">
        <v>2</v>
      </c>
      <c r="BF20" t="s">
        <v>957</v>
      </c>
      <c r="BG20" t="s">
        <v>957</v>
      </c>
      <c r="BH20">
        <v>1</v>
      </c>
      <c r="BI20">
        <v>3</v>
      </c>
      <c r="BJ20">
        <v>2</v>
      </c>
      <c r="BK20">
        <v>2</v>
      </c>
      <c r="BL20">
        <v>3</v>
      </c>
      <c r="BM20">
        <v>2</v>
      </c>
      <c r="BN20">
        <v>4</v>
      </c>
      <c r="BO20">
        <v>3</v>
      </c>
      <c r="BP20">
        <v>2</v>
      </c>
      <c r="BQ20">
        <v>3</v>
      </c>
      <c r="BR20">
        <v>3</v>
      </c>
      <c r="BS20">
        <v>2</v>
      </c>
      <c r="CE20" s="75"/>
      <c r="CS20" s="57"/>
    </row>
    <row r="21" spans="1:97" hidden="1">
      <c r="A21" s="9">
        <v>14</v>
      </c>
      <c r="B21" s="9">
        <v>2</v>
      </c>
      <c r="C21" s="9">
        <v>8</v>
      </c>
      <c r="D21" s="9">
        <v>5</v>
      </c>
      <c r="E21" s="9">
        <v>12</v>
      </c>
      <c r="F21" s="9">
        <v>0</v>
      </c>
      <c r="G21" s="9">
        <v>0</v>
      </c>
      <c r="H21" s="9">
        <v>0</v>
      </c>
      <c r="I21" s="9">
        <v>1</v>
      </c>
      <c r="J21" s="9">
        <v>0</v>
      </c>
      <c r="K21" s="9">
        <v>0</v>
      </c>
      <c r="L21" s="9">
        <v>0</v>
      </c>
      <c r="M21" s="9">
        <v>2</v>
      </c>
      <c r="N21" s="9">
        <v>1</v>
      </c>
      <c r="O21" s="9">
        <v>2</v>
      </c>
      <c r="P21" s="9">
        <v>1</v>
      </c>
      <c r="Q21" s="9">
        <v>1</v>
      </c>
      <c r="R21" s="9">
        <v>1</v>
      </c>
      <c r="S21" s="9">
        <v>1</v>
      </c>
      <c r="T21" s="9">
        <v>1</v>
      </c>
      <c r="U21" s="9">
        <v>1</v>
      </c>
      <c r="V21" s="75">
        <v>1</v>
      </c>
      <c r="W21" s="75">
        <v>2</v>
      </c>
      <c r="X21" s="75" t="s">
        <v>956</v>
      </c>
      <c r="Y21" s="75" t="s">
        <v>954</v>
      </c>
      <c r="Z21" s="9" t="s">
        <v>952</v>
      </c>
      <c r="AA21" s="9">
        <v>1</v>
      </c>
      <c r="AB21" s="9">
        <v>2</v>
      </c>
      <c r="AC21" s="9">
        <v>1</v>
      </c>
      <c r="AD21" s="9">
        <v>1</v>
      </c>
      <c r="AE21" s="9">
        <v>2</v>
      </c>
      <c r="AF21" s="9">
        <v>2</v>
      </c>
      <c r="AG21" s="9">
        <v>1</v>
      </c>
      <c r="AH21" s="91">
        <v>1</v>
      </c>
      <c r="AI21" s="9">
        <v>2</v>
      </c>
      <c r="AJ21">
        <v>2</v>
      </c>
      <c r="AK21" t="s">
        <v>957</v>
      </c>
      <c r="AL21" s="58">
        <v>1</v>
      </c>
      <c r="AM21">
        <v>1</v>
      </c>
      <c r="AN21">
        <v>1</v>
      </c>
      <c r="AO21">
        <v>2</v>
      </c>
      <c r="AP21">
        <v>2</v>
      </c>
      <c r="AQ21">
        <v>2</v>
      </c>
      <c r="AR21">
        <v>2</v>
      </c>
      <c r="AS21">
        <v>2</v>
      </c>
      <c r="AT21">
        <v>2</v>
      </c>
      <c r="AU21">
        <v>1</v>
      </c>
      <c r="AV21">
        <v>2</v>
      </c>
      <c r="AW21">
        <v>2</v>
      </c>
      <c r="AX21">
        <v>2</v>
      </c>
      <c r="AY21">
        <v>2</v>
      </c>
      <c r="AZ21">
        <v>2</v>
      </c>
      <c r="BA21">
        <v>1</v>
      </c>
      <c r="BB21">
        <v>1</v>
      </c>
      <c r="BC21">
        <v>1</v>
      </c>
      <c r="BD21">
        <v>1</v>
      </c>
      <c r="BE21">
        <v>2</v>
      </c>
      <c r="BF21" t="s">
        <v>957</v>
      </c>
      <c r="BG21" t="s">
        <v>957</v>
      </c>
      <c r="BH21">
        <v>1</v>
      </c>
      <c r="BI21">
        <v>3</v>
      </c>
      <c r="BJ21">
        <v>1</v>
      </c>
      <c r="BK21">
        <v>2</v>
      </c>
      <c r="BL21">
        <v>1</v>
      </c>
      <c r="BM21">
        <v>1</v>
      </c>
      <c r="BN21">
        <v>4</v>
      </c>
      <c r="BO21">
        <v>3</v>
      </c>
      <c r="BP21">
        <v>4</v>
      </c>
      <c r="BQ21">
        <v>4</v>
      </c>
      <c r="BR21">
        <v>3</v>
      </c>
      <c r="BS21">
        <v>5</v>
      </c>
      <c r="CE21" s="75"/>
      <c r="CS21" s="57"/>
    </row>
    <row r="22" spans="1:97">
      <c r="A22" s="9">
        <v>15</v>
      </c>
      <c r="B22" s="9">
        <v>1</v>
      </c>
      <c r="C22" s="9">
        <v>7</v>
      </c>
      <c r="D22" s="9">
        <v>7</v>
      </c>
      <c r="E22" s="9">
        <v>1</v>
      </c>
      <c r="F22" s="9">
        <v>0</v>
      </c>
      <c r="G22" s="9">
        <v>0</v>
      </c>
      <c r="H22" s="9">
        <v>0</v>
      </c>
      <c r="I22" s="9">
        <v>0</v>
      </c>
      <c r="J22" s="9">
        <v>0</v>
      </c>
      <c r="K22" s="9">
        <v>1</v>
      </c>
      <c r="L22" s="9">
        <v>0</v>
      </c>
      <c r="M22" s="9">
        <v>2</v>
      </c>
      <c r="N22" s="9">
        <v>2</v>
      </c>
      <c r="O22" s="9">
        <v>2</v>
      </c>
      <c r="P22" s="9">
        <v>2</v>
      </c>
      <c r="Q22" s="9">
        <v>1</v>
      </c>
      <c r="R22" s="9">
        <v>1</v>
      </c>
      <c r="S22" s="9">
        <v>1</v>
      </c>
      <c r="T22" s="9">
        <v>2</v>
      </c>
      <c r="U22" s="9">
        <v>1</v>
      </c>
      <c r="V22" s="75">
        <v>2</v>
      </c>
      <c r="W22" s="75">
        <v>1</v>
      </c>
      <c r="X22" s="75">
        <v>1</v>
      </c>
      <c r="Y22" s="75">
        <v>2</v>
      </c>
      <c r="Z22" s="9">
        <v>1</v>
      </c>
      <c r="AA22" s="9">
        <v>2</v>
      </c>
      <c r="AB22" s="9">
        <v>2</v>
      </c>
      <c r="AC22" s="9">
        <v>1</v>
      </c>
      <c r="AD22" s="9">
        <v>1</v>
      </c>
      <c r="AE22" s="9">
        <v>2</v>
      </c>
      <c r="AF22" s="9">
        <v>1</v>
      </c>
      <c r="AG22" s="9">
        <v>1</v>
      </c>
      <c r="AH22" s="91">
        <v>1</v>
      </c>
      <c r="AI22" s="9">
        <v>2</v>
      </c>
      <c r="AJ22">
        <v>2</v>
      </c>
      <c r="AK22" t="s">
        <v>957</v>
      </c>
      <c r="AL22" s="58">
        <v>1</v>
      </c>
      <c r="AM22">
        <v>1</v>
      </c>
      <c r="AN22">
        <v>1</v>
      </c>
      <c r="AO22">
        <v>2</v>
      </c>
      <c r="AP22">
        <v>2</v>
      </c>
      <c r="AQ22">
        <v>2</v>
      </c>
      <c r="AR22">
        <v>2</v>
      </c>
      <c r="AS22">
        <v>2</v>
      </c>
      <c r="AT22">
        <v>2</v>
      </c>
      <c r="AU22">
        <v>2</v>
      </c>
      <c r="AV22">
        <v>2</v>
      </c>
      <c r="AW22">
        <v>2</v>
      </c>
      <c r="AX22">
        <v>2</v>
      </c>
      <c r="AY22">
        <v>2</v>
      </c>
      <c r="AZ22">
        <v>2</v>
      </c>
      <c r="BA22">
        <v>1</v>
      </c>
      <c r="BB22">
        <v>2</v>
      </c>
      <c r="BC22">
        <v>1</v>
      </c>
      <c r="BD22">
        <v>2</v>
      </c>
      <c r="BE22">
        <v>1</v>
      </c>
      <c r="BF22">
        <v>1</v>
      </c>
      <c r="BG22">
        <v>1</v>
      </c>
      <c r="BH22">
        <v>1</v>
      </c>
      <c r="BI22">
        <v>2</v>
      </c>
      <c r="BJ22">
        <v>2</v>
      </c>
      <c r="BK22">
        <v>2</v>
      </c>
      <c r="BL22">
        <v>1</v>
      </c>
      <c r="BM22">
        <v>2</v>
      </c>
      <c r="BN22">
        <v>4</v>
      </c>
      <c r="BO22">
        <v>1</v>
      </c>
      <c r="BP22">
        <v>1</v>
      </c>
      <c r="BQ22">
        <v>3</v>
      </c>
      <c r="BR22">
        <v>1</v>
      </c>
      <c r="BS22">
        <v>2</v>
      </c>
      <c r="CE22" s="75"/>
      <c r="CS22" s="57"/>
    </row>
    <row r="23" spans="1:97" hidden="1">
      <c r="A23" s="9">
        <v>16</v>
      </c>
      <c r="B23" s="9">
        <v>1</v>
      </c>
      <c r="C23" s="9">
        <v>9</v>
      </c>
      <c r="D23" s="9">
        <v>7</v>
      </c>
      <c r="E23" s="9">
        <v>2</v>
      </c>
      <c r="F23" s="9">
        <v>0</v>
      </c>
      <c r="G23" s="9">
        <v>0</v>
      </c>
      <c r="H23" s="9">
        <v>0</v>
      </c>
      <c r="I23" s="9">
        <v>0</v>
      </c>
      <c r="J23" s="9">
        <v>1</v>
      </c>
      <c r="K23" s="9">
        <v>0</v>
      </c>
      <c r="L23" s="9">
        <v>0</v>
      </c>
      <c r="M23" s="9">
        <v>2</v>
      </c>
      <c r="N23" s="9">
        <v>1</v>
      </c>
      <c r="O23" s="9">
        <v>1</v>
      </c>
      <c r="P23" s="9">
        <v>2</v>
      </c>
      <c r="Q23" s="9">
        <v>1</v>
      </c>
      <c r="R23" s="9">
        <v>1</v>
      </c>
      <c r="S23" s="9">
        <v>2</v>
      </c>
      <c r="T23" s="9">
        <v>1</v>
      </c>
      <c r="U23" s="9">
        <v>1</v>
      </c>
      <c r="V23" s="75">
        <v>2</v>
      </c>
      <c r="W23" s="75">
        <v>1</v>
      </c>
      <c r="X23" s="75">
        <v>1</v>
      </c>
      <c r="Y23" s="75">
        <v>1</v>
      </c>
      <c r="Z23" s="9">
        <v>1</v>
      </c>
      <c r="AA23" s="9">
        <v>1</v>
      </c>
      <c r="AB23" s="9">
        <v>2</v>
      </c>
      <c r="AC23" s="9">
        <v>1</v>
      </c>
      <c r="AD23" s="9">
        <v>1</v>
      </c>
      <c r="AE23" s="9">
        <v>2</v>
      </c>
      <c r="AF23" s="9">
        <v>1</v>
      </c>
      <c r="AG23" s="9">
        <v>1</v>
      </c>
      <c r="AH23" s="9">
        <v>2</v>
      </c>
      <c r="AI23" s="9">
        <v>2</v>
      </c>
      <c r="AJ23">
        <v>2</v>
      </c>
      <c r="AK23" t="s">
        <v>957</v>
      </c>
      <c r="AL23" s="58">
        <v>2</v>
      </c>
      <c r="AM23">
        <v>1</v>
      </c>
      <c r="AN23">
        <v>1</v>
      </c>
      <c r="AO23">
        <v>2</v>
      </c>
      <c r="AP23">
        <v>1</v>
      </c>
      <c r="AQ23">
        <v>2</v>
      </c>
      <c r="AR23">
        <v>2</v>
      </c>
      <c r="AS23">
        <v>2</v>
      </c>
      <c r="AT23">
        <v>1</v>
      </c>
      <c r="AU23">
        <v>1</v>
      </c>
      <c r="AV23">
        <v>2</v>
      </c>
      <c r="AW23">
        <v>1</v>
      </c>
      <c r="AX23">
        <v>1</v>
      </c>
      <c r="AY23">
        <v>1</v>
      </c>
      <c r="AZ23">
        <v>1</v>
      </c>
      <c r="BA23">
        <v>1</v>
      </c>
      <c r="BB23">
        <v>2</v>
      </c>
      <c r="BC23">
        <v>2</v>
      </c>
      <c r="BD23">
        <v>2</v>
      </c>
      <c r="BE23">
        <v>1</v>
      </c>
      <c r="BF23">
        <v>1</v>
      </c>
      <c r="BG23">
        <v>2</v>
      </c>
      <c r="BH23">
        <v>1</v>
      </c>
      <c r="BI23">
        <v>2</v>
      </c>
      <c r="BJ23">
        <v>1</v>
      </c>
      <c r="BK23">
        <v>2</v>
      </c>
      <c r="BL23">
        <v>1</v>
      </c>
      <c r="BM23">
        <v>2</v>
      </c>
      <c r="BN23">
        <v>4</v>
      </c>
      <c r="BO23">
        <v>2</v>
      </c>
      <c r="BP23">
        <v>2</v>
      </c>
      <c r="BQ23">
        <v>4</v>
      </c>
      <c r="BR23">
        <v>4</v>
      </c>
      <c r="BS23">
        <v>2</v>
      </c>
      <c r="BT23" t="s">
        <v>217</v>
      </c>
      <c r="CE23" s="75"/>
      <c r="CS23" s="57"/>
    </row>
    <row r="24" spans="1:97" hidden="1">
      <c r="A24" s="9">
        <v>17</v>
      </c>
      <c r="B24" s="9">
        <v>1</v>
      </c>
      <c r="C24" s="9">
        <v>7</v>
      </c>
      <c r="D24" s="9">
        <v>3</v>
      </c>
      <c r="E24" s="9">
        <v>5</v>
      </c>
      <c r="F24" s="9">
        <v>0</v>
      </c>
      <c r="G24" s="9">
        <v>0</v>
      </c>
      <c r="H24" s="9">
        <v>0</v>
      </c>
      <c r="I24" s="9">
        <v>1</v>
      </c>
      <c r="J24" s="9">
        <v>0</v>
      </c>
      <c r="K24" s="9">
        <v>0</v>
      </c>
      <c r="L24" s="9">
        <v>0</v>
      </c>
      <c r="M24" s="9">
        <v>1</v>
      </c>
      <c r="N24" s="9">
        <v>1</v>
      </c>
      <c r="O24" s="9">
        <v>2</v>
      </c>
      <c r="P24" s="9">
        <v>2</v>
      </c>
      <c r="Q24" s="9">
        <v>1</v>
      </c>
      <c r="R24" s="9">
        <v>1</v>
      </c>
      <c r="S24" s="9">
        <v>1</v>
      </c>
      <c r="T24" s="9">
        <v>1</v>
      </c>
      <c r="U24" s="9">
        <v>1</v>
      </c>
      <c r="V24" s="9">
        <v>1</v>
      </c>
      <c r="W24" s="75">
        <v>1</v>
      </c>
      <c r="X24" s="75">
        <v>1</v>
      </c>
      <c r="Y24" s="75">
        <v>2</v>
      </c>
      <c r="Z24" s="9"/>
      <c r="AA24" s="9">
        <v>1</v>
      </c>
      <c r="AB24" s="9">
        <v>2</v>
      </c>
      <c r="AC24" s="9">
        <v>1</v>
      </c>
      <c r="AD24" s="9">
        <v>2</v>
      </c>
      <c r="AE24" s="9">
        <v>1</v>
      </c>
      <c r="AF24" s="9">
        <v>1</v>
      </c>
      <c r="AG24" s="9">
        <v>1</v>
      </c>
      <c r="AH24" s="91">
        <v>1</v>
      </c>
      <c r="AI24" s="9">
        <v>2</v>
      </c>
      <c r="AJ24">
        <v>2</v>
      </c>
      <c r="AK24" t="s">
        <v>957</v>
      </c>
      <c r="AL24" s="58">
        <v>2</v>
      </c>
      <c r="AM24">
        <v>1</v>
      </c>
      <c r="AN24">
        <v>1</v>
      </c>
      <c r="AO24">
        <v>2</v>
      </c>
      <c r="AP24">
        <v>1</v>
      </c>
      <c r="AQ24">
        <v>2</v>
      </c>
      <c r="AR24">
        <v>1</v>
      </c>
      <c r="AS24">
        <v>2</v>
      </c>
      <c r="AT24">
        <v>2</v>
      </c>
      <c r="AU24">
        <v>1</v>
      </c>
      <c r="AV24">
        <v>2</v>
      </c>
      <c r="AW24">
        <v>1</v>
      </c>
      <c r="AX24">
        <v>1</v>
      </c>
      <c r="AY24">
        <v>1</v>
      </c>
      <c r="AZ24">
        <v>2</v>
      </c>
      <c r="BA24">
        <v>2</v>
      </c>
      <c r="BB24">
        <v>2</v>
      </c>
      <c r="BC24">
        <v>1</v>
      </c>
      <c r="BD24">
        <v>1</v>
      </c>
      <c r="BE24">
        <v>2</v>
      </c>
      <c r="BF24" t="s">
        <v>957</v>
      </c>
      <c r="BG24" t="s">
        <v>957</v>
      </c>
      <c r="BH24">
        <v>1</v>
      </c>
      <c r="BI24">
        <v>1</v>
      </c>
      <c r="BJ24">
        <v>1</v>
      </c>
      <c r="BK24">
        <v>1</v>
      </c>
      <c r="BL24">
        <v>1</v>
      </c>
      <c r="BM24">
        <v>2</v>
      </c>
      <c r="BN24">
        <v>2</v>
      </c>
      <c r="BO24">
        <v>1</v>
      </c>
      <c r="BP24">
        <v>4</v>
      </c>
      <c r="BQ24">
        <v>3</v>
      </c>
      <c r="BR24">
        <v>4</v>
      </c>
      <c r="BS24">
        <v>1</v>
      </c>
      <c r="CE24" s="75"/>
      <c r="CS24" s="57"/>
    </row>
    <row r="25" spans="1:97" hidden="1">
      <c r="A25" s="9">
        <v>18</v>
      </c>
      <c r="B25" s="9">
        <v>2</v>
      </c>
      <c r="C25" s="9">
        <v>9</v>
      </c>
      <c r="D25" s="9">
        <v>7</v>
      </c>
      <c r="E25" s="9">
        <v>12</v>
      </c>
      <c r="F25" s="9">
        <v>0</v>
      </c>
      <c r="G25" s="9">
        <v>0</v>
      </c>
      <c r="H25" s="9">
        <v>0</v>
      </c>
      <c r="I25" s="9">
        <v>0</v>
      </c>
      <c r="J25" s="9">
        <v>0</v>
      </c>
      <c r="K25" s="9">
        <v>0</v>
      </c>
      <c r="L25" s="9">
        <v>1</v>
      </c>
      <c r="M25" s="9">
        <v>2</v>
      </c>
      <c r="N25" s="9">
        <v>1</v>
      </c>
      <c r="O25" s="9">
        <v>1</v>
      </c>
      <c r="P25" s="9">
        <v>1</v>
      </c>
      <c r="Q25" s="9">
        <v>2</v>
      </c>
      <c r="R25" s="9" t="s">
        <v>957</v>
      </c>
      <c r="S25" s="9" t="s">
        <v>957</v>
      </c>
      <c r="T25" s="9">
        <v>1</v>
      </c>
      <c r="U25" s="9">
        <v>2</v>
      </c>
      <c r="V25" s="9" t="s">
        <v>957</v>
      </c>
      <c r="W25" s="75">
        <v>1</v>
      </c>
      <c r="X25" s="75">
        <v>1</v>
      </c>
      <c r="Y25" s="75">
        <v>2</v>
      </c>
      <c r="Z25" s="9">
        <v>2</v>
      </c>
      <c r="AA25" s="9">
        <v>2</v>
      </c>
      <c r="AB25" s="9">
        <v>2</v>
      </c>
      <c r="AC25" s="9">
        <v>1</v>
      </c>
      <c r="AD25" s="9">
        <v>1</v>
      </c>
      <c r="AE25" s="9">
        <v>2</v>
      </c>
      <c r="AF25" s="9">
        <v>1</v>
      </c>
      <c r="AG25" s="9">
        <v>2</v>
      </c>
      <c r="AH25" s="91">
        <v>1</v>
      </c>
      <c r="AI25" s="9">
        <v>2</v>
      </c>
      <c r="AJ25">
        <v>2</v>
      </c>
      <c r="AK25" t="s">
        <v>957</v>
      </c>
      <c r="AL25" s="58">
        <v>2</v>
      </c>
      <c r="AM25">
        <v>1</v>
      </c>
      <c r="AN25">
        <v>1</v>
      </c>
      <c r="AO25">
        <v>2</v>
      </c>
      <c r="AP25">
        <v>1</v>
      </c>
      <c r="AQ25">
        <v>1</v>
      </c>
      <c r="AR25">
        <v>2</v>
      </c>
      <c r="AS25">
        <v>2</v>
      </c>
      <c r="AT25">
        <v>1</v>
      </c>
      <c r="AU25">
        <v>2</v>
      </c>
      <c r="AV25">
        <v>2</v>
      </c>
      <c r="AW25">
        <v>2</v>
      </c>
      <c r="AX25">
        <v>2</v>
      </c>
      <c r="AY25">
        <v>2</v>
      </c>
      <c r="AZ25">
        <v>2</v>
      </c>
      <c r="BA25">
        <v>1</v>
      </c>
      <c r="BB25">
        <v>2</v>
      </c>
      <c r="BC25">
        <v>2</v>
      </c>
      <c r="BD25">
        <v>2</v>
      </c>
      <c r="BE25">
        <v>2</v>
      </c>
      <c r="BF25" t="s">
        <v>957</v>
      </c>
      <c r="BG25" t="s">
        <v>957</v>
      </c>
      <c r="BH25">
        <v>2</v>
      </c>
      <c r="BI25">
        <v>3</v>
      </c>
      <c r="BJ25">
        <v>2</v>
      </c>
      <c r="BK25">
        <v>3</v>
      </c>
      <c r="BL25">
        <v>3</v>
      </c>
      <c r="BM25">
        <v>2</v>
      </c>
      <c r="BN25">
        <v>4</v>
      </c>
      <c r="BO25">
        <v>2</v>
      </c>
      <c r="BP25">
        <v>1</v>
      </c>
      <c r="BQ25">
        <v>3</v>
      </c>
      <c r="BR25">
        <v>3</v>
      </c>
      <c r="BS25">
        <v>2</v>
      </c>
      <c r="CE25" s="75"/>
      <c r="CS25" s="57"/>
    </row>
    <row r="26" spans="1:97">
      <c r="A26" s="9">
        <v>19</v>
      </c>
      <c r="B26" s="9">
        <v>1</v>
      </c>
      <c r="C26" s="9">
        <v>1</v>
      </c>
      <c r="D26" s="9">
        <v>6</v>
      </c>
      <c r="E26" s="9">
        <v>3</v>
      </c>
      <c r="F26" s="9">
        <v>0</v>
      </c>
      <c r="G26" s="9">
        <v>0</v>
      </c>
      <c r="H26" s="9">
        <v>0</v>
      </c>
      <c r="I26" s="9">
        <v>1</v>
      </c>
      <c r="J26" s="9">
        <v>0</v>
      </c>
      <c r="K26" s="9">
        <v>0</v>
      </c>
      <c r="L26" s="9">
        <v>0</v>
      </c>
      <c r="M26" s="9">
        <v>2</v>
      </c>
      <c r="N26" s="9">
        <v>2</v>
      </c>
      <c r="O26" s="9">
        <v>2</v>
      </c>
      <c r="P26" s="9">
        <v>1</v>
      </c>
      <c r="Q26" s="9">
        <v>1</v>
      </c>
      <c r="R26" s="9">
        <v>1</v>
      </c>
      <c r="S26" s="9">
        <v>2</v>
      </c>
      <c r="T26" s="9">
        <v>1</v>
      </c>
      <c r="U26" s="9">
        <v>1</v>
      </c>
      <c r="V26" s="9">
        <v>1</v>
      </c>
      <c r="W26" s="75">
        <v>1</v>
      </c>
      <c r="X26" s="75">
        <v>1</v>
      </c>
      <c r="Y26" s="75">
        <v>1</v>
      </c>
      <c r="Z26" s="9">
        <v>1</v>
      </c>
      <c r="AA26" s="9">
        <v>2</v>
      </c>
      <c r="AB26" s="9">
        <v>2</v>
      </c>
      <c r="AC26" s="9">
        <v>2</v>
      </c>
      <c r="AD26" s="9">
        <v>1</v>
      </c>
      <c r="AE26" s="9">
        <v>2</v>
      </c>
      <c r="AF26" s="9">
        <v>1</v>
      </c>
      <c r="AG26" s="9">
        <v>2</v>
      </c>
      <c r="AH26" s="9">
        <v>2</v>
      </c>
      <c r="AI26" s="9">
        <v>2</v>
      </c>
      <c r="AJ26">
        <v>2</v>
      </c>
      <c r="AK26" t="s">
        <v>957</v>
      </c>
      <c r="AL26" s="58">
        <v>2</v>
      </c>
      <c r="AM26">
        <v>1</v>
      </c>
      <c r="AN26">
        <v>2</v>
      </c>
      <c r="AO26">
        <v>2</v>
      </c>
      <c r="AP26">
        <v>1</v>
      </c>
      <c r="AQ26">
        <v>2</v>
      </c>
      <c r="AR26">
        <v>1</v>
      </c>
      <c r="AS26">
        <v>2</v>
      </c>
      <c r="AT26">
        <v>2</v>
      </c>
      <c r="AU26">
        <v>2</v>
      </c>
      <c r="AV26">
        <v>2</v>
      </c>
      <c r="AW26">
        <v>2</v>
      </c>
      <c r="AX26">
        <v>2</v>
      </c>
      <c r="AY26">
        <v>2</v>
      </c>
      <c r="AZ26">
        <v>2</v>
      </c>
      <c r="BA26">
        <v>2</v>
      </c>
      <c r="BB26">
        <v>2</v>
      </c>
      <c r="BC26">
        <v>1</v>
      </c>
      <c r="BD26">
        <v>1</v>
      </c>
      <c r="BE26">
        <v>2</v>
      </c>
      <c r="BF26" t="s">
        <v>957</v>
      </c>
      <c r="BG26" t="s">
        <v>967</v>
      </c>
      <c r="BH26">
        <v>2</v>
      </c>
      <c r="BI26">
        <v>2</v>
      </c>
      <c r="BJ26">
        <v>2</v>
      </c>
      <c r="BK26">
        <v>2</v>
      </c>
      <c r="BL26">
        <v>2</v>
      </c>
      <c r="BM26">
        <v>2</v>
      </c>
      <c r="BN26">
        <v>4</v>
      </c>
      <c r="BO26">
        <v>2</v>
      </c>
      <c r="BP26">
        <v>2</v>
      </c>
      <c r="BQ26">
        <v>3</v>
      </c>
      <c r="BR26">
        <v>1</v>
      </c>
      <c r="BS26">
        <v>2</v>
      </c>
      <c r="CE26" s="75"/>
      <c r="CS26" s="57"/>
    </row>
    <row r="27" spans="1:97" hidden="1">
      <c r="A27" s="9">
        <v>20</v>
      </c>
      <c r="B27" s="9">
        <v>1</v>
      </c>
      <c r="C27" s="9">
        <v>3</v>
      </c>
      <c r="D27" s="9">
        <v>1</v>
      </c>
      <c r="E27" s="9">
        <v>8</v>
      </c>
      <c r="F27" s="9">
        <v>1</v>
      </c>
      <c r="G27" s="9">
        <v>0</v>
      </c>
      <c r="H27" s="9">
        <v>0</v>
      </c>
      <c r="I27" s="9">
        <v>1</v>
      </c>
      <c r="J27" s="9">
        <v>0</v>
      </c>
      <c r="K27" s="9">
        <v>0</v>
      </c>
      <c r="L27" s="9">
        <v>0</v>
      </c>
      <c r="M27" s="9">
        <v>3</v>
      </c>
      <c r="N27" s="9">
        <v>2</v>
      </c>
      <c r="O27" s="9">
        <v>2</v>
      </c>
      <c r="P27" s="9">
        <v>2</v>
      </c>
      <c r="Q27" s="9">
        <v>1</v>
      </c>
      <c r="R27" s="9">
        <v>1</v>
      </c>
      <c r="S27" s="9">
        <v>1</v>
      </c>
      <c r="T27" s="9">
        <v>2</v>
      </c>
      <c r="U27" s="9">
        <v>1</v>
      </c>
      <c r="V27" s="9">
        <v>2</v>
      </c>
      <c r="W27" s="75">
        <v>1</v>
      </c>
      <c r="X27" s="75">
        <v>1</v>
      </c>
      <c r="Y27" s="75">
        <v>2</v>
      </c>
      <c r="Z27" s="9"/>
      <c r="AA27" s="9">
        <v>1</v>
      </c>
      <c r="AB27" s="9">
        <v>2</v>
      </c>
      <c r="AC27" s="9">
        <v>1</v>
      </c>
      <c r="AD27" s="9">
        <v>1</v>
      </c>
      <c r="AE27" s="9">
        <v>2</v>
      </c>
      <c r="AF27" s="9">
        <v>1</v>
      </c>
      <c r="AG27" s="9">
        <v>2</v>
      </c>
      <c r="AH27" s="91">
        <v>1</v>
      </c>
      <c r="AI27" s="9">
        <v>2</v>
      </c>
      <c r="AJ27">
        <v>1</v>
      </c>
      <c r="AK27">
        <v>1</v>
      </c>
      <c r="AL27" s="58">
        <v>2</v>
      </c>
      <c r="AM27">
        <v>2</v>
      </c>
      <c r="AN27">
        <v>1</v>
      </c>
      <c r="AO27">
        <v>2</v>
      </c>
      <c r="AP27">
        <v>2</v>
      </c>
      <c r="AQ27">
        <v>2</v>
      </c>
      <c r="AR27">
        <v>2</v>
      </c>
      <c r="AS27">
        <v>2</v>
      </c>
      <c r="AT27">
        <v>2</v>
      </c>
      <c r="AU27">
        <v>2</v>
      </c>
      <c r="AV27">
        <v>2</v>
      </c>
      <c r="AW27">
        <v>2</v>
      </c>
      <c r="AX27">
        <v>2</v>
      </c>
      <c r="AY27">
        <v>2</v>
      </c>
      <c r="AZ27">
        <v>2</v>
      </c>
      <c r="BA27">
        <v>1</v>
      </c>
      <c r="BB27">
        <v>2</v>
      </c>
      <c r="BC27">
        <v>1</v>
      </c>
      <c r="BD27">
        <v>1</v>
      </c>
      <c r="BE27">
        <v>1</v>
      </c>
      <c r="BF27">
        <v>4</v>
      </c>
      <c r="BG27">
        <v>4</v>
      </c>
      <c r="BH27">
        <v>1</v>
      </c>
      <c r="BI27">
        <v>4</v>
      </c>
      <c r="BJ27">
        <v>4</v>
      </c>
      <c r="BK27">
        <v>4</v>
      </c>
      <c r="BL27">
        <v>3</v>
      </c>
      <c r="BM27">
        <v>1</v>
      </c>
      <c r="BN27">
        <v>4</v>
      </c>
      <c r="BO27">
        <v>2</v>
      </c>
      <c r="BP27">
        <v>4</v>
      </c>
      <c r="BQ27">
        <v>2</v>
      </c>
      <c r="BR27">
        <v>1</v>
      </c>
      <c r="BS27">
        <v>2</v>
      </c>
      <c r="CE27" s="75"/>
      <c r="CS27" s="57"/>
    </row>
    <row r="28" spans="1:97">
      <c r="A28" s="9">
        <v>21</v>
      </c>
      <c r="B28" s="9">
        <v>1</v>
      </c>
      <c r="C28" s="9">
        <v>5</v>
      </c>
      <c r="D28" s="9">
        <v>1</v>
      </c>
      <c r="E28" s="9">
        <v>5</v>
      </c>
      <c r="F28" s="9">
        <v>0</v>
      </c>
      <c r="G28" s="9">
        <v>0</v>
      </c>
      <c r="H28" s="9">
        <v>1</v>
      </c>
      <c r="I28" s="9">
        <v>1</v>
      </c>
      <c r="J28" s="9">
        <v>0</v>
      </c>
      <c r="K28" s="9">
        <v>0</v>
      </c>
      <c r="L28" s="9">
        <v>0</v>
      </c>
      <c r="M28" s="9">
        <v>2</v>
      </c>
      <c r="N28" s="9">
        <v>2</v>
      </c>
      <c r="O28" s="9">
        <v>2</v>
      </c>
      <c r="P28" s="9">
        <v>1</v>
      </c>
      <c r="Q28" s="9">
        <v>1</v>
      </c>
      <c r="R28" s="9">
        <v>2</v>
      </c>
      <c r="S28" s="9"/>
      <c r="T28" s="9">
        <v>2</v>
      </c>
      <c r="U28" s="9">
        <v>1</v>
      </c>
      <c r="V28" s="9">
        <v>2</v>
      </c>
      <c r="W28" s="75">
        <v>1</v>
      </c>
      <c r="X28" s="75">
        <v>1</v>
      </c>
      <c r="Y28" s="75">
        <v>2</v>
      </c>
      <c r="Z28" s="9">
        <v>2</v>
      </c>
      <c r="AA28" s="9">
        <v>2</v>
      </c>
      <c r="AB28" s="9">
        <v>1</v>
      </c>
      <c r="AC28" s="9">
        <v>1</v>
      </c>
      <c r="AD28" s="9">
        <v>1</v>
      </c>
      <c r="AE28" s="9">
        <v>2</v>
      </c>
      <c r="AF28" s="9">
        <v>1</v>
      </c>
      <c r="AG28" s="9">
        <v>2</v>
      </c>
      <c r="AH28" s="9">
        <v>2</v>
      </c>
      <c r="AI28" s="9">
        <v>2</v>
      </c>
      <c r="AJ28">
        <v>2</v>
      </c>
      <c r="AK28" t="s">
        <v>957</v>
      </c>
      <c r="AL28" s="58">
        <v>2</v>
      </c>
      <c r="AM28">
        <v>1</v>
      </c>
      <c r="AN28">
        <v>1</v>
      </c>
      <c r="AO28">
        <v>2</v>
      </c>
      <c r="AP28">
        <v>2</v>
      </c>
      <c r="AQ28">
        <v>2</v>
      </c>
      <c r="AR28">
        <v>2</v>
      </c>
      <c r="AS28">
        <v>2</v>
      </c>
      <c r="AT28">
        <v>2</v>
      </c>
      <c r="AU28">
        <v>2</v>
      </c>
      <c r="AV28">
        <v>1</v>
      </c>
      <c r="AW28">
        <v>1</v>
      </c>
      <c r="AX28">
        <v>2</v>
      </c>
      <c r="AY28">
        <v>2</v>
      </c>
      <c r="AZ28">
        <v>2</v>
      </c>
      <c r="BA28">
        <v>2</v>
      </c>
      <c r="BB28">
        <v>2</v>
      </c>
      <c r="BC28">
        <v>1</v>
      </c>
      <c r="BD28">
        <v>1</v>
      </c>
      <c r="BE28">
        <v>2</v>
      </c>
      <c r="BF28" t="s">
        <v>957</v>
      </c>
      <c r="BG28" t="s">
        <v>957</v>
      </c>
      <c r="BH28">
        <v>1</v>
      </c>
      <c r="BI28">
        <v>2</v>
      </c>
      <c r="BJ28">
        <v>1</v>
      </c>
      <c r="BK28">
        <v>1</v>
      </c>
      <c r="BL28">
        <v>1</v>
      </c>
      <c r="BM28">
        <v>2</v>
      </c>
      <c r="BN28">
        <v>4</v>
      </c>
      <c r="BO28">
        <v>2</v>
      </c>
      <c r="BP28">
        <v>2</v>
      </c>
      <c r="BQ28">
        <v>3</v>
      </c>
      <c r="BR28">
        <v>2</v>
      </c>
      <c r="BS28">
        <v>2</v>
      </c>
      <c r="BT28" t="s">
        <v>218</v>
      </c>
      <c r="CE28" s="75"/>
      <c r="CS28" s="57"/>
    </row>
    <row r="29" spans="1:97" hidden="1">
      <c r="A29" s="9">
        <v>22</v>
      </c>
      <c r="B29" s="9">
        <v>2</v>
      </c>
      <c r="C29" s="9">
        <v>9</v>
      </c>
      <c r="D29" s="9">
        <v>7</v>
      </c>
      <c r="E29" s="9">
        <v>6</v>
      </c>
      <c r="F29" s="9">
        <v>0</v>
      </c>
      <c r="G29" s="9">
        <v>0</v>
      </c>
      <c r="H29" s="9">
        <v>0</v>
      </c>
      <c r="I29" s="9">
        <v>0</v>
      </c>
      <c r="J29" s="9">
        <v>0</v>
      </c>
      <c r="K29" s="9">
        <v>1</v>
      </c>
      <c r="L29" s="9">
        <v>0</v>
      </c>
      <c r="M29" s="9">
        <v>2</v>
      </c>
      <c r="N29" s="9">
        <v>1</v>
      </c>
      <c r="O29" s="9">
        <v>1</v>
      </c>
      <c r="P29" s="9">
        <v>2</v>
      </c>
      <c r="Q29" s="9">
        <v>1</v>
      </c>
      <c r="R29" s="9">
        <v>1</v>
      </c>
      <c r="S29" s="9">
        <v>1</v>
      </c>
      <c r="T29" s="9">
        <v>1</v>
      </c>
      <c r="U29" s="9">
        <v>1</v>
      </c>
      <c r="V29" s="9">
        <v>1</v>
      </c>
      <c r="W29" s="75">
        <v>2</v>
      </c>
      <c r="X29" s="75" t="s">
        <v>956</v>
      </c>
      <c r="Y29" s="75" t="s">
        <v>952</v>
      </c>
      <c r="Z29" s="9" t="s">
        <v>952</v>
      </c>
      <c r="AA29" s="9">
        <v>1</v>
      </c>
      <c r="AB29" s="9">
        <v>2</v>
      </c>
      <c r="AC29" s="9">
        <v>1</v>
      </c>
      <c r="AD29" s="9">
        <v>1</v>
      </c>
      <c r="AE29" s="9">
        <v>2</v>
      </c>
      <c r="AF29" s="9">
        <v>1</v>
      </c>
      <c r="AG29" s="9">
        <v>1</v>
      </c>
      <c r="AH29" s="91">
        <v>2</v>
      </c>
      <c r="AI29" s="9">
        <v>2</v>
      </c>
      <c r="AJ29">
        <v>2</v>
      </c>
      <c r="AK29" t="s">
        <v>957</v>
      </c>
      <c r="AL29" s="58">
        <v>2</v>
      </c>
      <c r="AM29">
        <v>1</v>
      </c>
      <c r="AN29">
        <v>2</v>
      </c>
      <c r="AO29">
        <v>2</v>
      </c>
      <c r="AP29">
        <v>2</v>
      </c>
      <c r="AQ29">
        <v>2</v>
      </c>
      <c r="AR29">
        <v>2</v>
      </c>
      <c r="AS29">
        <v>2</v>
      </c>
      <c r="AT29">
        <v>1</v>
      </c>
      <c r="AU29">
        <v>2</v>
      </c>
      <c r="AV29">
        <v>2</v>
      </c>
      <c r="AW29">
        <v>1</v>
      </c>
      <c r="AX29">
        <v>1</v>
      </c>
      <c r="AY29">
        <v>2</v>
      </c>
      <c r="AZ29">
        <v>1</v>
      </c>
      <c r="BA29">
        <v>1</v>
      </c>
      <c r="BB29">
        <v>1</v>
      </c>
      <c r="BC29">
        <v>1</v>
      </c>
      <c r="BD29">
        <v>1</v>
      </c>
      <c r="BE29">
        <v>2</v>
      </c>
      <c r="BF29" t="s">
        <v>957</v>
      </c>
      <c r="BG29" t="s">
        <v>957</v>
      </c>
      <c r="BH29">
        <v>1</v>
      </c>
      <c r="BI29">
        <v>2</v>
      </c>
      <c r="BJ29">
        <v>1</v>
      </c>
      <c r="BK29">
        <v>1</v>
      </c>
      <c r="BL29">
        <v>1</v>
      </c>
      <c r="BM29">
        <v>1</v>
      </c>
      <c r="BN29">
        <v>3</v>
      </c>
      <c r="BO29">
        <v>2</v>
      </c>
      <c r="BP29">
        <v>3</v>
      </c>
      <c r="BQ29">
        <v>3</v>
      </c>
      <c r="BR29">
        <v>1</v>
      </c>
      <c r="BS29">
        <v>2</v>
      </c>
      <c r="CE29" s="75"/>
      <c r="CS29" s="57"/>
    </row>
    <row r="30" spans="1:97" hidden="1">
      <c r="A30" s="9">
        <v>23</v>
      </c>
      <c r="B30" s="9">
        <v>2</v>
      </c>
      <c r="C30" s="9">
        <v>9</v>
      </c>
      <c r="D30" s="9">
        <v>7</v>
      </c>
      <c r="E30" s="9">
        <v>8</v>
      </c>
      <c r="F30" s="9">
        <v>0</v>
      </c>
      <c r="G30" s="9">
        <v>0</v>
      </c>
      <c r="H30" s="9">
        <v>0</v>
      </c>
      <c r="I30" s="9">
        <v>1</v>
      </c>
      <c r="J30" s="9">
        <v>0</v>
      </c>
      <c r="K30" s="9">
        <v>0</v>
      </c>
      <c r="L30" s="9">
        <v>0</v>
      </c>
      <c r="M30" s="9">
        <v>2</v>
      </c>
      <c r="N30" s="9">
        <v>1</v>
      </c>
      <c r="O30" s="9">
        <v>1</v>
      </c>
      <c r="P30" s="9">
        <v>1</v>
      </c>
      <c r="Q30" s="9">
        <v>2</v>
      </c>
      <c r="R30" s="9" t="s">
        <v>958</v>
      </c>
      <c r="S30" s="9" t="s">
        <v>957</v>
      </c>
      <c r="T30" s="9">
        <v>1</v>
      </c>
      <c r="U30" s="9">
        <v>1</v>
      </c>
      <c r="V30" s="9">
        <v>1</v>
      </c>
      <c r="W30" s="75">
        <v>1</v>
      </c>
      <c r="X30" s="75">
        <v>1</v>
      </c>
      <c r="Y30" s="75">
        <v>2</v>
      </c>
      <c r="Z30" s="9">
        <v>2</v>
      </c>
      <c r="AA30" s="9">
        <v>1</v>
      </c>
      <c r="AB30" s="9">
        <v>2</v>
      </c>
      <c r="AC30" s="9">
        <v>2</v>
      </c>
      <c r="AD30" s="9">
        <v>1</v>
      </c>
      <c r="AE30" s="9">
        <v>2</v>
      </c>
      <c r="AF30" s="9">
        <v>1</v>
      </c>
      <c r="AG30" s="9">
        <v>1</v>
      </c>
      <c r="AH30" s="9">
        <v>1</v>
      </c>
      <c r="AI30" s="9">
        <v>2</v>
      </c>
      <c r="AJ30">
        <v>2</v>
      </c>
      <c r="AK30" t="s">
        <v>957</v>
      </c>
      <c r="AL30" s="58">
        <v>2</v>
      </c>
      <c r="AM30">
        <v>1</v>
      </c>
      <c r="AN30">
        <v>1</v>
      </c>
      <c r="AO30">
        <v>2</v>
      </c>
      <c r="AP30">
        <v>1</v>
      </c>
      <c r="AQ30">
        <v>2</v>
      </c>
      <c r="AR30">
        <v>2</v>
      </c>
      <c r="AS30">
        <v>2</v>
      </c>
      <c r="AT30">
        <v>2</v>
      </c>
      <c r="AU30">
        <v>1</v>
      </c>
      <c r="AV30">
        <v>2</v>
      </c>
      <c r="AW30">
        <v>2</v>
      </c>
      <c r="AX30">
        <v>2</v>
      </c>
      <c r="AY30">
        <v>2</v>
      </c>
      <c r="AZ30">
        <v>2</v>
      </c>
      <c r="BA30">
        <v>1</v>
      </c>
      <c r="BB30">
        <v>1</v>
      </c>
      <c r="BC30">
        <v>2</v>
      </c>
      <c r="BD30">
        <v>2</v>
      </c>
      <c r="BE30">
        <v>1</v>
      </c>
      <c r="BF30">
        <v>1</v>
      </c>
      <c r="BG30">
        <v>1</v>
      </c>
      <c r="BH30">
        <v>1</v>
      </c>
      <c r="BI30">
        <v>1</v>
      </c>
      <c r="BJ30">
        <v>1</v>
      </c>
      <c r="BK30">
        <v>1</v>
      </c>
      <c r="BL30">
        <v>1</v>
      </c>
      <c r="BM30">
        <v>1</v>
      </c>
      <c r="BN30">
        <v>2</v>
      </c>
      <c r="BO30">
        <v>1</v>
      </c>
      <c r="BP30">
        <v>4</v>
      </c>
      <c r="BQ30">
        <v>3</v>
      </c>
      <c r="BR30">
        <v>1</v>
      </c>
      <c r="BS30">
        <v>2</v>
      </c>
      <c r="CE30" s="75"/>
      <c r="CS30" s="57"/>
    </row>
    <row r="31" spans="1:97">
      <c r="A31" s="9">
        <v>24</v>
      </c>
      <c r="B31" s="9">
        <v>2</v>
      </c>
      <c r="C31" s="9">
        <v>7</v>
      </c>
      <c r="D31" s="9">
        <v>7</v>
      </c>
      <c r="E31" s="9">
        <v>11</v>
      </c>
      <c r="F31" s="9">
        <v>0</v>
      </c>
      <c r="G31" s="9">
        <v>0</v>
      </c>
      <c r="H31" s="9">
        <v>0</v>
      </c>
      <c r="I31" s="9">
        <v>0</v>
      </c>
      <c r="J31" s="9">
        <v>0</v>
      </c>
      <c r="K31" s="9">
        <v>1</v>
      </c>
      <c r="L31" s="9">
        <v>0</v>
      </c>
      <c r="M31" s="9">
        <v>2</v>
      </c>
      <c r="N31" s="9">
        <v>2</v>
      </c>
      <c r="O31" s="9">
        <v>2</v>
      </c>
      <c r="P31" s="9">
        <v>1</v>
      </c>
      <c r="Q31" s="9">
        <v>1</v>
      </c>
      <c r="R31" s="9">
        <v>1</v>
      </c>
      <c r="S31" s="9">
        <v>2</v>
      </c>
      <c r="T31" s="9">
        <v>1</v>
      </c>
      <c r="U31" s="9">
        <v>1</v>
      </c>
      <c r="V31" s="9">
        <v>2</v>
      </c>
      <c r="W31" s="75">
        <v>1</v>
      </c>
      <c r="X31" s="75">
        <v>2</v>
      </c>
      <c r="Y31" s="75">
        <v>2</v>
      </c>
      <c r="Z31" s="9"/>
      <c r="AA31" s="9">
        <v>2</v>
      </c>
      <c r="AB31" s="9">
        <v>2</v>
      </c>
      <c r="AC31" s="9">
        <v>2</v>
      </c>
      <c r="AD31" s="9">
        <v>1</v>
      </c>
      <c r="AE31" s="9">
        <v>2</v>
      </c>
      <c r="AF31" s="9">
        <v>1</v>
      </c>
      <c r="AG31" s="9">
        <v>2</v>
      </c>
      <c r="AH31" s="91">
        <v>1</v>
      </c>
      <c r="AI31" s="9">
        <v>2</v>
      </c>
      <c r="AJ31">
        <v>2</v>
      </c>
      <c r="AK31" t="s">
        <v>957</v>
      </c>
      <c r="AL31" s="58">
        <v>1</v>
      </c>
      <c r="AM31">
        <v>1</v>
      </c>
      <c r="AN31">
        <v>1</v>
      </c>
      <c r="AO31">
        <v>2</v>
      </c>
      <c r="AP31">
        <v>2</v>
      </c>
      <c r="AQ31">
        <v>2</v>
      </c>
      <c r="AR31">
        <v>2</v>
      </c>
      <c r="AS31">
        <v>2</v>
      </c>
      <c r="AT31">
        <v>2</v>
      </c>
      <c r="AU31">
        <v>1</v>
      </c>
      <c r="AV31">
        <v>2</v>
      </c>
      <c r="AW31">
        <v>2</v>
      </c>
      <c r="AX31">
        <v>2</v>
      </c>
      <c r="AY31">
        <v>2</v>
      </c>
      <c r="AZ31">
        <v>2</v>
      </c>
      <c r="BA31">
        <v>1</v>
      </c>
      <c r="BB31">
        <v>1</v>
      </c>
      <c r="BC31">
        <v>1</v>
      </c>
      <c r="BD31">
        <v>1</v>
      </c>
      <c r="BE31">
        <v>2</v>
      </c>
      <c r="BF31" t="s">
        <v>957</v>
      </c>
      <c r="BG31" t="s">
        <v>957</v>
      </c>
      <c r="BH31">
        <v>1</v>
      </c>
      <c r="BI31">
        <v>1</v>
      </c>
      <c r="BJ31">
        <v>1</v>
      </c>
      <c r="BK31">
        <v>1</v>
      </c>
      <c r="BL31">
        <v>1</v>
      </c>
      <c r="BM31">
        <v>1</v>
      </c>
      <c r="BN31">
        <v>4</v>
      </c>
      <c r="BO31">
        <v>1</v>
      </c>
      <c r="BP31">
        <v>2</v>
      </c>
      <c r="BQ31">
        <v>2</v>
      </c>
      <c r="BR31">
        <v>1</v>
      </c>
      <c r="BS31">
        <v>1</v>
      </c>
      <c r="CE31" s="75"/>
      <c r="CS31" s="57"/>
    </row>
    <row r="32" spans="1:97" hidden="1">
      <c r="A32" s="9">
        <v>25</v>
      </c>
      <c r="B32" s="9">
        <v>1</v>
      </c>
      <c r="C32" s="9">
        <v>8</v>
      </c>
      <c r="D32" s="9">
        <v>7</v>
      </c>
      <c r="E32" s="9">
        <v>13</v>
      </c>
      <c r="F32" s="9">
        <v>0</v>
      </c>
      <c r="G32" s="9">
        <v>0</v>
      </c>
      <c r="H32" s="9">
        <v>0</v>
      </c>
      <c r="I32" s="9">
        <v>1</v>
      </c>
      <c r="J32" s="9">
        <v>0</v>
      </c>
      <c r="K32" s="9">
        <v>0</v>
      </c>
      <c r="L32" s="9">
        <v>0</v>
      </c>
      <c r="M32" s="9">
        <v>2</v>
      </c>
      <c r="N32" s="9">
        <v>1</v>
      </c>
      <c r="O32" s="9">
        <v>1</v>
      </c>
      <c r="P32" s="9">
        <v>1</v>
      </c>
      <c r="Q32" s="9">
        <v>1</v>
      </c>
      <c r="R32" s="9">
        <v>1</v>
      </c>
      <c r="S32" s="9">
        <v>2</v>
      </c>
      <c r="T32" s="9">
        <v>1</v>
      </c>
      <c r="U32" s="9">
        <v>1</v>
      </c>
      <c r="V32" s="9">
        <v>1</v>
      </c>
      <c r="W32" s="75">
        <v>1</v>
      </c>
      <c r="X32" s="75">
        <v>1</v>
      </c>
      <c r="Y32" s="75">
        <v>2</v>
      </c>
      <c r="Z32" s="9">
        <v>2</v>
      </c>
      <c r="AA32" s="9">
        <v>1</v>
      </c>
      <c r="AB32" s="9">
        <v>2</v>
      </c>
      <c r="AC32" s="9">
        <v>1</v>
      </c>
      <c r="AD32" s="9">
        <v>1</v>
      </c>
      <c r="AE32" s="9">
        <v>1</v>
      </c>
      <c r="AF32" s="9">
        <v>1</v>
      </c>
      <c r="AG32" s="9">
        <v>2</v>
      </c>
      <c r="AH32" s="91">
        <v>2</v>
      </c>
      <c r="AI32" s="9">
        <v>2</v>
      </c>
      <c r="AJ32">
        <v>2</v>
      </c>
      <c r="AK32" t="s">
        <v>957</v>
      </c>
      <c r="AL32" s="58">
        <v>1</v>
      </c>
      <c r="AM32">
        <v>1</v>
      </c>
      <c r="AN32">
        <v>1</v>
      </c>
      <c r="AO32">
        <v>2</v>
      </c>
      <c r="AP32">
        <v>2</v>
      </c>
      <c r="AQ32">
        <v>2</v>
      </c>
      <c r="AR32">
        <v>2</v>
      </c>
      <c r="AS32">
        <v>2</v>
      </c>
      <c r="AT32">
        <v>2</v>
      </c>
      <c r="AU32">
        <v>2</v>
      </c>
      <c r="AV32">
        <v>2</v>
      </c>
      <c r="AW32">
        <v>1</v>
      </c>
      <c r="AX32">
        <v>1</v>
      </c>
      <c r="AY32">
        <v>2</v>
      </c>
      <c r="AZ32">
        <v>1</v>
      </c>
      <c r="BA32">
        <v>1</v>
      </c>
      <c r="BB32">
        <v>2</v>
      </c>
      <c r="BC32">
        <v>1</v>
      </c>
      <c r="BD32">
        <v>2</v>
      </c>
      <c r="BE32">
        <v>1</v>
      </c>
      <c r="BF32">
        <v>2</v>
      </c>
      <c r="BG32">
        <v>2</v>
      </c>
      <c r="BH32">
        <v>1</v>
      </c>
      <c r="BI32">
        <v>2</v>
      </c>
      <c r="BJ32">
        <v>1</v>
      </c>
      <c r="BK32">
        <v>2</v>
      </c>
      <c r="BL32">
        <v>2</v>
      </c>
      <c r="BM32">
        <v>2</v>
      </c>
      <c r="BN32">
        <v>4</v>
      </c>
      <c r="BO32">
        <v>3</v>
      </c>
      <c r="BP32">
        <v>4</v>
      </c>
      <c r="BQ32">
        <v>3</v>
      </c>
      <c r="BR32">
        <v>1</v>
      </c>
      <c r="BS32">
        <v>2</v>
      </c>
      <c r="BT32" t="s">
        <v>219</v>
      </c>
      <c r="CE32" s="75"/>
      <c r="CS32" s="57"/>
    </row>
    <row r="33" spans="1:97" hidden="1">
      <c r="A33" s="9">
        <v>26</v>
      </c>
      <c r="B33" s="9">
        <v>1</v>
      </c>
      <c r="C33" s="9">
        <v>9</v>
      </c>
      <c r="D33" s="9">
        <v>7</v>
      </c>
      <c r="E33" s="9">
        <v>13</v>
      </c>
      <c r="F33" s="9">
        <v>0</v>
      </c>
      <c r="G33" s="9">
        <v>0</v>
      </c>
      <c r="H33" s="9">
        <v>0</v>
      </c>
      <c r="I33" s="9">
        <v>0</v>
      </c>
      <c r="J33" s="9">
        <v>0</v>
      </c>
      <c r="K33" s="9">
        <v>1</v>
      </c>
      <c r="L33" s="9">
        <v>0</v>
      </c>
      <c r="M33" s="9">
        <v>2</v>
      </c>
      <c r="N33" s="9">
        <v>1</v>
      </c>
      <c r="O33" s="9">
        <v>1</v>
      </c>
      <c r="P33" s="9">
        <v>1</v>
      </c>
      <c r="Q33" s="9">
        <v>1</v>
      </c>
      <c r="R33" s="9">
        <v>2</v>
      </c>
      <c r="S33" s="9"/>
      <c r="T33" s="9">
        <v>1</v>
      </c>
      <c r="U33" s="9">
        <v>1</v>
      </c>
      <c r="V33" s="9">
        <v>1</v>
      </c>
      <c r="W33" s="75">
        <v>2</v>
      </c>
      <c r="X33" s="75" t="s">
        <v>956</v>
      </c>
      <c r="Y33" s="75" t="s">
        <v>952</v>
      </c>
      <c r="Z33" s="9" t="s">
        <v>952</v>
      </c>
      <c r="AA33" s="9">
        <v>1</v>
      </c>
      <c r="AB33" s="9">
        <v>2</v>
      </c>
      <c r="AC33" s="9">
        <v>1</v>
      </c>
      <c r="AD33" s="9">
        <v>1</v>
      </c>
      <c r="AE33" s="9">
        <v>2</v>
      </c>
      <c r="AF33" s="9">
        <v>1</v>
      </c>
      <c r="AG33" s="9">
        <v>1</v>
      </c>
      <c r="AH33" s="9">
        <v>1</v>
      </c>
      <c r="AI33" s="9">
        <v>2</v>
      </c>
      <c r="AJ33">
        <v>2</v>
      </c>
      <c r="AK33" t="s">
        <v>957</v>
      </c>
      <c r="AL33" s="58">
        <v>2</v>
      </c>
      <c r="AM33">
        <v>1</v>
      </c>
      <c r="AN33">
        <v>1</v>
      </c>
      <c r="AO33">
        <v>1</v>
      </c>
      <c r="AP33">
        <v>1</v>
      </c>
      <c r="AQ33">
        <v>2</v>
      </c>
      <c r="AR33">
        <v>2</v>
      </c>
      <c r="AS33">
        <v>2</v>
      </c>
      <c r="AT33">
        <v>1</v>
      </c>
      <c r="AU33">
        <v>2</v>
      </c>
      <c r="AV33">
        <v>2</v>
      </c>
      <c r="AW33">
        <v>1</v>
      </c>
      <c r="AX33">
        <v>2</v>
      </c>
      <c r="AY33">
        <v>1</v>
      </c>
      <c r="AZ33">
        <v>1</v>
      </c>
      <c r="BA33">
        <v>2</v>
      </c>
      <c r="BB33">
        <v>2</v>
      </c>
      <c r="BC33">
        <v>1</v>
      </c>
      <c r="BD33">
        <v>1</v>
      </c>
      <c r="BE33">
        <v>1</v>
      </c>
      <c r="BF33">
        <v>2</v>
      </c>
      <c r="BG33">
        <v>1</v>
      </c>
      <c r="BH33">
        <v>1</v>
      </c>
      <c r="BI33">
        <v>1</v>
      </c>
      <c r="BJ33">
        <v>1</v>
      </c>
      <c r="BK33">
        <v>3</v>
      </c>
      <c r="BL33">
        <v>2</v>
      </c>
      <c r="BM33">
        <v>2</v>
      </c>
      <c r="BN33">
        <v>4</v>
      </c>
      <c r="BO33">
        <v>2</v>
      </c>
      <c r="BP33">
        <v>1</v>
      </c>
      <c r="BQ33">
        <v>2</v>
      </c>
      <c r="BR33">
        <v>2</v>
      </c>
      <c r="BS33">
        <v>2</v>
      </c>
      <c r="CE33" s="75"/>
      <c r="CS33" s="57"/>
    </row>
    <row r="34" spans="1:97">
      <c r="A34" s="9">
        <v>27</v>
      </c>
      <c r="B34" s="9">
        <v>1</v>
      </c>
      <c r="C34" s="9">
        <v>7</v>
      </c>
      <c r="D34" s="9">
        <v>7</v>
      </c>
      <c r="E34" s="9">
        <v>14</v>
      </c>
      <c r="F34" s="9">
        <v>0</v>
      </c>
      <c r="G34" s="9">
        <v>0</v>
      </c>
      <c r="H34" s="9">
        <v>0</v>
      </c>
      <c r="I34" s="9">
        <v>0</v>
      </c>
      <c r="J34" s="9">
        <v>1</v>
      </c>
      <c r="K34" s="9">
        <v>0</v>
      </c>
      <c r="L34" s="9">
        <v>0</v>
      </c>
      <c r="M34" s="9">
        <v>1</v>
      </c>
      <c r="N34" s="9">
        <v>2</v>
      </c>
      <c r="O34" s="9">
        <v>2</v>
      </c>
      <c r="P34" s="9">
        <v>1</v>
      </c>
      <c r="Q34" s="9">
        <v>1</v>
      </c>
      <c r="R34" s="9">
        <v>1</v>
      </c>
      <c r="S34" s="9">
        <v>2</v>
      </c>
      <c r="T34" s="9">
        <v>2</v>
      </c>
      <c r="U34" s="9">
        <v>1</v>
      </c>
      <c r="V34" s="9">
        <v>2</v>
      </c>
      <c r="W34" s="75">
        <v>1</v>
      </c>
      <c r="X34" s="75">
        <v>2</v>
      </c>
      <c r="Y34" s="75"/>
      <c r="Z34" s="9"/>
      <c r="AA34" s="9">
        <v>2</v>
      </c>
      <c r="AB34" s="9">
        <v>2</v>
      </c>
      <c r="AC34" s="9">
        <v>1</v>
      </c>
      <c r="AD34" s="9">
        <v>1</v>
      </c>
      <c r="AE34" s="9">
        <v>1</v>
      </c>
      <c r="AF34" s="9">
        <v>1</v>
      </c>
      <c r="AG34" s="9">
        <v>1</v>
      </c>
      <c r="AH34" s="9">
        <v>2</v>
      </c>
      <c r="AI34" s="9">
        <v>2</v>
      </c>
      <c r="AJ34">
        <v>2</v>
      </c>
      <c r="AK34" t="s">
        <v>957</v>
      </c>
      <c r="AL34" s="58">
        <v>2</v>
      </c>
      <c r="AM34">
        <v>1</v>
      </c>
      <c r="AN34">
        <v>1</v>
      </c>
      <c r="AO34">
        <v>2</v>
      </c>
      <c r="AP34">
        <v>2</v>
      </c>
      <c r="AQ34">
        <v>2</v>
      </c>
      <c r="AR34">
        <v>2</v>
      </c>
      <c r="AS34">
        <v>2</v>
      </c>
      <c r="AT34">
        <v>2</v>
      </c>
      <c r="AU34">
        <v>2</v>
      </c>
      <c r="AV34">
        <v>2</v>
      </c>
      <c r="AW34">
        <v>2</v>
      </c>
      <c r="AX34">
        <v>1</v>
      </c>
      <c r="AY34">
        <v>1</v>
      </c>
      <c r="AZ34">
        <v>1</v>
      </c>
      <c r="BA34">
        <v>2</v>
      </c>
      <c r="BB34">
        <v>1</v>
      </c>
      <c r="BC34">
        <v>2</v>
      </c>
      <c r="BD34">
        <v>2</v>
      </c>
      <c r="BE34">
        <v>1</v>
      </c>
      <c r="BF34">
        <v>1</v>
      </c>
      <c r="BG34">
        <v>1</v>
      </c>
      <c r="BH34">
        <v>1</v>
      </c>
      <c r="BI34">
        <v>2</v>
      </c>
      <c r="BJ34">
        <v>2</v>
      </c>
      <c r="BK34">
        <v>1</v>
      </c>
      <c r="BL34">
        <v>1</v>
      </c>
      <c r="BM34">
        <v>3</v>
      </c>
      <c r="BN34">
        <v>4</v>
      </c>
      <c r="BO34">
        <v>1</v>
      </c>
      <c r="BP34">
        <v>1</v>
      </c>
      <c r="BQ34">
        <v>3</v>
      </c>
      <c r="BR34">
        <v>3</v>
      </c>
      <c r="BS34">
        <v>2</v>
      </c>
      <c r="CE34" s="75"/>
      <c r="CS34" s="57"/>
    </row>
    <row r="35" spans="1:97" hidden="1">
      <c r="A35" s="9">
        <v>28</v>
      </c>
      <c r="B35" s="9">
        <v>1</v>
      </c>
      <c r="C35" s="9">
        <v>3</v>
      </c>
      <c r="D35" s="9">
        <v>1</v>
      </c>
      <c r="E35" s="9">
        <v>3</v>
      </c>
      <c r="F35" s="9">
        <v>1</v>
      </c>
      <c r="G35" s="9">
        <v>0</v>
      </c>
      <c r="H35" s="9">
        <v>0</v>
      </c>
      <c r="I35" s="9">
        <v>0</v>
      </c>
      <c r="J35" s="9">
        <v>0</v>
      </c>
      <c r="K35" s="9">
        <v>0</v>
      </c>
      <c r="L35" s="9">
        <v>0</v>
      </c>
      <c r="M35" s="9">
        <v>1</v>
      </c>
      <c r="N35" s="9">
        <v>1</v>
      </c>
      <c r="O35" s="9">
        <v>2</v>
      </c>
      <c r="P35" s="9">
        <v>1</v>
      </c>
      <c r="Q35" s="9">
        <v>1</v>
      </c>
      <c r="R35" s="9">
        <v>2</v>
      </c>
      <c r="S35" s="9"/>
      <c r="T35" s="9">
        <v>1</v>
      </c>
      <c r="U35" s="9">
        <v>1</v>
      </c>
      <c r="V35" s="9">
        <v>2</v>
      </c>
      <c r="W35" s="75">
        <v>1</v>
      </c>
      <c r="X35" s="75">
        <v>1</v>
      </c>
      <c r="Y35" s="75">
        <v>2</v>
      </c>
      <c r="Z35" s="9"/>
      <c r="AA35" s="9">
        <v>2</v>
      </c>
      <c r="AB35" s="9">
        <v>2</v>
      </c>
      <c r="AC35" s="9">
        <v>2</v>
      </c>
      <c r="AD35" s="9">
        <v>1</v>
      </c>
      <c r="AE35" s="9">
        <v>1</v>
      </c>
      <c r="AF35" s="9">
        <v>1</v>
      </c>
      <c r="AG35" s="9">
        <v>1</v>
      </c>
      <c r="AH35" s="91">
        <v>1</v>
      </c>
      <c r="AI35" s="9">
        <v>2</v>
      </c>
      <c r="AJ35">
        <v>1</v>
      </c>
      <c r="AL35" s="58">
        <v>2</v>
      </c>
      <c r="AM35">
        <v>1</v>
      </c>
      <c r="AN35">
        <v>1</v>
      </c>
      <c r="AO35">
        <v>2</v>
      </c>
      <c r="AP35">
        <v>1</v>
      </c>
      <c r="AQ35">
        <v>2</v>
      </c>
      <c r="AR35">
        <v>2</v>
      </c>
      <c r="AS35">
        <v>2</v>
      </c>
      <c r="AT35">
        <v>2</v>
      </c>
      <c r="AU35">
        <v>1</v>
      </c>
      <c r="AV35">
        <v>2</v>
      </c>
      <c r="AW35">
        <v>1</v>
      </c>
      <c r="AX35">
        <v>2</v>
      </c>
      <c r="AY35">
        <v>2</v>
      </c>
      <c r="AZ35">
        <v>2</v>
      </c>
      <c r="BA35">
        <v>2</v>
      </c>
      <c r="BB35">
        <v>2</v>
      </c>
      <c r="BC35">
        <v>1</v>
      </c>
      <c r="BD35">
        <v>1</v>
      </c>
      <c r="BE35">
        <v>2</v>
      </c>
      <c r="BF35" t="s">
        <v>968</v>
      </c>
      <c r="BG35" t="s">
        <v>957</v>
      </c>
      <c r="BH35">
        <v>1</v>
      </c>
      <c r="BI35">
        <v>3</v>
      </c>
      <c r="BJ35">
        <v>2</v>
      </c>
      <c r="BK35">
        <v>3</v>
      </c>
      <c r="BL35">
        <v>2</v>
      </c>
      <c r="BM35">
        <v>1</v>
      </c>
      <c r="BN35">
        <v>4</v>
      </c>
      <c r="BO35">
        <v>2</v>
      </c>
      <c r="BP35">
        <v>2</v>
      </c>
      <c r="BQ35">
        <v>2</v>
      </c>
      <c r="BR35">
        <v>1</v>
      </c>
      <c r="BS35">
        <v>2</v>
      </c>
      <c r="BT35" t="s">
        <v>220</v>
      </c>
      <c r="CE35" s="75"/>
      <c r="CS35" s="57"/>
    </row>
    <row r="36" spans="1:97">
      <c r="A36" s="9">
        <v>29</v>
      </c>
      <c r="B36" s="9">
        <v>2</v>
      </c>
      <c r="C36" s="9">
        <v>8</v>
      </c>
      <c r="D36" s="9">
        <v>5</v>
      </c>
      <c r="E36" s="9">
        <v>3</v>
      </c>
      <c r="F36" s="9">
        <v>0</v>
      </c>
      <c r="G36" s="9">
        <v>0</v>
      </c>
      <c r="H36" s="9">
        <v>0</v>
      </c>
      <c r="I36" s="9">
        <v>0</v>
      </c>
      <c r="J36" s="9">
        <v>0</v>
      </c>
      <c r="K36" s="9">
        <v>1</v>
      </c>
      <c r="L36" s="9">
        <v>0</v>
      </c>
      <c r="M36" s="9">
        <v>2</v>
      </c>
      <c r="N36" s="9">
        <v>2</v>
      </c>
      <c r="O36" s="9">
        <v>2</v>
      </c>
      <c r="P36" s="9">
        <v>1</v>
      </c>
      <c r="Q36" s="9">
        <v>1</v>
      </c>
      <c r="R36" s="9">
        <v>1</v>
      </c>
      <c r="S36" s="9">
        <v>1</v>
      </c>
      <c r="T36" s="9">
        <v>2</v>
      </c>
      <c r="U36" s="9">
        <v>1</v>
      </c>
      <c r="V36" s="9">
        <v>2</v>
      </c>
      <c r="W36" s="75">
        <v>1</v>
      </c>
      <c r="X36" s="75">
        <v>1</v>
      </c>
      <c r="Y36" s="75">
        <v>2</v>
      </c>
      <c r="Z36" s="9">
        <v>2</v>
      </c>
      <c r="AA36" s="9">
        <v>1</v>
      </c>
      <c r="AB36" s="9">
        <v>2</v>
      </c>
      <c r="AC36" s="9">
        <v>2</v>
      </c>
      <c r="AD36" s="9">
        <v>1</v>
      </c>
      <c r="AE36" s="9">
        <v>1</v>
      </c>
      <c r="AF36" s="9">
        <v>1</v>
      </c>
      <c r="AG36" s="9">
        <v>2</v>
      </c>
      <c r="AH36" s="9">
        <v>2</v>
      </c>
      <c r="AI36" s="9">
        <v>2</v>
      </c>
      <c r="AJ36">
        <v>2</v>
      </c>
      <c r="AK36" t="s">
        <v>957</v>
      </c>
      <c r="AL36" s="58">
        <v>2</v>
      </c>
      <c r="AM36">
        <v>1</v>
      </c>
      <c r="AN36">
        <v>1</v>
      </c>
      <c r="AO36">
        <v>2</v>
      </c>
      <c r="AP36">
        <v>2</v>
      </c>
      <c r="AQ36">
        <v>2</v>
      </c>
      <c r="AR36">
        <v>1</v>
      </c>
      <c r="AS36">
        <v>2</v>
      </c>
      <c r="AT36">
        <v>2</v>
      </c>
      <c r="AU36">
        <v>2</v>
      </c>
      <c r="AV36">
        <v>2</v>
      </c>
      <c r="AW36">
        <v>2</v>
      </c>
      <c r="AX36">
        <v>1</v>
      </c>
      <c r="AY36">
        <v>2</v>
      </c>
      <c r="AZ36">
        <v>1</v>
      </c>
      <c r="BA36">
        <v>1</v>
      </c>
      <c r="BB36">
        <v>2</v>
      </c>
      <c r="BC36">
        <v>1</v>
      </c>
      <c r="BD36">
        <v>1</v>
      </c>
      <c r="BE36">
        <v>2</v>
      </c>
      <c r="BF36" t="s">
        <v>957</v>
      </c>
      <c r="BG36" t="s">
        <v>957</v>
      </c>
      <c r="BH36">
        <v>1</v>
      </c>
      <c r="BI36">
        <v>3</v>
      </c>
      <c r="BJ36">
        <v>1</v>
      </c>
      <c r="BK36">
        <v>1</v>
      </c>
      <c r="BL36">
        <v>1</v>
      </c>
      <c r="BM36">
        <v>1</v>
      </c>
      <c r="BO36">
        <v>2</v>
      </c>
      <c r="BP36">
        <v>4</v>
      </c>
      <c r="BQ36">
        <v>4</v>
      </c>
      <c r="BR36">
        <v>4</v>
      </c>
      <c r="BS36">
        <v>3</v>
      </c>
      <c r="CE36" s="75"/>
      <c r="CS36" s="57"/>
    </row>
    <row r="37" spans="1:97">
      <c r="A37" s="9">
        <v>30</v>
      </c>
      <c r="B37" s="9">
        <v>1</v>
      </c>
      <c r="C37" s="9">
        <v>9</v>
      </c>
      <c r="D37" s="9">
        <v>7</v>
      </c>
      <c r="E37" s="9">
        <v>7</v>
      </c>
      <c r="F37" s="9">
        <v>0</v>
      </c>
      <c r="G37" s="9">
        <v>0</v>
      </c>
      <c r="H37" s="9">
        <v>0</v>
      </c>
      <c r="I37" s="9">
        <v>0</v>
      </c>
      <c r="J37" s="9">
        <v>1</v>
      </c>
      <c r="K37" s="9">
        <v>0</v>
      </c>
      <c r="L37" s="9">
        <v>0</v>
      </c>
      <c r="M37" s="9">
        <v>2</v>
      </c>
      <c r="N37" s="9">
        <v>2</v>
      </c>
      <c r="O37" s="9">
        <v>1</v>
      </c>
      <c r="P37" s="9">
        <v>1</v>
      </c>
      <c r="Q37" s="9">
        <v>1</v>
      </c>
      <c r="R37" s="9">
        <v>1</v>
      </c>
      <c r="S37" s="9">
        <v>1</v>
      </c>
      <c r="T37" s="9">
        <v>2</v>
      </c>
      <c r="U37" s="9">
        <v>1</v>
      </c>
      <c r="V37" s="9">
        <v>2</v>
      </c>
      <c r="W37" s="75">
        <v>1</v>
      </c>
      <c r="X37" s="75">
        <v>1</v>
      </c>
      <c r="Y37" s="75">
        <v>2</v>
      </c>
      <c r="Z37" s="9">
        <v>1</v>
      </c>
      <c r="AA37" s="9">
        <v>1</v>
      </c>
      <c r="AB37" s="9">
        <v>2</v>
      </c>
      <c r="AC37" s="9">
        <v>2</v>
      </c>
      <c r="AD37" s="9">
        <v>1</v>
      </c>
      <c r="AE37" s="9">
        <v>2</v>
      </c>
      <c r="AF37" s="9">
        <v>1</v>
      </c>
      <c r="AG37" s="9">
        <v>1</v>
      </c>
      <c r="AH37" s="9">
        <v>2</v>
      </c>
      <c r="AI37" s="9">
        <v>1</v>
      </c>
      <c r="AJ37">
        <v>2</v>
      </c>
      <c r="AK37" t="s">
        <v>957</v>
      </c>
      <c r="AL37" s="58">
        <v>2</v>
      </c>
      <c r="AM37">
        <v>1</v>
      </c>
      <c r="AN37">
        <v>1</v>
      </c>
      <c r="AO37">
        <v>2</v>
      </c>
      <c r="AP37">
        <v>2</v>
      </c>
      <c r="AQ37">
        <v>2</v>
      </c>
      <c r="AR37">
        <v>1</v>
      </c>
      <c r="AS37">
        <v>2</v>
      </c>
      <c r="AT37">
        <v>2</v>
      </c>
      <c r="AU37">
        <v>2</v>
      </c>
      <c r="AV37">
        <v>2</v>
      </c>
      <c r="AW37">
        <v>2</v>
      </c>
      <c r="AX37">
        <v>1</v>
      </c>
      <c r="AY37">
        <v>1</v>
      </c>
      <c r="AZ37">
        <v>2</v>
      </c>
      <c r="BA37">
        <v>1</v>
      </c>
      <c r="BB37">
        <v>2</v>
      </c>
      <c r="BC37">
        <v>1</v>
      </c>
      <c r="BD37">
        <v>2</v>
      </c>
      <c r="BE37">
        <v>1</v>
      </c>
      <c r="BF37">
        <v>3</v>
      </c>
      <c r="BG37">
        <v>3</v>
      </c>
      <c r="BH37">
        <v>1</v>
      </c>
      <c r="BI37">
        <v>1</v>
      </c>
      <c r="BJ37">
        <v>1</v>
      </c>
      <c r="BK37">
        <v>1</v>
      </c>
      <c r="BL37">
        <v>1</v>
      </c>
      <c r="BM37">
        <v>1</v>
      </c>
      <c r="BN37">
        <v>4</v>
      </c>
      <c r="BO37">
        <v>3</v>
      </c>
      <c r="BP37">
        <v>4</v>
      </c>
      <c r="BQ37">
        <v>4</v>
      </c>
      <c r="BR37">
        <v>3</v>
      </c>
      <c r="BS37">
        <v>3</v>
      </c>
      <c r="CE37" s="75"/>
      <c r="CS37" s="57"/>
    </row>
    <row r="38" spans="1:97" hidden="1">
      <c r="A38" s="9">
        <v>31</v>
      </c>
      <c r="B38" s="9">
        <v>2</v>
      </c>
      <c r="C38" s="9">
        <v>5</v>
      </c>
      <c r="D38" s="9">
        <v>5</v>
      </c>
      <c r="E38" s="9">
        <v>7</v>
      </c>
      <c r="F38" s="9">
        <v>0</v>
      </c>
      <c r="G38" s="9">
        <v>0</v>
      </c>
      <c r="H38" s="9">
        <v>0</v>
      </c>
      <c r="I38" s="9">
        <v>0</v>
      </c>
      <c r="J38" s="9">
        <v>0</v>
      </c>
      <c r="K38" s="9">
        <v>1</v>
      </c>
      <c r="L38" s="9">
        <v>0</v>
      </c>
      <c r="M38" s="9">
        <v>3</v>
      </c>
      <c r="N38" s="9">
        <v>1</v>
      </c>
      <c r="O38" s="9">
        <v>1</v>
      </c>
      <c r="P38" s="9">
        <v>1</v>
      </c>
      <c r="Q38" s="9">
        <v>1</v>
      </c>
      <c r="R38" s="9">
        <v>1</v>
      </c>
      <c r="S38" s="9">
        <v>2</v>
      </c>
      <c r="T38" s="9">
        <v>1</v>
      </c>
      <c r="U38" s="9">
        <v>1</v>
      </c>
      <c r="V38" s="9">
        <v>2</v>
      </c>
      <c r="W38" s="75">
        <v>1</v>
      </c>
      <c r="X38" s="75">
        <v>1</v>
      </c>
      <c r="Y38" s="75">
        <v>2</v>
      </c>
      <c r="Z38" s="9">
        <v>1</v>
      </c>
      <c r="AA38" s="9">
        <v>1</v>
      </c>
      <c r="AB38" s="9">
        <v>2</v>
      </c>
      <c r="AC38" s="9">
        <v>1</v>
      </c>
      <c r="AD38" s="9">
        <v>1</v>
      </c>
      <c r="AE38" s="9">
        <v>1</v>
      </c>
      <c r="AF38" s="9">
        <v>1</v>
      </c>
      <c r="AG38" s="9">
        <v>1</v>
      </c>
      <c r="AH38" s="9">
        <v>2</v>
      </c>
      <c r="AI38" s="9">
        <v>2</v>
      </c>
      <c r="AJ38">
        <v>2</v>
      </c>
      <c r="AK38" t="s">
        <v>957</v>
      </c>
      <c r="AL38" s="58">
        <v>2</v>
      </c>
      <c r="AM38">
        <v>1</v>
      </c>
      <c r="AN38">
        <v>2</v>
      </c>
      <c r="AO38">
        <v>2</v>
      </c>
      <c r="AP38">
        <v>2</v>
      </c>
      <c r="AQ38">
        <v>2</v>
      </c>
      <c r="AR38">
        <v>2</v>
      </c>
      <c r="AS38">
        <v>2</v>
      </c>
      <c r="AT38">
        <v>2</v>
      </c>
      <c r="AU38">
        <v>1</v>
      </c>
      <c r="AV38">
        <v>2</v>
      </c>
      <c r="AW38">
        <v>1</v>
      </c>
      <c r="AX38">
        <v>2</v>
      </c>
      <c r="AY38">
        <v>2</v>
      </c>
      <c r="AZ38">
        <v>2</v>
      </c>
      <c r="BA38">
        <v>1</v>
      </c>
      <c r="BB38">
        <v>1</v>
      </c>
      <c r="BC38">
        <v>1</v>
      </c>
      <c r="BD38">
        <v>1</v>
      </c>
      <c r="BE38">
        <v>1</v>
      </c>
      <c r="BF38">
        <v>1</v>
      </c>
      <c r="BG38">
        <v>1</v>
      </c>
      <c r="BH38">
        <v>1</v>
      </c>
      <c r="BI38">
        <v>2</v>
      </c>
      <c r="BJ38">
        <v>2</v>
      </c>
      <c r="BK38">
        <v>1</v>
      </c>
      <c r="BL38">
        <v>1</v>
      </c>
      <c r="BM38">
        <v>3</v>
      </c>
      <c r="BN38">
        <v>4</v>
      </c>
      <c r="BO38">
        <v>2</v>
      </c>
      <c r="BP38">
        <v>2</v>
      </c>
      <c r="BQ38">
        <v>1</v>
      </c>
      <c r="BR38">
        <v>4</v>
      </c>
      <c r="BS38">
        <v>1</v>
      </c>
      <c r="CE38" s="75"/>
      <c r="CS38" s="57"/>
    </row>
    <row r="39" spans="1:97" hidden="1">
      <c r="A39" s="9">
        <v>32</v>
      </c>
      <c r="B39" s="9">
        <v>1</v>
      </c>
      <c r="C39" s="9">
        <v>7</v>
      </c>
      <c r="D39" s="9">
        <v>1</v>
      </c>
      <c r="E39" s="9">
        <v>3</v>
      </c>
      <c r="F39" s="9">
        <v>0</v>
      </c>
      <c r="G39" s="9">
        <v>0</v>
      </c>
      <c r="H39" s="9">
        <v>0</v>
      </c>
      <c r="I39" s="9">
        <v>0</v>
      </c>
      <c r="J39" s="9">
        <v>0</v>
      </c>
      <c r="K39" s="9">
        <v>1</v>
      </c>
      <c r="L39" s="9">
        <v>0</v>
      </c>
      <c r="M39" s="9">
        <v>2</v>
      </c>
      <c r="N39" s="9">
        <v>1</v>
      </c>
      <c r="O39" s="9">
        <v>1</v>
      </c>
      <c r="P39" s="9">
        <v>1</v>
      </c>
      <c r="Q39" s="9">
        <v>1</v>
      </c>
      <c r="R39" s="9">
        <v>1</v>
      </c>
      <c r="S39" s="9">
        <v>1</v>
      </c>
      <c r="T39" s="9">
        <v>1</v>
      </c>
      <c r="U39" s="9">
        <v>1</v>
      </c>
      <c r="V39" s="9">
        <v>2</v>
      </c>
      <c r="W39" s="75">
        <v>1</v>
      </c>
      <c r="X39" s="75">
        <v>1</v>
      </c>
      <c r="Y39" s="75">
        <v>2</v>
      </c>
      <c r="Z39" s="9">
        <v>2</v>
      </c>
      <c r="AA39" s="9">
        <v>1</v>
      </c>
      <c r="AB39" s="9">
        <v>2</v>
      </c>
      <c r="AC39" s="9">
        <v>1</v>
      </c>
      <c r="AD39" s="9">
        <v>1</v>
      </c>
      <c r="AE39" s="9">
        <v>2</v>
      </c>
      <c r="AF39" s="9">
        <v>1</v>
      </c>
      <c r="AG39" s="9">
        <v>1</v>
      </c>
      <c r="AH39" s="91">
        <v>1</v>
      </c>
      <c r="AI39" s="9">
        <v>2</v>
      </c>
      <c r="AJ39">
        <v>2</v>
      </c>
      <c r="AK39" t="s">
        <v>957</v>
      </c>
      <c r="AL39" s="58">
        <v>2</v>
      </c>
      <c r="AM39">
        <v>1</v>
      </c>
      <c r="AN39">
        <v>1</v>
      </c>
      <c r="AO39">
        <v>2</v>
      </c>
      <c r="AP39">
        <v>2</v>
      </c>
      <c r="AQ39">
        <v>2</v>
      </c>
      <c r="AR39">
        <v>2</v>
      </c>
      <c r="AS39">
        <v>2</v>
      </c>
      <c r="AT39">
        <v>1</v>
      </c>
      <c r="AU39">
        <v>1</v>
      </c>
      <c r="AV39">
        <v>1</v>
      </c>
      <c r="AW39">
        <v>1</v>
      </c>
      <c r="AX39">
        <v>1</v>
      </c>
      <c r="AY39">
        <v>2</v>
      </c>
      <c r="AZ39">
        <v>1</v>
      </c>
      <c r="BA39">
        <v>1</v>
      </c>
      <c r="BB39">
        <v>2</v>
      </c>
      <c r="BC39">
        <v>1</v>
      </c>
      <c r="BD39">
        <v>1</v>
      </c>
      <c r="BE39">
        <v>1</v>
      </c>
      <c r="BF39">
        <v>1</v>
      </c>
      <c r="BG39">
        <v>2</v>
      </c>
      <c r="BH39">
        <v>1</v>
      </c>
      <c r="BI39">
        <v>2</v>
      </c>
      <c r="BJ39">
        <v>1</v>
      </c>
      <c r="BK39">
        <v>1</v>
      </c>
      <c r="BL39">
        <v>1</v>
      </c>
      <c r="BM39">
        <v>2</v>
      </c>
      <c r="BN39">
        <v>4</v>
      </c>
      <c r="BO39">
        <v>2</v>
      </c>
      <c r="BP39">
        <v>2</v>
      </c>
      <c r="BQ39">
        <v>3</v>
      </c>
      <c r="BR39">
        <v>1</v>
      </c>
      <c r="BS39">
        <v>2</v>
      </c>
      <c r="BT39" t="s">
        <v>221</v>
      </c>
      <c r="CE39" s="75"/>
      <c r="CS39" s="57"/>
    </row>
    <row r="40" spans="1:97" hidden="1">
      <c r="A40" s="9">
        <v>33</v>
      </c>
      <c r="B40" s="9">
        <v>2</v>
      </c>
      <c r="C40" s="9">
        <v>8</v>
      </c>
      <c r="D40" s="9">
        <v>5</v>
      </c>
      <c r="E40" s="9">
        <v>13</v>
      </c>
      <c r="F40" s="9">
        <v>0</v>
      </c>
      <c r="G40" s="9">
        <v>0</v>
      </c>
      <c r="H40" s="9">
        <v>0</v>
      </c>
      <c r="I40" s="9">
        <v>0</v>
      </c>
      <c r="J40" s="9">
        <v>0</v>
      </c>
      <c r="K40" s="9">
        <v>1</v>
      </c>
      <c r="L40" s="9">
        <v>0</v>
      </c>
      <c r="M40" s="9">
        <v>2</v>
      </c>
      <c r="N40" s="9">
        <v>1</v>
      </c>
      <c r="O40" s="9">
        <v>2</v>
      </c>
      <c r="P40" s="9">
        <v>1</v>
      </c>
      <c r="Q40" s="9">
        <v>1</v>
      </c>
      <c r="R40" s="9"/>
      <c r="S40" s="9"/>
      <c r="T40" s="9">
        <v>2</v>
      </c>
      <c r="U40" s="9">
        <v>1</v>
      </c>
      <c r="V40" s="9">
        <v>2</v>
      </c>
      <c r="W40" s="75">
        <v>1</v>
      </c>
      <c r="X40" s="75">
        <v>2</v>
      </c>
      <c r="Y40" s="75"/>
      <c r="Z40" s="9"/>
      <c r="AA40" s="9">
        <v>1</v>
      </c>
      <c r="AB40" s="9">
        <v>2</v>
      </c>
      <c r="AC40" s="9">
        <v>1</v>
      </c>
      <c r="AD40" s="9">
        <v>1</v>
      </c>
      <c r="AE40" s="9">
        <v>2</v>
      </c>
      <c r="AF40" s="9">
        <v>1</v>
      </c>
      <c r="AG40" s="9">
        <v>1</v>
      </c>
      <c r="AH40" s="9">
        <v>2</v>
      </c>
      <c r="AI40" s="9">
        <v>2</v>
      </c>
      <c r="AJ40">
        <v>2</v>
      </c>
      <c r="AK40" t="s">
        <v>957</v>
      </c>
      <c r="AL40" s="58">
        <v>2</v>
      </c>
      <c r="AM40">
        <v>1</v>
      </c>
      <c r="AN40">
        <v>1</v>
      </c>
      <c r="AO40">
        <v>2</v>
      </c>
      <c r="AQ40">
        <v>2</v>
      </c>
      <c r="AR40">
        <v>1</v>
      </c>
      <c r="AS40">
        <v>2</v>
      </c>
      <c r="AT40">
        <v>1</v>
      </c>
      <c r="AU40">
        <v>1</v>
      </c>
      <c r="AV40">
        <v>2</v>
      </c>
      <c r="AW40">
        <v>1</v>
      </c>
      <c r="AX40">
        <v>2</v>
      </c>
      <c r="AY40">
        <v>2</v>
      </c>
      <c r="AZ40">
        <v>1</v>
      </c>
      <c r="BA40">
        <v>1</v>
      </c>
      <c r="BB40">
        <v>2</v>
      </c>
      <c r="BC40">
        <v>1</v>
      </c>
      <c r="BD40">
        <v>2</v>
      </c>
      <c r="BE40">
        <v>1</v>
      </c>
      <c r="BF40">
        <v>2</v>
      </c>
      <c r="BG40">
        <v>2</v>
      </c>
      <c r="BH40">
        <v>1</v>
      </c>
      <c r="BI40">
        <v>2</v>
      </c>
      <c r="BK40">
        <v>2</v>
      </c>
      <c r="BL40">
        <v>4</v>
      </c>
      <c r="BM40">
        <v>2</v>
      </c>
      <c r="BN40">
        <v>3</v>
      </c>
      <c r="BO40">
        <v>2</v>
      </c>
      <c r="BP40">
        <v>2</v>
      </c>
      <c r="BQ40">
        <v>2</v>
      </c>
      <c r="BR40">
        <v>1</v>
      </c>
      <c r="CE40" s="75"/>
      <c r="CS40" s="57"/>
    </row>
    <row r="41" spans="1:97" hidden="1">
      <c r="A41" s="9">
        <v>34</v>
      </c>
      <c r="B41" s="9">
        <v>2</v>
      </c>
      <c r="C41" s="9">
        <v>8</v>
      </c>
      <c r="D41" s="9">
        <v>5</v>
      </c>
      <c r="E41" s="9">
        <v>3</v>
      </c>
      <c r="F41" s="9">
        <v>0</v>
      </c>
      <c r="G41" s="9">
        <v>0</v>
      </c>
      <c r="H41" s="9">
        <v>0</v>
      </c>
      <c r="I41" s="9">
        <v>0</v>
      </c>
      <c r="J41" s="9">
        <v>0</v>
      </c>
      <c r="K41" s="9">
        <v>1</v>
      </c>
      <c r="L41" s="9">
        <v>0</v>
      </c>
      <c r="M41" s="9">
        <v>2</v>
      </c>
      <c r="N41" s="9">
        <v>1</v>
      </c>
      <c r="O41" s="9">
        <v>2</v>
      </c>
      <c r="P41" s="9">
        <v>2</v>
      </c>
      <c r="Q41" s="9">
        <v>1</v>
      </c>
      <c r="R41" s="9">
        <v>1</v>
      </c>
      <c r="S41" s="9">
        <v>2</v>
      </c>
      <c r="T41" s="9">
        <v>1</v>
      </c>
      <c r="U41" s="9">
        <v>1</v>
      </c>
      <c r="V41" s="9">
        <v>2</v>
      </c>
      <c r="W41" s="75">
        <v>1</v>
      </c>
      <c r="X41" s="75">
        <v>2</v>
      </c>
      <c r="Y41" s="75"/>
      <c r="Z41" s="9"/>
      <c r="AA41" s="9">
        <v>2</v>
      </c>
      <c r="AB41" s="9">
        <v>2</v>
      </c>
      <c r="AC41" s="9">
        <v>1</v>
      </c>
      <c r="AD41" s="9">
        <v>1</v>
      </c>
      <c r="AE41" s="9">
        <v>2</v>
      </c>
      <c r="AF41" s="9">
        <v>1</v>
      </c>
      <c r="AG41" s="9">
        <v>1</v>
      </c>
      <c r="AH41" s="9">
        <v>2</v>
      </c>
      <c r="AI41" s="9">
        <v>2</v>
      </c>
      <c r="AJ41">
        <v>2</v>
      </c>
      <c r="AK41" t="s">
        <v>957</v>
      </c>
      <c r="AL41" s="58">
        <v>2</v>
      </c>
      <c r="AM41">
        <v>1</v>
      </c>
      <c r="AN41">
        <v>1</v>
      </c>
      <c r="AO41">
        <v>2</v>
      </c>
      <c r="AP41">
        <v>1</v>
      </c>
      <c r="AQ41">
        <v>2</v>
      </c>
      <c r="AR41">
        <v>2</v>
      </c>
      <c r="AS41">
        <v>2</v>
      </c>
      <c r="AT41">
        <v>2</v>
      </c>
      <c r="AU41">
        <v>2</v>
      </c>
      <c r="AV41">
        <v>2</v>
      </c>
      <c r="AW41">
        <v>2</v>
      </c>
      <c r="AX41">
        <v>2</v>
      </c>
      <c r="AY41">
        <v>2</v>
      </c>
      <c r="AZ41">
        <v>2</v>
      </c>
      <c r="BA41">
        <v>1</v>
      </c>
      <c r="BB41">
        <v>2</v>
      </c>
      <c r="BC41">
        <v>2</v>
      </c>
      <c r="BD41">
        <v>2</v>
      </c>
      <c r="BE41">
        <v>1</v>
      </c>
      <c r="BF41">
        <v>2</v>
      </c>
      <c r="BG41">
        <v>2</v>
      </c>
      <c r="BH41">
        <v>1</v>
      </c>
      <c r="BI41">
        <v>3</v>
      </c>
      <c r="BJ41">
        <v>1</v>
      </c>
      <c r="BK41">
        <v>1</v>
      </c>
      <c r="BL41">
        <v>1</v>
      </c>
      <c r="BM41">
        <v>3</v>
      </c>
      <c r="BN41">
        <v>4</v>
      </c>
      <c r="BO41">
        <v>2</v>
      </c>
      <c r="BP41">
        <v>4</v>
      </c>
      <c r="BQ41">
        <v>4</v>
      </c>
      <c r="BR41">
        <v>4</v>
      </c>
      <c r="BS41">
        <v>1</v>
      </c>
      <c r="CE41" s="75"/>
      <c r="CS41" s="57"/>
    </row>
    <row r="42" spans="1:97" hidden="1">
      <c r="A42" s="9">
        <v>35</v>
      </c>
      <c r="B42" s="9">
        <v>1</v>
      </c>
      <c r="C42" s="9">
        <v>4</v>
      </c>
      <c r="D42" s="9">
        <v>1</v>
      </c>
      <c r="E42" s="9">
        <v>5</v>
      </c>
      <c r="F42" s="9">
        <v>0</v>
      </c>
      <c r="G42" s="9">
        <v>0</v>
      </c>
      <c r="H42" s="9">
        <v>0</v>
      </c>
      <c r="I42" s="9">
        <v>0</v>
      </c>
      <c r="J42" s="9">
        <v>0</v>
      </c>
      <c r="K42" s="9">
        <v>0</v>
      </c>
      <c r="L42" s="9">
        <v>1</v>
      </c>
      <c r="M42" s="9">
        <v>2</v>
      </c>
      <c r="N42" s="9">
        <v>1</v>
      </c>
      <c r="O42" s="9">
        <v>2</v>
      </c>
      <c r="P42" s="9">
        <v>1</v>
      </c>
      <c r="Q42" s="9">
        <v>1</v>
      </c>
      <c r="R42" s="9">
        <v>2</v>
      </c>
      <c r="S42" s="9">
        <v>2</v>
      </c>
      <c r="T42" s="9">
        <v>2</v>
      </c>
      <c r="U42" s="9">
        <v>1</v>
      </c>
      <c r="V42" s="9">
        <v>2</v>
      </c>
      <c r="W42" s="75">
        <v>1</v>
      </c>
      <c r="X42" s="75">
        <v>1</v>
      </c>
      <c r="Y42" s="75">
        <v>2</v>
      </c>
      <c r="Z42" s="9">
        <v>2</v>
      </c>
      <c r="AA42" s="9">
        <v>2</v>
      </c>
      <c r="AB42" s="9">
        <v>2</v>
      </c>
      <c r="AC42" s="9">
        <v>2</v>
      </c>
      <c r="AD42" s="9">
        <v>1</v>
      </c>
      <c r="AE42" s="9">
        <v>2</v>
      </c>
      <c r="AF42" s="9">
        <v>2</v>
      </c>
      <c r="AG42" s="9">
        <v>2</v>
      </c>
      <c r="AH42" s="9">
        <v>1</v>
      </c>
      <c r="AI42" s="9">
        <v>2</v>
      </c>
      <c r="AJ42">
        <v>2</v>
      </c>
      <c r="AK42" t="s">
        <v>957</v>
      </c>
      <c r="AL42" s="58">
        <v>2</v>
      </c>
      <c r="AM42">
        <v>2</v>
      </c>
      <c r="AN42">
        <v>1</v>
      </c>
      <c r="AO42">
        <v>2</v>
      </c>
      <c r="AP42">
        <v>2</v>
      </c>
      <c r="AQ42">
        <v>2</v>
      </c>
      <c r="AR42">
        <v>2</v>
      </c>
      <c r="AS42">
        <v>2</v>
      </c>
      <c r="AT42">
        <v>2</v>
      </c>
      <c r="AU42">
        <v>1</v>
      </c>
      <c r="AV42">
        <v>2</v>
      </c>
      <c r="AW42">
        <v>2</v>
      </c>
      <c r="AX42">
        <v>2</v>
      </c>
      <c r="AY42">
        <v>2</v>
      </c>
      <c r="AZ42">
        <v>2</v>
      </c>
      <c r="BA42">
        <v>2</v>
      </c>
      <c r="BB42">
        <v>2</v>
      </c>
      <c r="BC42">
        <v>1</v>
      </c>
      <c r="BD42">
        <v>1</v>
      </c>
      <c r="BE42">
        <v>1</v>
      </c>
      <c r="BF42">
        <v>1</v>
      </c>
      <c r="BG42">
        <v>1</v>
      </c>
      <c r="BH42">
        <v>1</v>
      </c>
      <c r="BI42">
        <v>1</v>
      </c>
      <c r="BJ42">
        <v>1</v>
      </c>
      <c r="BK42">
        <v>1</v>
      </c>
      <c r="BL42">
        <v>1</v>
      </c>
      <c r="BM42">
        <v>1</v>
      </c>
      <c r="BN42">
        <v>4</v>
      </c>
      <c r="BO42">
        <v>2</v>
      </c>
      <c r="BP42">
        <v>1</v>
      </c>
      <c r="BQ42">
        <v>2</v>
      </c>
      <c r="BR42">
        <v>1</v>
      </c>
      <c r="BS42">
        <v>1</v>
      </c>
      <c r="CE42" s="75"/>
      <c r="CS42" s="57"/>
    </row>
    <row r="43" spans="1:97" hidden="1">
      <c r="A43" s="9">
        <v>36</v>
      </c>
      <c r="B43" s="9">
        <v>2</v>
      </c>
      <c r="C43" s="9">
        <v>6</v>
      </c>
      <c r="D43" s="9">
        <v>5</v>
      </c>
      <c r="E43" s="9">
        <v>15</v>
      </c>
      <c r="F43" s="9">
        <v>0</v>
      </c>
      <c r="G43" s="9">
        <v>0</v>
      </c>
      <c r="H43" s="9">
        <v>0</v>
      </c>
      <c r="I43" s="9">
        <v>1</v>
      </c>
      <c r="J43" s="9">
        <v>1</v>
      </c>
      <c r="K43" s="9">
        <v>0</v>
      </c>
      <c r="L43" s="9">
        <v>0</v>
      </c>
      <c r="M43" s="9">
        <v>2</v>
      </c>
      <c r="N43" s="9">
        <v>1</v>
      </c>
      <c r="O43" s="9">
        <v>2</v>
      </c>
      <c r="P43" s="9">
        <v>1</v>
      </c>
      <c r="Q43" s="9">
        <v>1</v>
      </c>
      <c r="R43" s="9">
        <v>1</v>
      </c>
      <c r="S43" s="9">
        <v>1</v>
      </c>
      <c r="T43" s="9">
        <v>2</v>
      </c>
      <c r="U43" s="9">
        <v>1</v>
      </c>
      <c r="V43" s="9">
        <v>2</v>
      </c>
      <c r="W43" s="75">
        <v>2</v>
      </c>
      <c r="X43" s="75" t="s">
        <v>956</v>
      </c>
      <c r="Y43" s="75" t="s">
        <v>952</v>
      </c>
      <c r="Z43" s="9" t="s">
        <v>952</v>
      </c>
      <c r="AA43" s="9">
        <v>1</v>
      </c>
      <c r="AB43" s="9">
        <v>1</v>
      </c>
      <c r="AC43" s="9">
        <v>1</v>
      </c>
      <c r="AD43" s="9">
        <v>1</v>
      </c>
      <c r="AE43" s="9">
        <v>2</v>
      </c>
      <c r="AF43" s="9">
        <v>1</v>
      </c>
      <c r="AG43" s="9">
        <v>2</v>
      </c>
      <c r="AH43" s="9">
        <v>2</v>
      </c>
      <c r="AI43" s="9">
        <v>2</v>
      </c>
      <c r="AJ43">
        <v>2</v>
      </c>
      <c r="AK43" t="s">
        <v>957</v>
      </c>
      <c r="AL43" s="58">
        <v>2</v>
      </c>
      <c r="AM43">
        <v>1</v>
      </c>
      <c r="AN43">
        <v>1</v>
      </c>
      <c r="AO43">
        <v>2</v>
      </c>
      <c r="AP43">
        <v>1</v>
      </c>
      <c r="AS43">
        <v>2</v>
      </c>
      <c r="AT43">
        <v>2</v>
      </c>
      <c r="AU43">
        <v>2</v>
      </c>
      <c r="AV43">
        <v>2</v>
      </c>
      <c r="AW43">
        <v>1</v>
      </c>
      <c r="AX43">
        <v>2</v>
      </c>
      <c r="AY43">
        <v>2</v>
      </c>
      <c r="AZ43">
        <v>2</v>
      </c>
      <c r="BA43">
        <v>2</v>
      </c>
      <c r="BB43">
        <v>2</v>
      </c>
      <c r="BC43">
        <v>1</v>
      </c>
      <c r="BD43">
        <v>1</v>
      </c>
      <c r="BE43">
        <v>1</v>
      </c>
      <c r="BF43">
        <v>1</v>
      </c>
      <c r="BG43">
        <v>1</v>
      </c>
      <c r="BH43">
        <v>1</v>
      </c>
      <c r="BI43">
        <v>3</v>
      </c>
      <c r="BJ43">
        <v>2</v>
      </c>
      <c r="BK43">
        <v>3</v>
      </c>
      <c r="BL43">
        <v>2</v>
      </c>
      <c r="BM43">
        <v>2</v>
      </c>
      <c r="BN43">
        <v>4</v>
      </c>
      <c r="BO43">
        <v>1</v>
      </c>
      <c r="BP43">
        <v>2</v>
      </c>
      <c r="BQ43">
        <v>3</v>
      </c>
      <c r="BR43">
        <v>1</v>
      </c>
      <c r="BS43">
        <v>1</v>
      </c>
      <c r="BT43" t="s">
        <v>222</v>
      </c>
      <c r="CE43" s="75"/>
      <c r="CS43" s="57"/>
    </row>
    <row r="44" spans="1:97">
      <c r="A44" s="9">
        <v>37</v>
      </c>
      <c r="B44" s="9">
        <v>1</v>
      </c>
      <c r="C44" s="9">
        <v>5</v>
      </c>
      <c r="D44" s="9">
        <v>1</v>
      </c>
      <c r="E44" s="9">
        <v>15</v>
      </c>
      <c r="F44" s="9">
        <v>0</v>
      </c>
      <c r="G44" s="9">
        <v>0</v>
      </c>
      <c r="H44" s="9">
        <v>0</v>
      </c>
      <c r="I44" s="9">
        <v>0</v>
      </c>
      <c r="J44" s="9">
        <v>1</v>
      </c>
      <c r="K44" s="9">
        <v>0</v>
      </c>
      <c r="L44" s="9">
        <v>0</v>
      </c>
      <c r="M44" s="9">
        <v>2</v>
      </c>
      <c r="N44" s="9">
        <v>2</v>
      </c>
      <c r="O44" s="9">
        <v>1</v>
      </c>
      <c r="P44" s="9">
        <v>1</v>
      </c>
      <c r="Q44" s="9">
        <v>1</v>
      </c>
      <c r="R44" s="9">
        <v>2</v>
      </c>
      <c r="S44" s="9"/>
      <c r="T44" s="9">
        <v>2</v>
      </c>
      <c r="U44" s="9">
        <v>1</v>
      </c>
      <c r="V44" s="9">
        <v>2</v>
      </c>
      <c r="W44" s="75">
        <v>2</v>
      </c>
      <c r="X44" s="75" t="s">
        <v>956</v>
      </c>
      <c r="Y44" s="75" t="s">
        <v>952</v>
      </c>
      <c r="Z44" s="9" t="s">
        <v>952</v>
      </c>
      <c r="AA44" s="9">
        <v>1</v>
      </c>
      <c r="AB44" s="9">
        <v>2</v>
      </c>
      <c r="AC44" s="9">
        <v>2</v>
      </c>
      <c r="AD44" s="9">
        <v>1</v>
      </c>
      <c r="AE44" s="9">
        <v>1</v>
      </c>
      <c r="AF44" s="9">
        <v>2</v>
      </c>
      <c r="AG44" s="9">
        <v>1</v>
      </c>
      <c r="AH44" s="91">
        <v>2</v>
      </c>
      <c r="AI44" s="9">
        <v>2</v>
      </c>
      <c r="AJ44">
        <v>2</v>
      </c>
      <c r="AK44" t="s">
        <v>957</v>
      </c>
      <c r="AL44" s="58">
        <v>2</v>
      </c>
      <c r="AM44">
        <v>1</v>
      </c>
      <c r="AN44">
        <v>1</v>
      </c>
      <c r="AO44">
        <v>2</v>
      </c>
      <c r="AP44">
        <v>2</v>
      </c>
      <c r="AQ44">
        <v>2</v>
      </c>
      <c r="AR44">
        <v>2</v>
      </c>
      <c r="AS44">
        <v>2</v>
      </c>
      <c r="AT44">
        <v>2</v>
      </c>
      <c r="AU44">
        <v>2</v>
      </c>
      <c r="AV44">
        <v>2</v>
      </c>
      <c r="AW44">
        <v>2</v>
      </c>
      <c r="AX44">
        <v>1</v>
      </c>
      <c r="AY44">
        <v>2</v>
      </c>
      <c r="AZ44">
        <v>2</v>
      </c>
      <c r="BA44">
        <v>2</v>
      </c>
      <c r="BB44">
        <v>2</v>
      </c>
      <c r="BC44">
        <v>1</v>
      </c>
      <c r="BD44">
        <v>1</v>
      </c>
      <c r="BE44">
        <v>2</v>
      </c>
      <c r="BF44" t="s">
        <v>957</v>
      </c>
      <c r="BG44" t="s">
        <v>957</v>
      </c>
      <c r="BH44">
        <v>1</v>
      </c>
      <c r="BI44">
        <v>3</v>
      </c>
      <c r="BJ44">
        <v>2</v>
      </c>
      <c r="BK44">
        <v>2</v>
      </c>
      <c r="BL44">
        <v>2</v>
      </c>
      <c r="BM44">
        <v>2</v>
      </c>
      <c r="BN44">
        <v>4</v>
      </c>
      <c r="BO44">
        <v>4</v>
      </c>
      <c r="BP44">
        <v>2</v>
      </c>
      <c r="BQ44">
        <v>4</v>
      </c>
      <c r="BR44">
        <v>4</v>
      </c>
      <c r="BS44">
        <v>2</v>
      </c>
      <c r="CE44" s="75"/>
      <c r="CS44" s="57"/>
    </row>
    <row r="45" spans="1:97" hidden="1">
      <c r="A45" s="9">
        <v>38</v>
      </c>
      <c r="B45" s="9">
        <v>2</v>
      </c>
      <c r="C45" s="9">
        <v>4</v>
      </c>
      <c r="D45" s="9">
        <v>5</v>
      </c>
      <c r="E45" s="9">
        <v>4</v>
      </c>
      <c r="F45" s="9">
        <v>0</v>
      </c>
      <c r="G45" s="9">
        <v>0</v>
      </c>
      <c r="H45" s="9">
        <v>0</v>
      </c>
      <c r="I45" s="9">
        <v>1</v>
      </c>
      <c r="J45" s="9">
        <v>1</v>
      </c>
      <c r="K45" s="9">
        <v>0</v>
      </c>
      <c r="L45" s="9">
        <v>0</v>
      </c>
      <c r="M45" s="9">
        <v>2</v>
      </c>
      <c r="N45" s="9">
        <v>1</v>
      </c>
      <c r="O45" s="9">
        <v>2</v>
      </c>
      <c r="P45" s="9">
        <v>2</v>
      </c>
      <c r="Q45" s="9">
        <v>1</v>
      </c>
      <c r="R45" s="9">
        <v>1</v>
      </c>
      <c r="S45" s="9">
        <v>1</v>
      </c>
      <c r="T45" s="9">
        <v>1</v>
      </c>
      <c r="U45" s="9">
        <v>1</v>
      </c>
      <c r="V45" s="9">
        <v>2</v>
      </c>
      <c r="W45" s="75">
        <v>2</v>
      </c>
      <c r="X45" s="75" t="s">
        <v>956</v>
      </c>
      <c r="Y45" s="75" t="s">
        <v>952</v>
      </c>
      <c r="Z45" s="9" t="s">
        <v>952</v>
      </c>
      <c r="AA45" s="9">
        <v>2</v>
      </c>
      <c r="AB45" s="9">
        <v>2</v>
      </c>
      <c r="AC45" s="9">
        <v>2</v>
      </c>
      <c r="AD45" s="9">
        <v>1</v>
      </c>
      <c r="AE45" s="9">
        <v>2</v>
      </c>
      <c r="AF45" s="9">
        <v>2</v>
      </c>
      <c r="AG45" s="9">
        <v>2</v>
      </c>
      <c r="AH45" s="91">
        <v>1</v>
      </c>
      <c r="AI45" s="9">
        <v>2</v>
      </c>
      <c r="AJ45">
        <v>2</v>
      </c>
      <c r="AK45" t="s">
        <v>957</v>
      </c>
      <c r="AL45" s="58">
        <v>2</v>
      </c>
      <c r="AM45">
        <v>1</v>
      </c>
      <c r="AN45">
        <v>1</v>
      </c>
      <c r="AO45">
        <v>2</v>
      </c>
      <c r="AP45">
        <v>2</v>
      </c>
      <c r="AQ45">
        <v>2</v>
      </c>
      <c r="AR45">
        <v>2</v>
      </c>
      <c r="AS45">
        <v>2</v>
      </c>
      <c r="AT45">
        <v>2</v>
      </c>
      <c r="AU45">
        <v>2</v>
      </c>
      <c r="AV45">
        <v>2</v>
      </c>
      <c r="AW45">
        <v>2</v>
      </c>
      <c r="AX45">
        <v>2</v>
      </c>
      <c r="AY45">
        <v>2</v>
      </c>
      <c r="AZ45">
        <v>2</v>
      </c>
      <c r="BA45">
        <v>1</v>
      </c>
      <c r="BB45">
        <v>2</v>
      </c>
      <c r="BC45">
        <v>1</v>
      </c>
      <c r="BD45">
        <v>2</v>
      </c>
      <c r="BE45">
        <v>1</v>
      </c>
      <c r="BF45">
        <v>2</v>
      </c>
      <c r="BG45">
        <v>1</v>
      </c>
      <c r="BH45">
        <v>1</v>
      </c>
      <c r="BI45">
        <v>2</v>
      </c>
      <c r="BJ45">
        <v>1</v>
      </c>
      <c r="BK45">
        <v>2</v>
      </c>
      <c r="BL45">
        <v>2</v>
      </c>
      <c r="BM45">
        <v>1</v>
      </c>
      <c r="BN45">
        <v>4</v>
      </c>
      <c r="BO45">
        <v>2</v>
      </c>
      <c r="BP45">
        <v>2</v>
      </c>
      <c r="BQ45">
        <v>3</v>
      </c>
      <c r="BR45">
        <v>1</v>
      </c>
      <c r="BS45">
        <v>2</v>
      </c>
      <c r="CE45" s="75"/>
      <c r="CS45" s="57"/>
    </row>
    <row r="46" spans="1:97" hidden="1">
      <c r="A46" s="9">
        <v>39</v>
      </c>
      <c r="B46" s="9">
        <v>2</v>
      </c>
      <c r="C46" s="9">
        <v>9</v>
      </c>
      <c r="D46" s="9">
        <v>7</v>
      </c>
      <c r="E46" s="9">
        <v>4</v>
      </c>
      <c r="F46" s="9">
        <v>0</v>
      </c>
      <c r="G46" s="9">
        <v>0</v>
      </c>
      <c r="H46" s="9">
        <v>0</v>
      </c>
      <c r="I46" s="9">
        <v>1</v>
      </c>
      <c r="J46" s="9">
        <v>0</v>
      </c>
      <c r="K46" s="9">
        <v>0</v>
      </c>
      <c r="L46" s="9">
        <v>0</v>
      </c>
      <c r="M46" s="9">
        <v>2</v>
      </c>
      <c r="N46" s="9">
        <v>1</v>
      </c>
      <c r="O46" s="9">
        <v>1</v>
      </c>
      <c r="P46" s="9">
        <v>2</v>
      </c>
      <c r="Q46" s="9">
        <v>2</v>
      </c>
      <c r="R46" s="9" t="s">
        <v>959</v>
      </c>
      <c r="S46" s="9" t="s">
        <v>957</v>
      </c>
      <c r="T46" s="9">
        <v>2</v>
      </c>
      <c r="U46" s="9">
        <v>2</v>
      </c>
      <c r="V46" s="9" t="s">
        <v>957</v>
      </c>
      <c r="W46" s="75">
        <v>1</v>
      </c>
      <c r="X46" s="75">
        <v>2</v>
      </c>
      <c r="Y46" s="75">
        <v>2</v>
      </c>
      <c r="Z46" s="9"/>
      <c r="AA46" s="9">
        <v>2</v>
      </c>
      <c r="AB46" s="9">
        <v>2</v>
      </c>
      <c r="AC46" s="9">
        <v>1</v>
      </c>
      <c r="AD46" s="9">
        <v>1</v>
      </c>
      <c r="AE46" s="9">
        <v>2</v>
      </c>
      <c r="AF46" s="9">
        <v>2</v>
      </c>
      <c r="AG46" s="9">
        <v>1</v>
      </c>
      <c r="AH46" s="9">
        <v>1</v>
      </c>
      <c r="AI46" s="9">
        <v>2</v>
      </c>
      <c r="AJ46">
        <v>2</v>
      </c>
      <c r="AK46" t="s">
        <v>957</v>
      </c>
      <c r="AM46">
        <v>1</v>
      </c>
      <c r="AN46">
        <v>1</v>
      </c>
      <c r="AO46">
        <v>2</v>
      </c>
      <c r="AP46">
        <v>2</v>
      </c>
      <c r="AQ46">
        <v>2</v>
      </c>
      <c r="AR46">
        <v>2</v>
      </c>
      <c r="AS46">
        <v>2</v>
      </c>
      <c r="AU46">
        <v>2</v>
      </c>
      <c r="BF46" t="s">
        <v>957</v>
      </c>
      <c r="BG46" t="s">
        <v>957</v>
      </c>
      <c r="BR46">
        <v>3</v>
      </c>
      <c r="CE46" s="75"/>
      <c r="CS46" s="57"/>
    </row>
    <row r="47" spans="1:97">
      <c r="A47" s="9">
        <v>40</v>
      </c>
      <c r="B47" s="9">
        <v>1</v>
      </c>
      <c r="C47" s="9">
        <v>8</v>
      </c>
      <c r="D47" s="9">
        <v>7</v>
      </c>
      <c r="E47" s="9">
        <v>2</v>
      </c>
      <c r="F47" s="9">
        <v>0</v>
      </c>
      <c r="G47" s="9">
        <v>0</v>
      </c>
      <c r="H47" s="9">
        <v>0</v>
      </c>
      <c r="I47" s="9">
        <v>0</v>
      </c>
      <c r="J47" s="9">
        <v>0</v>
      </c>
      <c r="K47" s="9">
        <v>1</v>
      </c>
      <c r="L47" s="9">
        <v>0</v>
      </c>
      <c r="M47" s="9">
        <v>2</v>
      </c>
      <c r="N47" s="9">
        <v>2</v>
      </c>
      <c r="O47" s="9">
        <v>1</v>
      </c>
      <c r="P47" s="9">
        <v>1</v>
      </c>
      <c r="Q47" s="9">
        <v>1</v>
      </c>
      <c r="R47" s="9">
        <v>1</v>
      </c>
      <c r="S47" s="9">
        <v>1</v>
      </c>
      <c r="T47" s="9">
        <v>1</v>
      </c>
      <c r="U47" s="9">
        <v>1</v>
      </c>
      <c r="V47" s="9">
        <v>1</v>
      </c>
      <c r="W47" s="75">
        <v>1</v>
      </c>
      <c r="X47" s="75">
        <v>1</v>
      </c>
      <c r="Y47" s="75">
        <v>1</v>
      </c>
      <c r="Z47" s="9">
        <v>1</v>
      </c>
      <c r="AA47" s="9">
        <v>1</v>
      </c>
      <c r="AB47" s="9">
        <v>2</v>
      </c>
      <c r="AC47" s="9">
        <v>1</v>
      </c>
      <c r="AD47" s="9">
        <v>1</v>
      </c>
      <c r="AE47" s="9">
        <v>1</v>
      </c>
      <c r="AF47" s="9">
        <v>1</v>
      </c>
      <c r="AG47" s="9">
        <v>1</v>
      </c>
      <c r="AH47" s="91">
        <v>1</v>
      </c>
      <c r="AI47" s="9">
        <v>2</v>
      </c>
      <c r="AJ47">
        <v>2</v>
      </c>
      <c r="AK47" t="s">
        <v>957</v>
      </c>
      <c r="AL47" s="58">
        <v>1</v>
      </c>
      <c r="AM47">
        <v>1</v>
      </c>
      <c r="AN47">
        <v>1</v>
      </c>
      <c r="AO47">
        <v>1</v>
      </c>
      <c r="AP47">
        <v>1</v>
      </c>
      <c r="AQ47">
        <v>1</v>
      </c>
      <c r="AR47">
        <v>1</v>
      </c>
      <c r="AS47">
        <v>2</v>
      </c>
      <c r="AT47">
        <v>1</v>
      </c>
      <c r="AU47">
        <v>1</v>
      </c>
      <c r="AV47">
        <v>2</v>
      </c>
      <c r="AW47">
        <v>1</v>
      </c>
      <c r="AX47">
        <v>1</v>
      </c>
      <c r="AY47">
        <v>1</v>
      </c>
      <c r="AZ47">
        <v>1</v>
      </c>
      <c r="BA47">
        <v>1</v>
      </c>
      <c r="BB47">
        <v>1</v>
      </c>
      <c r="BC47">
        <v>2</v>
      </c>
      <c r="BD47">
        <v>1</v>
      </c>
      <c r="BE47">
        <v>1</v>
      </c>
      <c r="BF47">
        <v>1</v>
      </c>
      <c r="BG47">
        <v>1</v>
      </c>
      <c r="BH47">
        <v>1</v>
      </c>
      <c r="BI47">
        <v>1</v>
      </c>
      <c r="BJ47">
        <v>1</v>
      </c>
      <c r="BK47">
        <v>1</v>
      </c>
      <c r="BL47">
        <v>1</v>
      </c>
      <c r="BM47">
        <v>1</v>
      </c>
      <c r="BN47">
        <v>2</v>
      </c>
      <c r="BO47">
        <v>2</v>
      </c>
      <c r="BP47">
        <v>1</v>
      </c>
      <c r="BQ47">
        <v>2</v>
      </c>
      <c r="BR47">
        <v>2</v>
      </c>
      <c r="BS47">
        <v>1</v>
      </c>
      <c r="CE47" s="75"/>
      <c r="CS47" s="57"/>
    </row>
    <row r="48" spans="1:97" hidden="1">
      <c r="A48" s="9">
        <v>41</v>
      </c>
      <c r="B48" s="9">
        <v>1</v>
      </c>
      <c r="C48" s="9"/>
      <c r="D48" s="9">
        <v>7</v>
      </c>
      <c r="E48" s="9">
        <v>13</v>
      </c>
      <c r="F48" s="9">
        <v>0</v>
      </c>
      <c r="G48" s="9">
        <v>0</v>
      </c>
      <c r="H48" s="9">
        <v>0</v>
      </c>
      <c r="I48" s="9">
        <v>0</v>
      </c>
      <c r="J48" s="9">
        <v>0</v>
      </c>
      <c r="K48" s="9">
        <v>0</v>
      </c>
      <c r="L48" s="9">
        <v>1</v>
      </c>
      <c r="M48" s="9">
        <v>2</v>
      </c>
      <c r="N48" s="9">
        <v>1</v>
      </c>
      <c r="O48" s="9">
        <v>1</v>
      </c>
      <c r="P48" s="9">
        <v>1</v>
      </c>
      <c r="Q48" s="9">
        <v>1</v>
      </c>
      <c r="R48" s="9">
        <v>1</v>
      </c>
      <c r="S48" s="9">
        <v>1</v>
      </c>
      <c r="T48" s="9">
        <v>1</v>
      </c>
      <c r="U48" s="9">
        <v>1</v>
      </c>
      <c r="V48" s="9">
        <v>2</v>
      </c>
      <c r="W48" s="75">
        <v>2</v>
      </c>
      <c r="X48" s="75" t="s">
        <v>956</v>
      </c>
      <c r="Y48" s="75" t="s">
        <v>952</v>
      </c>
      <c r="Z48" s="9" t="s">
        <v>952</v>
      </c>
      <c r="AA48" s="9">
        <v>2</v>
      </c>
      <c r="AB48" s="9">
        <v>2</v>
      </c>
      <c r="AC48" s="9">
        <v>1</v>
      </c>
      <c r="AD48" s="9">
        <v>1</v>
      </c>
      <c r="AE48" s="9">
        <v>2</v>
      </c>
      <c r="AF48" s="9">
        <v>1</v>
      </c>
      <c r="AG48" s="9">
        <v>1</v>
      </c>
      <c r="AH48" s="9">
        <v>2</v>
      </c>
      <c r="AI48" s="9">
        <v>2</v>
      </c>
      <c r="AJ48">
        <v>2</v>
      </c>
      <c r="AK48" t="s">
        <v>957</v>
      </c>
      <c r="AL48" s="58">
        <v>2</v>
      </c>
      <c r="AM48">
        <v>1</v>
      </c>
      <c r="AN48">
        <v>1</v>
      </c>
      <c r="AO48">
        <v>2</v>
      </c>
      <c r="AP48">
        <v>1</v>
      </c>
      <c r="AQ48">
        <v>1</v>
      </c>
      <c r="AR48">
        <v>2</v>
      </c>
      <c r="AS48">
        <v>2</v>
      </c>
      <c r="AT48">
        <v>2</v>
      </c>
      <c r="AU48">
        <v>2</v>
      </c>
      <c r="AV48">
        <v>2</v>
      </c>
      <c r="AW48">
        <v>1</v>
      </c>
      <c r="AX48">
        <v>1</v>
      </c>
      <c r="AY48">
        <v>1</v>
      </c>
      <c r="AZ48">
        <v>2</v>
      </c>
      <c r="BA48">
        <v>1</v>
      </c>
      <c r="BB48">
        <v>2</v>
      </c>
      <c r="BC48">
        <v>1</v>
      </c>
      <c r="BD48">
        <v>1</v>
      </c>
      <c r="BE48">
        <v>2</v>
      </c>
      <c r="BF48" t="s">
        <v>968</v>
      </c>
      <c r="BG48" t="s">
        <v>957</v>
      </c>
      <c r="BH48">
        <v>1</v>
      </c>
      <c r="BI48">
        <v>1</v>
      </c>
      <c r="BJ48">
        <v>1</v>
      </c>
      <c r="BK48">
        <v>1</v>
      </c>
      <c r="BL48">
        <v>1</v>
      </c>
      <c r="BM48">
        <v>1</v>
      </c>
      <c r="BN48">
        <v>4</v>
      </c>
      <c r="BO48">
        <v>2</v>
      </c>
      <c r="BP48">
        <v>4</v>
      </c>
      <c r="BQ48">
        <v>3</v>
      </c>
      <c r="BR48">
        <v>1</v>
      </c>
      <c r="BS48">
        <v>2</v>
      </c>
      <c r="CE48" s="75"/>
      <c r="CS48" s="57"/>
    </row>
    <row r="49" spans="1:97" hidden="1">
      <c r="A49" s="9">
        <v>42</v>
      </c>
      <c r="B49" s="9">
        <v>1</v>
      </c>
      <c r="C49" s="9">
        <v>7</v>
      </c>
      <c r="D49" s="9">
        <v>7</v>
      </c>
      <c r="E49" s="9">
        <v>13</v>
      </c>
      <c r="F49" s="9">
        <v>0</v>
      </c>
      <c r="G49" s="9">
        <v>0</v>
      </c>
      <c r="H49" s="9">
        <v>0</v>
      </c>
      <c r="I49" s="9">
        <v>0</v>
      </c>
      <c r="J49" s="9">
        <v>0</v>
      </c>
      <c r="K49" s="9">
        <v>1</v>
      </c>
      <c r="L49" s="9">
        <v>0</v>
      </c>
      <c r="M49" s="9">
        <v>2</v>
      </c>
      <c r="N49" s="9">
        <v>1</v>
      </c>
      <c r="O49" s="9">
        <v>1</v>
      </c>
      <c r="P49" s="9">
        <v>1</v>
      </c>
      <c r="Q49" s="9">
        <v>1</v>
      </c>
      <c r="R49" s="9">
        <v>1</v>
      </c>
      <c r="S49" s="9">
        <v>1</v>
      </c>
      <c r="T49" s="9">
        <v>2</v>
      </c>
      <c r="U49" s="9">
        <v>1</v>
      </c>
      <c r="V49" s="9">
        <v>1</v>
      </c>
      <c r="W49" s="75">
        <v>2</v>
      </c>
      <c r="X49" s="75" t="s">
        <v>956</v>
      </c>
      <c r="Y49" s="75" t="s">
        <v>952</v>
      </c>
      <c r="Z49" s="9" t="s">
        <v>952</v>
      </c>
      <c r="AA49" s="9">
        <v>1</v>
      </c>
      <c r="AB49" s="9">
        <v>2</v>
      </c>
      <c r="AC49" s="9">
        <v>1</v>
      </c>
      <c r="AD49" s="9">
        <v>1</v>
      </c>
      <c r="AE49" s="9">
        <v>2</v>
      </c>
      <c r="AF49" s="9">
        <v>2</v>
      </c>
      <c r="AG49" s="9">
        <v>2</v>
      </c>
      <c r="AH49" s="9">
        <v>1</v>
      </c>
      <c r="AI49" s="9">
        <v>2</v>
      </c>
      <c r="AJ49">
        <v>2</v>
      </c>
      <c r="AK49" t="s">
        <v>957</v>
      </c>
      <c r="AL49" s="58">
        <v>2</v>
      </c>
      <c r="AM49">
        <v>1</v>
      </c>
      <c r="AN49">
        <v>1</v>
      </c>
      <c r="AO49">
        <v>1</v>
      </c>
      <c r="AP49">
        <v>1</v>
      </c>
      <c r="AQ49">
        <v>2</v>
      </c>
      <c r="AR49">
        <v>2</v>
      </c>
      <c r="AS49">
        <v>2</v>
      </c>
      <c r="AT49">
        <v>2</v>
      </c>
      <c r="AU49">
        <v>1</v>
      </c>
      <c r="AV49">
        <v>2</v>
      </c>
      <c r="AW49">
        <v>1</v>
      </c>
      <c r="AX49">
        <v>1</v>
      </c>
      <c r="AY49">
        <v>2</v>
      </c>
      <c r="AZ49">
        <v>2</v>
      </c>
      <c r="BA49">
        <v>1</v>
      </c>
      <c r="BB49">
        <v>1</v>
      </c>
      <c r="BC49">
        <v>1</v>
      </c>
      <c r="BD49">
        <v>1</v>
      </c>
      <c r="BE49">
        <v>1</v>
      </c>
      <c r="BF49">
        <v>2</v>
      </c>
      <c r="BG49">
        <v>1</v>
      </c>
      <c r="BH49">
        <v>1</v>
      </c>
      <c r="BI49">
        <v>2</v>
      </c>
      <c r="BJ49">
        <v>2</v>
      </c>
      <c r="BK49">
        <v>2</v>
      </c>
      <c r="BL49">
        <v>2</v>
      </c>
      <c r="BM49">
        <v>2</v>
      </c>
      <c r="BN49">
        <v>3</v>
      </c>
      <c r="BO49">
        <v>2</v>
      </c>
      <c r="BP49">
        <v>2</v>
      </c>
      <c r="BQ49">
        <v>3</v>
      </c>
      <c r="BR49">
        <v>2</v>
      </c>
      <c r="BS49">
        <v>2</v>
      </c>
      <c r="CE49" s="75"/>
      <c r="CS49" s="57"/>
    </row>
    <row r="50" spans="1:97" hidden="1">
      <c r="A50" s="9">
        <v>43</v>
      </c>
      <c r="B50" s="9">
        <v>1</v>
      </c>
      <c r="C50" s="9">
        <v>7</v>
      </c>
      <c r="D50" s="9">
        <v>3</v>
      </c>
      <c r="E50" s="9">
        <v>2</v>
      </c>
      <c r="F50" s="9">
        <v>0</v>
      </c>
      <c r="G50" s="9">
        <v>0</v>
      </c>
      <c r="H50" s="9">
        <v>0</v>
      </c>
      <c r="I50" s="9">
        <v>0</v>
      </c>
      <c r="J50" s="9">
        <v>0</v>
      </c>
      <c r="K50" s="9">
        <v>1</v>
      </c>
      <c r="L50" s="9">
        <v>0</v>
      </c>
      <c r="M50" s="9">
        <v>1</v>
      </c>
      <c r="N50" s="9">
        <v>1</v>
      </c>
      <c r="O50" s="9">
        <v>2</v>
      </c>
      <c r="P50" s="9">
        <v>1</v>
      </c>
      <c r="Q50" s="9">
        <v>1</v>
      </c>
      <c r="R50" s="9">
        <v>1</v>
      </c>
      <c r="S50" s="9">
        <v>1</v>
      </c>
      <c r="T50" s="9">
        <v>1</v>
      </c>
      <c r="U50" s="9">
        <v>1</v>
      </c>
      <c r="V50" s="9">
        <v>1</v>
      </c>
      <c r="W50" s="75">
        <v>1</v>
      </c>
      <c r="X50" s="75">
        <v>1</v>
      </c>
      <c r="Y50" s="75">
        <v>2</v>
      </c>
      <c r="Z50" s="9">
        <v>2</v>
      </c>
      <c r="AA50" s="9">
        <v>1</v>
      </c>
      <c r="AB50" s="9">
        <v>2</v>
      </c>
      <c r="AC50" s="9">
        <v>1</v>
      </c>
      <c r="AD50" s="9">
        <v>1</v>
      </c>
      <c r="AE50" s="9">
        <v>2</v>
      </c>
      <c r="AF50" s="9">
        <v>1</v>
      </c>
      <c r="AG50" s="9">
        <v>1</v>
      </c>
      <c r="AH50" s="91">
        <v>2</v>
      </c>
      <c r="AI50" s="9">
        <v>2</v>
      </c>
      <c r="AJ50">
        <v>2</v>
      </c>
      <c r="AK50" t="s">
        <v>957</v>
      </c>
      <c r="AL50" s="58">
        <v>2</v>
      </c>
      <c r="AM50">
        <v>1</v>
      </c>
      <c r="AN50">
        <v>2</v>
      </c>
      <c r="AO50">
        <v>1</v>
      </c>
      <c r="AP50">
        <v>1</v>
      </c>
      <c r="AQ50">
        <v>1</v>
      </c>
      <c r="AR50">
        <v>2</v>
      </c>
      <c r="AS50">
        <v>2</v>
      </c>
      <c r="AT50">
        <v>2</v>
      </c>
      <c r="AU50">
        <v>2</v>
      </c>
      <c r="AV50">
        <v>2</v>
      </c>
      <c r="AW50">
        <v>1</v>
      </c>
      <c r="AX50">
        <v>1</v>
      </c>
      <c r="AY50">
        <v>1</v>
      </c>
      <c r="AZ50">
        <v>1</v>
      </c>
      <c r="BA50">
        <v>2</v>
      </c>
      <c r="BB50">
        <v>2</v>
      </c>
      <c r="BC50">
        <v>1</v>
      </c>
      <c r="BD50">
        <v>1</v>
      </c>
      <c r="BE50">
        <v>1</v>
      </c>
      <c r="BF50">
        <v>2</v>
      </c>
      <c r="BG50">
        <v>2</v>
      </c>
      <c r="BH50">
        <v>1</v>
      </c>
      <c r="BI50">
        <v>1</v>
      </c>
      <c r="BJ50">
        <v>2</v>
      </c>
      <c r="BK50">
        <v>2</v>
      </c>
      <c r="BL50">
        <v>2</v>
      </c>
      <c r="BM50">
        <v>2</v>
      </c>
      <c r="BN50">
        <v>4</v>
      </c>
      <c r="BO50">
        <v>2</v>
      </c>
      <c r="BP50">
        <v>2</v>
      </c>
      <c r="BQ50">
        <v>2</v>
      </c>
      <c r="BR50">
        <v>1</v>
      </c>
      <c r="BS50">
        <v>5</v>
      </c>
      <c r="CE50" s="75"/>
      <c r="CS50" s="57"/>
    </row>
    <row r="51" spans="1:97" hidden="1">
      <c r="A51" s="9">
        <v>44</v>
      </c>
      <c r="B51" s="9">
        <v>1</v>
      </c>
      <c r="C51" s="9">
        <v>9</v>
      </c>
      <c r="D51" s="9">
        <v>3</v>
      </c>
      <c r="E51" s="9">
        <v>1</v>
      </c>
      <c r="F51" s="9">
        <v>0</v>
      </c>
      <c r="G51" s="9">
        <v>0</v>
      </c>
      <c r="H51" s="9">
        <v>0</v>
      </c>
      <c r="I51" s="9">
        <v>0</v>
      </c>
      <c r="J51" s="9">
        <v>0</v>
      </c>
      <c r="K51" s="9">
        <v>1</v>
      </c>
      <c r="L51" s="9">
        <v>0</v>
      </c>
      <c r="M51" s="9">
        <v>1</v>
      </c>
      <c r="N51" s="9">
        <v>2</v>
      </c>
      <c r="O51" s="9">
        <v>2</v>
      </c>
      <c r="P51" s="9">
        <v>1</v>
      </c>
      <c r="Q51" s="9">
        <v>1</v>
      </c>
      <c r="R51" s="9">
        <v>1</v>
      </c>
      <c r="S51" s="9">
        <v>2</v>
      </c>
      <c r="T51" s="9">
        <v>1</v>
      </c>
      <c r="U51" s="9">
        <v>1</v>
      </c>
      <c r="V51" s="9">
        <v>1</v>
      </c>
      <c r="W51" s="75">
        <v>2</v>
      </c>
      <c r="X51" s="75" t="s">
        <v>956</v>
      </c>
      <c r="Y51" s="75" t="s">
        <v>952</v>
      </c>
      <c r="Z51" s="9" t="s">
        <v>952</v>
      </c>
      <c r="AA51" s="9">
        <v>2</v>
      </c>
      <c r="AB51" s="9">
        <v>2</v>
      </c>
      <c r="AC51" s="9">
        <v>1</v>
      </c>
      <c r="AD51" s="9">
        <v>1</v>
      </c>
      <c r="AE51" s="9">
        <v>2</v>
      </c>
      <c r="AF51" s="9">
        <v>1</v>
      </c>
      <c r="AG51" s="9">
        <v>1</v>
      </c>
      <c r="AH51" s="91">
        <v>2</v>
      </c>
      <c r="AI51" s="9">
        <v>2</v>
      </c>
      <c r="AJ51">
        <v>2</v>
      </c>
      <c r="AK51" t="s">
        <v>957</v>
      </c>
      <c r="AL51" s="58">
        <v>2</v>
      </c>
      <c r="AM51">
        <v>1</v>
      </c>
      <c r="AN51">
        <v>2</v>
      </c>
      <c r="AO51">
        <v>2</v>
      </c>
      <c r="AP51">
        <v>1</v>
      </c>
      <c r="AQ51">
        <v>2</v>
      </c>
      <c r="AR51">
        <v>2</v>
      </c>
      <c r="AS51">
        <v>2</v>
      </c>
      <c r="AT51">
        <v>2</v>
      </c>
      <c r="AU51">
        <v>2</v>
      </c>
      <c r="AV51">
        <v>2</v>
      </c>
      <c r="AW51">
        <v>1</v>
      </c>
      <c r="AX51">
        <v>2</v>
      </c>
      <c r="AY51">
        <v>2</v>
      </c>
      <c r="AZ51">
        <v>2</v>
      </c>
      <c r="BA51">
        <v>1</v>
      </c>
      <c r="BB51">
        <v>2</v>
      </c>
      <c r="BC51">
        <v>1</v>
      </c>
      <c r="BD51">
        <v>1</v>
      </c>
      <c r="BE51">
        <v>1</v>
      </c>
      <c r="BF51">
        <v>2</v>
      </c>
      <c r="BG51">
        <v>2</v>
      </c>
      <c r="BH51">
        <v>4</v>
      </c>
      <c r="BI51">
        <v>4</v>
      </c>
      <c r="BJ51">
        <v>1</v>
      </c>
      <c r="BK51">
        <v>4</v>
      </c>
      <c r="BL51">
        <v>3</v>
      </c>
      <c r="BM51">
        <v>3</v>
      </c>
      <c r="BN51">
        <v>4</v>
      </c>
      <c r="BO51">
        <v>3</v>
      </c>
      <c r="BP51">
        <v>4</v>
      </c>
      <c r="BQ51">
        <v>4</v>
      </c>
      <c r="BR51">
        <v>1</v>
      </c>
      <c r="CE51" s="75"/>
      <c r="CS51" s="57"/>
    </row>
    <row r="52" spans="1:97">
      <c r="A52" s="9">
        <v>45</v>
      </c>
      <c r="B52" s="9">
        <v>1</v>
      </c>
      <c r="C52" s="9">
        <v>9</v>
      </c>
      <c r="D52" s="9">
        <v>7</v>
      </c>
      <c r="E52" s="9">
        <v>15</v>
      </c>
      <c r="F52" s="9">
        <v>0</v>
      </c>
      <c r="G52" s="9">
        <v>0</v>
      </c>
      <c r="H52" s="9">
        <v>0</v>
      </c>
      <c r="I52" s="9">
        <v>0</v>
      </c>
      <c r="J52" s="9">
        <v>0</v>
      </c>
      <c r="K52" s="9">
        <v>1</v>
      </c>
      <c r="L52" s="9">
        <v>0</v>
      </c>
      <c r="M52" s="9">
        <v>1</v>
      </c>
      <c r="N52" s="9">
        <v>2</v>
      </c>
      <c r="O52" s="9">
        <v>2</v>
      </c>
      <c r="P52" s="9">
        <v>2</v>
      </c>
      <c r="Q52" s="9">
        <v>2</v>
      </c>
      <c r="R52" s="9" t="s">
        <v>957</v>
      </c>
      <c r="S52" s="9" t="s">
        <v>960</v>
      </c>
      <c r="T52" s="9">
        <v>2</v>
      </c>
      <c r="U52" s="9">
        <v>1</v>
      </c>
      <c r="V52" s="9">
        <v>1</v>
      </c>
      <c r="W52" s="75">
        <v>2</v>
      </c>
      <c r="X52" s="75" t="s">
        <v>956</v>
      </c>
      <c r="Y52" s="75" t="s">
        <v>952</v>
      </c>
      <c r="Z52" s="9" t="s">
        <v>952</v>
      </c>
      <c r="AA52" s="9">
        <v>2</v>
      </c>
      <c r="AB52" s="9">
        <v>2</v>
      </c>
      <c r="AC52" s="9">
        <v>1</v>
      </c>
      <c r="AD52" s="9">
        <v>1</v>
      </c>
      <c r="AE52" s="9">
        <v>2</v>
      </c>
      <c r="AF52" s="9">
        <v>1</v>
      </c>
      <c r="AG52" s="9">
        <v>1</v>
      </c>
      <c r="AH52" s="91">
        <v>2</v>
      </c>
      <c r="AI52" s="9">
        <v>2</v>
      </c>
      <c r="AJ52">
        <v>2</v>
      </c>
      <c r="AK52" t="s">
        <v>957</v>
      </c>
      <c r="AL52" s="58">
        <v>2</v>
      </c>
      <c r="AM52">
        <v>1</v>
      </c>
      <c r="AN52">
        <v>1</v>
      </c>
      <c r="AO52">
        <v>1</v>
      </c>
      <c r="AP52">
        <v>1</v>
      </c>
      <c r="AQ52">
        <v>2</v>
      </c>
      <c r="AR52">
        <v>2</v>
      </c>
      <c r="AS52">
        <v>2</v>
      </c>
      <c r="AT52">
        <v>2</v>
      </c>
      <c r="AU52">
        <v>2</v>
      </c>
      <c r="AV52">
        <v>2</v>
      </c>
      <c r="AW52">
        <v>2</v>
      </c>
      <c r="AX52">
        <v>2</v>
      </c>
      <c r="AY52">
        <v>2</v>
      </c>
      <c r="AZ52">
        <v>2</v>
      </c>
      <c r="BA52">
        <v>1</v>
      </c>
      <c r="BB52">
        <v>2</v>
      </c>
      <c r="BC52">
        <v>2</v>
      </c>
      <c r="BD52">
        <v>2</v>
      </c>
      <c r="BE52">
        <v>2</v>
      </c>
      <c r="BF52" t="s">
        <v>957</v>
      </c>
      <c r="BG52" t="s">
        <v>967</v>
      </c>
      <c r="BH52">
        <v>1</v>
      </c>
      <c r="BI52">
        <v>2</v>
      </c>
      <c r="BJ52">
        <v>1</v>
      </c>
      <c r="BK52">
        <v>1</v>
      </c>
      <c r="BL52">
        <v>1</v>
      </c>
      <c r="BM52">
        <v>1</v>
      </c>
      <c r="BN52">
        <v>2</v>
      </c>
      <c r="BO52">
        <v>1</v>
      </c>
      <c r="BP52">
        <v>1</v>
      </c>
      <c r="BQ52">
        <v>4</v>
      </c>
      <c r="BR52">
        <v>4</v>
      </c>
      <c r="BS52">
        <v>1</v>
      </c>
      <c r="CE52" s="75"/>
      <c r="CS52" s="57"/>
    </row>
    <row r="53" spans="1:97" hidden="1">
      <c r="A53" s="9">
        <v>46</v>
      </c>
      <c r="B53" s="9">
        <v>2</v>
      </c>
      <c r="C53" s="9">
        <v>8</v>
      </c>
      <c r="D53" s="9">
        <v>7</v>
      </c>
      <c r="E53" s="9">
        <v>13</v>
      </c>
      <c r="F53" s="9">
        <v>0</v>
      </c>
      <c r="G53" s="9">
        <v>1</v>
      </c>
      <c r="H53" s="9">
        <v>1</v>
      </c>
      <c r="I53" s="9">
        <v>0</v>
      </c>
      <c r="J53" s="9">
        <v>1</v>
      </c>
      <c r="K53" s="9">
        <v>0</v>
      </c>
      <c r="L53" s="9">
        <v>0</v>
      </c>
      <c r="M53" s="9">
        <v>2</v>
      </c>
      <c r="N53" s="9">
        <v>1</v>
      </c>
      <c r="O53" s="9">
        <v>1</v>
      </c>
      <c r="P53" s="9">
        <v>1</v>
      </c>
      <c r="Q53" s="9">
        <v>1</v>
      </c>
      <c r="R53" s="9">
        <v>1</v>
      </c>
      <c r="S53" s="9">
        <v>2</v>
      </c>
      <c r="T53" s="9">
        <v>1</v>
      </c>
      <c r="U53" s="9">
        <v>1</v>
      </c>
      <c r="V53" s="9">
        <v>2</v>
      </c>
      <c r="W53" s="75">
        <v>1</v>
      </c>
      <c r="X53" s="75">
        <v>1</v>
      </c>
      <c r="Y53" s="75">
        <v>2</v>
      </c>
      <c r="Z53" s="9">
        <v>1</v>
      </c>
      <c r="AA53" s="9">
        <v>1</v>
      </c>
      <c r="AB53" s="9">
        <v>2</v>
      </c>
      <c r="AC53" s="9">
        <v>1</v>
      </c>
      <c r="AD53" s="9">
        <v>1</v>
      </c>
      <c r="AE53" s="9">
        <v>1</v>
      </c>
      <c r="AF53" s="9">
        <v>1</v>
      </c>
      <c r="AG53" s="9">
        <v>1</v>
      </c>
      <c r="AH53" s="91">
        <v>1</v>
      </c>
      <c r="AI53" s="9">
        <v>2</v>
      </c>
      <c r="AJ53">
        <v>1</v>
      </c>
      <c r="AK53">
        <v>1</v>
      </c>
      <c r="AL53" s="58">
        <v>1</v>
      </c>
      <c r="AM53">
        <v>1</v>
      </c>
      <c r="AN53">
        <v>1</v>
      </c>
      <c r="AO53">
        <v>2</v>
      </c>
      <c r="AP53">
        <v>2</v>
      </c>
      <c r="AQ53">
        <v>2</v>
      </c>
      <c r="AR53">
        <v>1</v>
      </c>
      <c r="AS53">
        <v>2</v>
      </c>
      <c r="AT53">
        <v>1</v>
      </c>
      <c r="AU53">
        <v>2</v>
      </c>
      <c r="AV53">
        <v>2</v>
      </c>
      <c r="AW53">
        <v>1</v>
      </c>
      <c r="AX53">
        <v>1</v>
      </c>
      <c r="AY53">
        <v>1</v>
      </c>
      <c r="AZ53">
        <v>1</v>
      </c>
      <c r="BA53">
        <v>1</v>
      </c>
      <c r="BB53">
        <v>2</v>
      </c>
      <c r="BC53">
        <v>1</v>
      </c>
      <c r="BD53">
        <v>2</v>
      </c>
      <c r="BE53">
        <v>1</v>
      </c>
      <c r="BF53">
        <v>1</v>
      </c>
      <c r="BG53">
        <v>1</v>
      </c>
      <c r="BH53">
        <v>1</v>
      </c>
      <c r="BI53">
        <v>3</v>
      </c>
      <c r="BJ53">
        <v>3</v>
      </c>
      <c r="BK53">
        <v>3</v>
      </c>
      <c r="BL53">
        <v>3</v>
      </c>
      <c r="BM53">
        <v>1</v>
      </c>
      <c r="BN53">
        <v>4</v>
      </c>
      <c r="BO53">
        <v>2</v>
      </c>
      <c r="BP53">
        <v>1</v>
      </c>
      <c r="BQ53">
        <v>4</v>
      </c>
      <c r="BR53">
        <v>1</v>
      </c>
      <c r="BS53">
        <v>1</v>
      </c>
      <c r="BT53" t="s">
        <v>223</v>
      </c>
      <c r="CE53" s="75"/>
      <c r="CS53" s="57"/>
    </row>
    <row r="54" spans="1:97">
      <c r="A54" s="9">
        <v>47</v>
      </c>
      <c r="B54" s="9">
        <v>2</v>
      </c>
      <c r="C54" s="9">
        <v>9</v>
      </c>
      <c r="D54" s="9">
        <v>7</v>
      </c>
      <c r="E54" s="9">
        <v>7</v>
      </c>
      <c r="F54" s="9">
        <v>0</v>
      </c>
      <c r="G54" s="9">
        <v>0</v>
      </c>
      <c r="H54" s="9">
        <v>0</v>
      </c>
      <c r="I54" s="9">
        <v>0</v>
      </c>
      <c r="J54" s="9">
        <v>0</v>
      </c>
      <c r="K54" s="9">
        <v>1</v>
      </c>
      <c r="L54" s="9">
        <v>0</v>
      </c>
      <c r="M54" s="9">
        <v>1</v>
      </c>
      <c r="N54" s="9">
        <v>2</v>
      </c>
      <c r="O54" s="9">
        <v>2</v>
      </c>
      <c r="P54" s="9">
        <v>1</v>
      </c>
      <c r="Q54" s="9">
        <v>2</v>
      </c>
      <c r="R54" s="9" t="s">
        <v>957</v>
      </c>
      <c r="S54" s="9" t="s">
        <v>957</v>
      </c>
      <c r="T54" s="9">
        <v>1</v>
      </c>
      <c r="U54" s="9">
        <v>1</v>
      </c>
      <c r="V54" s="9">
        <v>1</v>
      </c>
      <c r="W54" s="75">
        <v>1</v>
      </c>
      <c r="X54" s="75">
        <v>2</v>
      </c>
      <c r="Y54" s="75">
        <v>1</v>
      </c>
      <c r="Z54" s="9">
        <v>1</v>
      </c>
      <c r="AA54" s="9">
        <v>2</v>
      </c>
      <c r="AB54" s="9">
        <v>2</v>
      </c>
      <c r="AC54" s="9">
        <v>1</v>
      </c>
      <c r="AD54" s="9">
        <v>1</v>
      </c>
      <c r="AE54" s="9">
        <v>2</v>
      </c>
      <c r="AF54" s="9">
        <v>1</v>
      </c>
      <c r="AG54" s="9">
        <v>1</v>
      </c>
      <c r="AH54" s="91">
        <v>1</v>
      </c>
      <c r="AI54" s="9">
        <v>1</v>
      </c>
      <c r="AJ54">
        <v>2</v>
      </c>
      <c r="AK54" t="s">
        <v>957</v>
      </c>
      <c r="AL54" s="58">
        <v>2</v>
      </c>
      <c r="AM54">
        <v>2</v>
      </c>
      <c r="AN54">
        <v>2</v>
      </c>
      <c r="AO54">
        <v>2</v>
      </c>
      <c r="AP54">
        <v>2</v>
      </c>
      <c r="AQ54">
        <v>2</v>
      </c>
      <c r="AR54">
        <v>2</v>
      </c>
      <c r="AS54">
        <v>2</v>
      </c>
      <c r="AT54">
        <v>2</v>
      </c>
      <c r="AU54">
        <v>2</v>
      </c>
      <c r="AV54">
        <v>2</v>
      </c>
      <c r="AW54">
        <v>2</v>
      </c>
      <c r="AX54">
        <v>2</v>
      </c>
      <c r="AY54">
        <v>2</v>
      </c>
      <c r="AZ54">
        <v>2</v>
      </c>
      <c r="BA54">
        <v>1</v>
      </c>
      <c r="BB54">
        <v>2</v>
      </c>
      <c r="BC54">
        <v>2</v>
      </c>
      <c r="BD54">
        <v>2</v>
      </c>
      <c r="BE54">
        <v>1</v>
      </c>
      <c r="BF54">
        <v>1</v>
      </c>
      <c r="BG54">
        <v>1</v>
      </c>
      <c r="BH54">
        <v>1</v>
      </c>
      <c r="BI54">
        <v>3</v>
      </c>
      <c r="BJ54">
        <v>1</v>
      </c>
      <c r="BK54">
        <v>1</v>
      </c>
      <c r="BL54">
        <v>1</v>
      </c>
      <c r="BM54">
        <v>2</v>
      </c>
      <c r="BN54">
        <v>4</v>
      </c>
      <c r="BO54">
        <v>3</v>
      </c>
      <c r="BP54">
        <v>1</v>
      </c>
      <c r="BQ54">
        <v>3</v>
      </c>
      <c r="BR54">
        <v>3</v>
      </c>
      <c r="BS54">
        <v>5</v>
      </c>
      <c r="CE54" s="75"/>
      <c r="CS54" s="57"/>
    </row>
    <row r="55" spans="1:97">
      <c r="A55" s="9">
        <v>48</v>
      </c>
      <c r="B55" s="9">
        <v>2</v>
      </c>
      <c r="C55" s="9">
        <v>5</v>
      </c>
      <c r="D55" s="9">
        <v>1</v>
      </c>
      <c r="E55" s="9">
        <v>10</v>
      </c>
      <c r="F55" s="9">
        <v>0</v>
      </c>
      <c r="G55" s="9">
        <v>0</v>
      </c>
      <c r="H55" s="9">
        <v>0</v>
      </c>
      <c r="I55" s="9">
        <v>0</v>
      </c>
      <c r="J55" s="9">
        <v>1</v>
      </c>
      <c r="K55" s="9">
        <v>0</v>
      </c>
      <c r="L55" s="9">
        <v>0</v>
      </c>
      <c r="M55" s="9">
        <v>2</v>
      </c>
      <c r="N55" s="9">
        <v>2</v>
      </c>
      <c r="O55" s="9">
        <v>2</v>
      </c>
      <c r="P55" s="9">
        <v>2</v>
      </c>
      <c r="Q55" s="9">
        <v>1</v>
      </c>
      <c r="R55" s="9">
        <v>1</v>
      </c>
      <c r="S55" s="9">
        <v>2</v>
      </c>
      <c r="T55" s="9">
        <v>2</v>
      </c>
      <c r="U55" s="9">
        <v>1</v>
      </c>
      <c r="V55" s="9">
        <v>2</v>
      </c>
      <c r="W55" s="75">
        <v>1</v>
      </c>
      <c r="X55" s="75">
        <v>1</v>
      </c>
      <c r="Y55" s="75">
        <v>2</v>
      </c>
      <c r="Z55" s="9">
        <v>1</v>
      </c>
      <c r="AA55" s="9">
        <v>2</v>
      </c>
      <c r="AB55" s="9">
        <v>2</v>
      </c>
      <c r="AC55" s="9">
        <v>2</v>
      </c>
      <c r="AD55" s="9">
        <v>1</v>
      </c>
      <c r="AE55" s="9">
        <v>1</v>
      </c>
      <c r="AF55" s="9">
        <v>1</v>
      </c>
      <c r="AG55" s="9">
        <v>1</v>
      </c>
      <c r="AH55" s="91">
        <v>1</v>
      </c>
      <c r="AI55" s="9">
        <v>2</v>
      </c>
      <c r="AJ55">
        <v>1</v>
      </c>
      <c r="AK55">
        <v>1</v>
      </c>
      <c r="AL55" s="58">
        <v>1</v>
      </c>
      <c r="AM55">
        <v>2</v>
      </c>
      <c r="AN55">
        <v>2</v>
      </c>
      <c r="AO55">
        <v>2</v>
      </c>
      <c r="AP55">
        <v>2</v>
      </c>
      <c r="AQ55">
        <v>2</v>
      </c>
      <c r="AR55">
        <v>1</v>
      </c>
      <c r="AS55">
        <v>2</v>
      </c>
      <c r="AT55">
        <v>2</v>
      </c>
      <c r="AU55">
        <v>1</v>
      </c>
      <c r="AV55">
        <v>2</v>
      </c>
      <c r="AW55">
        <v>1</v>
      </c>
      <c r="AX55">
        <v>1</v>
      </c>
      <c r="AY55">
        <v>2</v>
      </c>
      <c r="AZ55">
        <v>1</v>
      </c>
      <c r="BA55">
        <v>1</v>
      </c>
      <c r="BB55">
        <v>2</v>
      </c>
      <c r="BC55">
        <v>1</v>
      </c>
      <c r="BD55">
        <v>2</v>
      </c>
      <c r="BE55">
        <v>1</v>
      </c>
      <c r="BF55">
        <v>1</v>
      </c>
      <c r="BG55">
        <v>1</v>
      </c>
      <c r="BH55">
        <v>1</v>
      </c>
      <c r="BI55">
        <v>2</v>
      </c>
      <c r="BJ55">
        <v>1</v>
      </c>
      <c r="BK55">
        <v>1</v>
      </c>
      <c r="BL55">
        <v>1</v>
      </c>
      <c r="BM55">
        <v>2</v>
      </c>
      <c r="BN55">
        <v>2</v>
      </c>
      <c r="BO55">
        <v>2</v>
      </c>
      <c r="BP55">
        <v>2</v>
      </c>
      <c r="BQ55">
        <v>2</v>
      </c>
      <c r="BR55">
        <v>4</v>
      </c>
      <c r="BS55">
        <v>2</v>
      </c>
      <c r="CE55" s="75"/>
      <c r="CS55" s="57"/>
    </row>
    <row r="56" spans="1:97" hidden="1">
      <c r="A56" s="9">
        <v>49</v>
      </c>
      <c r="B56" s="9">
        <v>2</v>
      </c>
      <c r="C56" s="9">
        <v>5</v>
      </c>
      <c r="D56" s="9">
        <v>4</v>
      </c>
      <c r="E56" s="9">
        <v>13</v>
      </c>
      <c r="F56" s="9">
        <v>0</v>
      </c>
      <c r="G56" s="9">
        <v>1</v>
      </c>
      <c r="H56" s="9">
        <v>1</v>
      </c>
      <c r="I56" s="9">
        <v>0</v>
      </c>
      <c r="J56" s="9">
        <v>0</v>
      </c>
      <c r="K56" s="9">
        <v>0</v>
      </c>
      <c r="L56" s="9">
        <v>0</v>
      </c>
      <c r="M56" s="9">
        <v>2</v>
      </c>
      <c r="N56" s="9">
        <v>1</v>
      </c>
      <c r="O56" s="9">
        <v>2</v>
      </c>
      <c r="P56" s="9">
        <v>1</v>
      </c>
      <c r="Q56" s="9">
        <v>1</v>
      </c>
      <c r="R56" s="9">
        <v>1</v>
      </c>
      <c r="S56" s="9">
        <v>2</v>
      </c>
      <c r="T56" s="9">
        <v>2</v>
      </c>
      <c r="U56" s="9">
        <v>1</v>
      </c>
      <c r="V56" s="9">
        <v>2</v>
      </c>
      <c r="W56" s="75">
        <v>2</v>
      </c>
      <c r="X56" s="75" t="s">
        <v>956</v>
      </c>
      <c r="Y56" s="75" t="s">
        <v>952</v>
      </c>
      <c r="Z56" s="9" t="s">
        <v>952</v>
      </c>
      <c r="AA56" s="9">
        <v>1</v>
      </c>
      <c r="AB56" s="9">
        <v>1</v>
      </c>
      <c r="AC56" s="9">
        <v>1</v>
      </c>
      <c r="AD56" s="9">
        <v>1</v>
      </c>
      <c r="AE56" s="9">
        <v>2</v>
      </c>
      <c r="AF56" s="9">
        <v>2</v>
      </c>
      <c r="AG56" s="9">
        <v>1</v>
      </c>
      <c r="AH56" s="9">
        <v>2</v>
      </c>
      <c r="AI56" s="9">
        <v>2</v>
      </c>
      <c r="AJ56">
        <v>1</v>
      </c>
      <c r="AK56">
        <v>1</v>
      </c>
      <c r="AL56" s="58">
        <v>2</v>
      </c>
      <c r="AM56">
        <v>1</v>
      </c>
      <c r="AN56">
        <v>2</v>
      </c>
      <c r="AO56">
        <v>2</v>
      </c>
      <c r="AP56">
        <v>2</v>
      </c>
      <c r="AQ56">
        <v>2</v>
      </c>
      <c r="AR56">
        <v>2</v>
      </c>
      <c r="AS56">
        <v>2</v>
      </c>
      <c r="AT56">
        <v>1</v>
      </c>
      <c r="AU56">
        <v>2</v>
      </c>
      <c r="AV56">
        <v>2</v>
      </c>
      <c r="AW56">
        <v>1</v>
      </c>
      <c r="AX56">
        <v>1</v>
      </c>
      <c r="AY56">
        <v>2</v>
      </c>
      <c r="AZ56">
        <v>2</v>
      </c>
      <c r="BA56">
        <v>1</v>
      </c>
      <c r="BB56">
        <v>1</v>
      </c>
      <c r="BC56">
        <v>1</v>
      </c>
      <c r="BD56">
        <v>1</v>
      </c>
      <c r="BE56">
        <v>1</v>
      </c>
      <c r="BF56">
        <v>2</v>
      </c>
      <c r="BG56">
        <v>2</v>
      </c>
      <c r="BH56">
        <v>3</v>
      </c>
      <c r="BI56">
        <v>3</v>
      </c>
      <c r="BJ56">
        <v>2</v>
      </c>
      <c r="BK56">
        <v>3</v>
      </c>
      <c r="BL56">
        <v>2</v>
      </c>
      <c r="BM56">
        <v>2</v>
      </c>
      <c r="BN56">
        <v>3</v>
      </c>
      <c r="BO56">
        <v>3</v>
      </c>
      <c r="BP56">
        <v>4</v>
      </c>
      <c r="BQ56">
        <v>3</v>
      </c>
      <c r="BR56">
        <v>4</v>
      </c>
      <c r="BS56">
        <v>2</v>
      </c>
      <c r="CE56" s="75"/>
      <c r="CS56" s="57"/>
    </row>
    <row r="57" spans="1:97">
      <c r="A57" s="9">
        <v>50</v>
      </c>
      <c r="B57" s="9">
        <v>1</v>
      </c>
      <c r="C57" s="9">
        <v>8</v>
      </c>
      <c r="D57" s="9">
        <v>7</v>
      </c>
      <c r="E57" s="9">
        <v>12</v>
      </c>
      <c r="F57" s="9">
        <v>0</v>
      </c>
      <c r="G57" s="9">
        <v>0</v>
      </c>
      <c r="H57" s="9">
        <v>0</v>
      </c>
      <c r="I57" s="9">
        <v>1</v>
      </c>
      <c r="J57" s="9">
        <v>0</v>
      </c>
      <c r="K57" s="9">
        <v>0</v>
      </c>
      <c r="L57" s="9">
        <v>0</v>
      </c>
      <c r="M57" s="9">
        <v>2</v>
      </c>
      <c r="N57" s="9">
        <v>2</v>
      </c>
      <c r="O57" s="9">
        <v>1</v>
      </c>
      <c r="P57" s="9">
        <v>1</v>
      </c>
      <c r="Q57" s="9">
        <v>1</v>
      </c>
      <c r="R57" s="9">
        <v>1</v>
      </c>
      <c r="S57" s="9">
        <v>1</v>
      </c>
      <c r="T57" s="9">
        <v>1</v>
      </c>
      <c r="U57" s="9">
        <v>1</v>
      </c>
      <c r="V57" s="9">
        <v>2</v>
      </c>
      <c r="W57" s="75">
        <v>1</v>
      </c>
      <c r="X57" s="75">
        <v>2</v>
      </c>
      <c r="Y57" s="75"/>
      <c r="Z57" s="9"/>
      <c r="AA57" s="9">
        <v>1</v>
      </c>
      <c r="AB57" s="9">
        <v>2</v>
      </c>
      <c r="AC57" s="9">
        <v>1</v>
      </c>
      <c r="AD57" s="9">
        <v>1</v>
      </c>
      <c r="AE57" s="9">
        <v>2</v>
      </c>
      <c r="AF57" s="9">
        <v>1</v>
      </c>
      <c r="AG57" s="9">
        <v>2</v>
      </c>
      <c r="AH57" s="91">
        <v>2</v>
      </c>
      <c r="AI57" s="9">
        <v>2</v>
      </c>
      <c r="AJ57">
        <v>2</v>
      </c>
      <c r="AK57" t="s">
        <v>957</v>
      </c>
      <c r="AL57" s="58">
        <v>2</v>
      </c>
      <c r="AM57">
        <v>1</v>
      </c>
      <c r="AN57">
        <v>2</v>
      </c>
      <c r="AO57">
        <v>2</v>
      </c>
      <c r="AP57">
        <v>2</v>
      </c>
      <c r="AQ57">
        <v>2</v>
      </c>
      <c r="AR57">
        <v>2</v>
      </c>
      <c r="AS57">
        <v>2</v>
      </c>
      <c r="AT57">
        <v>2</v>
      </c>
      <c r="AU57">
        <v>2</v>
      </c>
      <c r="AV57">
        <v>2</v>
      </c>
      <c r="AW57">
        <v>1</v>
      </c>
      <c r="AX57">
        <v>2</v>
      </c>
      <c r="AY57">
        <v>2</v>
      </c>
      <c r="AZ57">
        <v>2</v>
      </c>
      <c r="BA57">
        <v>1</v>
      </c>
      <c r="BB57">
        <v>2</v>
      </c>
      <c r="BC57">
        <v>1</v>
      </c>
      <c r="BD57">
        <v>1</v>
      </c>
      <c r="BE57">
        <v>2</v>
      </c>
      <c r="BF57" t="s">
        <v>957</v>
      </c>
      <c r="BG57" t="s">
        <v>957</v>
      </c>
      <c r="BH57">
        <v>1</v>
      </c>
      <c r="BI57">
        <v>3</v>
      </c>
      <c r="BJ57">
        <v>2</v>
      </c>
      <c r="BK57">
        <v>2</v>
      </c>
      <c r="BL57">
        <v>2</v>
      </c>
      <c r="BM57">
        <v>3</v>
      </c>
      <c r="BN57">
        <v>4</v>
      </c>
      <c r="BO57">
        <v>2</v>
      </c>
      <c r="BP57">
        <v>3</v>
      </c>
      <c r="BQ57">
        <v>4</v>
      </c>
      <c r="BS57">
        <v>4</v>
      </c>
      <c r="CE57" s="75"/>
      <c r="CS57" s="57"/>
    </row>
    <row r="58" spans="1:97" hidden="1">
      <c r="A58" s="9">
        <v>51</v>
      </c>
      <c r="B58" s="9">
        <v>2</v>
      </c>
      <c r="C58" s="9">
        <v>9</v>
      </c>
      <c r="D58" s="9">
        <v>7</v>
      </c>
      <c r="E58" s="9">
        <v>8</v>
      </c>
      <c r="F58" s="9">
        <v>0</v>
      </c>
      <c r="G58" s="9">
        <v>0</v>
      </c>
      <c r="H58" s="9">
        <v>0</v>
      </c>
      <c r="I58" s="9">
        <v>0</v>
      </c>
      <c r="J58" s="9">
        <v>0</v>
      </c>
      <c r="K58" s="9">
        <v>0</v>
      </c>
      <c r="L58" s="9">
        <v>1</v>
      </c>
      <c r="M58" s="9">
        <v>2</v>
      </c>
      <c r="N58" s="9">
        <v>1</v>
      </c>
      <c r="O58" s="9">
        <v>2</v>
      </c>
      <c r="P58" s="9">
        <v>1</v>
      </c>
      <c r="Q58" s="9">
        <v>2</v>
      </c>
      <c r="R58" s="9" t="s">
        <v>957</v>
      </c>
      <c r="S58" s="9" t="s">
        <v>959</v>
      </c>
      <c r="T58" s="9">
        <v>2</v>
      </c>
      <c r="U58" s="9">
        <v>2</v>
      </c>
      <c r="V58" s="9" t="s">
        <v>957</v>
      </c>
      <c r="W58" s="75">
        <v>1</v>
      </c>
      <c r="X58" s="75">
        <v>1</v>
      </c>
      <c r="Y58" s="75">
        <v>2</v>
      </c>
      <c r="Z58" s="9"/>
      <c r="AA58" s="9">
        <v>1</v>
      </c>
      <c r="AB58" s="9">
        <v>2</v>
      </c>
      <c r="AC58" s="9">
        <v>1</v>
      </c>
      <c r="AD58" s="9">
        <v>1</v>
      </c>
      <c r="AE58" s="9">
        <v>2</v>
      </c>
      <c r="AF58" s="9">
        <v>1</v>
      </c>
      <c r="AG58" s="9">
        <v>1</v>
      </c>
      <c r="AH58" s="9">
        <v>2</v>
      </c>
      <c r="AI58" s="9">
        <v>2</v>
      </c>
      <c r="AJ58">
        <v>2</v>
      </c>
      <c r="AK58" t="s">
        <v>957</v>
      </c>
      <c r="AM58">
        <v>1</v>
      </c>
      <c r="AN58">
        <v>1</v>
      </c>
      <c r="AO58">
        <v>2</v>
      </c>
      <c r="AP58">
        <v>2</v>
      </c>
      <c r="AQ58">
        <v>2</v>
      </c>
      <c r="AS58">
        <v>2</v>
      </c>
      <c r="AT58">
        <v>2</v>
      </c>
      <c r="AU58">
        <v>2</v>
      </c>
      <c r="AV58">
        <v>2</v>
      </c>
      <c r="AW58">
        <v>1</v>
      </c>
      <c r="AX58">
        <v>2</v>
      </c>
      <c r="AY58">
        <v>2</v>
      </c>
      <c r="AZ58">
        <v>2</v>
      </c>
      <c r="BA58">
        <v>1</v>
      </c>
      <c r="BB58">
        <v>2</v>
      </c>
      <c r="BC58">
        <v>2</v>
      </c>
      <c r="BD58">
        <v>2</v>
      </c>
      <c r="BE58">
        <v>2</v>
      </c>
      <c r="BF58" t="s">
        <v>968</v>
      </c>
      <c r="BG58" t="s">
        <v>967</v>
      </c>
      <c r="BH58">
        <v>1</v>
      </c>
      <c r="BI58">
        <v>2</v>
      </c>
      <c r="BJ58">
        <v>1</v>
      </c>
      <c r="BK58">
        <v>1</v>
      </c>
      <c r="BL58">
        <v>1</v>
      </c>
      <c r="BM58">
        <v>1</v>
      </c>
      <c r="BN58">
        <v>4</v>
      </c>
      <c r="BO58">
        <v>2</v>
      </c>
      <c r="BP58">
        <v>4</v>
      </c>
      <c r="BQ58">
        <v>3</v>
      </c>
      <c r="BR58">
        <v>4</v>
      </c>
      <c r="BS58">
        <v>2</v>
      </c>
      <c r="CE58" s="75"/>
      <c r="CS58" s="57"/>
    </row>
    <row r="59" spans="1:97" hidden="1">
      <c r="A59" s="9">
        <v>52</v>
      </c>
      <c r="B59" s="9">
        <v>2</v>
      </c>
      <c r="C59" s="9">
        <v>9</v>
      </c>
      <c r="D59" s="9">
        <v>5</v>
      </c>
      <c r="E59" s="9">
        <v>8</v>
      </c>
      <c r="F59" s="9">
        <v>0</v>
      </c>
      <c r="G59" s="9">
        <v>0</v>
      </c>
      <c r="H59" s="9">
        <v>0</v>
      </c>
      <c r="I59" s="9">
        <v>0</v>
      </c>
      <c r="J59" s="9">
        <v>0</v>
      </c>
      <c r="K59" s="9">
        <v>1</v>
      </c>
      <c r="L59" s="9">
        <v>0</v>
      </c>
      <c r="M59" s="9">
        <v>2</v>
      </c>
      <c r="N59" s="9">
        <v>1</v>
      </c>
      <c r="O59" s="9">
        <v>1</v>
      </c>
      <c r="P59" s="9">
        <v>1</v>
      </c>
      <c r="Q59" s="9">
        <v>2</v>
      </c>
      <c r="R59" s="9" t="s">
        <v>961</v>
      </c>
      <c r="S59" s="9" t="s">
        <v>961</v>
      </c>
      <c r="T59" s="9">
        <v>2</v>
      </c>
      <c r="U59" s="9">
        <v>1</v>
      </c>
      <c r="V59" s="9">
        <v>1</v>
      </c>
      <c r="W59" s="75">
        <v>2</v>
      </c>
      <c r="X59" s="75" t="s">
        <v>956</v>
      </c>
      <c r="Y59" s="75" t="s">
        <v>952</v>
      </c>
      <c r="Z59" s="9" t="s">
        <v>952</v>
      </c>
      <c r="AA59" s="9">
        <v>1</v>
      </c>
      <c r="AB59" s="9">
        <v>2</v>
      </c>
      <c r="AC59" s="9">
        <v>1</v>
      </c>
      <c r="AD59" s="9">
        <v>1</v>
      </c>
      <c r="AE59" s="9">
        <v>2</v>
      </c>
      <c r="AF59" s="9">
        <v>1</v>
      </c>
      <c r="AG59" s="9">
        <v>1</v>
      </c>
      <c r="AH59" s="91">
        <v>1</v>
      </c>
      <c r="AI59" s="9">
        <v>2</v>
      </c>
      <c r="AJ59">
        <v>2</v>
      </c>
      <c r="AK59" t="s">
        <v>957</v>
      </c>
      <c r="AL59" s="58">
        <v>1</v>
      </c>
      <c r="AM59">
        <v>1</v>
      </c>
      <c r="AN59">
        <v>1</v>
      </c>
      <c r="AO59">
        <v>1</v>
      </c>
      <c r="AP59">
        <v>1</v>
      </c>
      <c r="AQ59">
        <v>2</v>
      </c>
      <c r="AR59">
        <v>1</v>
      </c>
      <c r="AS59">
        <v>1</v>
      </c>
      <c r="AT59">
        <v>2</v>
      </c>
      <c r="AU59">
        <v>2</v>
      </c>
      <c r="AV59">
        <v>1</v>
      </c>
      <c r="AW59">
        <v>1</v>
      </c>
      <c r="AX59">
        <v>1</v>
      </c>
      <c r="AY59">
        <v>2</v>
      </c>
      <c r="AZ59">
        <v>1</v>
      </c>
      <c r="BA59">
        <v>1</v>
      </c>
      <c r="BB59">
        <v>1</v>
      </c>
      <c r="BC59">
        <v>1</v>
      </c>
      <c r="BD59">
        <v>2</v>
      </c>
      <c r="BE59">
        <v>1</v>
      </c>
      <c r="BF59">
        <v>1</v>
      </c>
      <c r="BG59">
        <v>1</v>
      </c>
      <c r="BH59">
        <v>1</v>
      </c>
      <c r="BI59">
        <v>1</v>
      </c>
      <c r="BJ59">
        <v>1</v>
      </c>
      <c r="BK59">
        <v>1</v>
      </c>
      <c r="BL59">
        <v>1</v>
      </c>
      <c r="BM59">
        <v>2</v>
      </c>
      <c r="BN59">
        <v>4</v>
      </c>
      <c r="BO59">
        <v>1</v>
      </c>
      <c r="BP59">
        <v>4</v>
      </c>
      <c r="BQ59">
        <v>4</v>
      </c>
      <c r="BR59">
        <v>3</v>
      </c>
      <c r="BS59">
        <v>5</v>
      </c>
      <c r="CE59" s="75"/>
      <c r="CS59" s="57"/>
    </row>
    <row r="60" spans="1:97" hidden="1">
      <c r="A60" s="9">
        <v>53</v>
      </c>
      <c r="B60" s="9">
        <v>2</v>
      </c>
      <c r="C60" s="9">
        <v>2</v>
      </c>
      <c r="D60" s="9">
        <v>1</v>
      </c>
      <c r="E60" s="9">
        <v>8</v>
      </c>
      <c r="F60" s="9">
        <v>0</v>
      </c>
      <c r="G60" s="9">
        <v>0</v>
      </c>
      <c r="H60" s="9">
        <v>0</v>
      </c>
      <c r="I60" s="9">
        <v>0</v>
      </c>
      <c r="J60" s="9">
        <v>0</v>
      </c>
      <c r="K60" s="9">
        <v>1</v>
      </c>
      <c r="L60" s="9">
        <v>0</v>
      </c>
      <c r="M60" s="9">
        <v>3</v>
      </c>
      <c r="N60" s="9">
        <v>1</v>
      </c>
      <c r="O60" s="9">
        <v>2</v>
      </c>
      <c r="P60" s="9">
        <v>2</v>
      </c>
      <c r="Q60" s="9">
        <v>1</v>
      </c>
      <c r="R60" s="9">
        <v>1</v>
      </c>
      <c r="S60" s="9">
        <v>2</v>
      </c>
      <c r="T60" s="9">
        <v>2</v>
      </c>
      <c r="U60" s="9">
        <v>1</v>
      </c>
      <c r="V60" s="9">
        <v>2</v>
      </c>
      <c r="W60" s="75">
        <v>1</v>
      </c>
      <c r="X60" s="75">
        <v>1</v>
      </c>
      <c r="Y60" s="75">
        <v>2</v>
      </c>
      <c r="Z60" s="9">
        <v>1</v>
      </c>
      <c r="AA60" s="9">
        <v>1</v>
      </c>
      <c r="AB60" s="9">
        <v>2</v>
      </c>
      <c r="AC60" s="9">
        <v>1</v>
      </c>
      <c r="AD60" s="9">
        <v>1</v>
      </c>
      <c r="AE60" s="9">
        <v>2</v>
      </c>
      <c r="AF60" s="9">
        <v>1</v>
      </c>
      <c r="AG60" s="9">
        <v>2</v>
      </c>
      <c r="AH60" s="9">
        <v>1</v>
      </c>
      <c r="AI60" s="9">
        <v>2</v>
      </c>
      <c r="AJ60">
        <v>2</v>
      </c>
      <c r="AK60" t="s">
        <v>957</v>
      </c>
      <c r="AL60" s="58">
        <v>2</v>
      </c>
      <c r="AM60">
        <v>1</v>
      </c>
      <c r="AN60">
        <v>2</v>
      </c>
      <c r="AO60">
        <v>2</v>
      </c>
      <c r="AP60">
        <v>1</v>
      </c>
      <c r="AQ60">
        <v>2</v>
      </c>
      <c r="AR60">
        <v>1</v>
      </c>
      <c r="AS60">
        <v>2</v>
      </c>
      <c r="AT60">
        <v>1</v>
      </c>
      <c r="AU60">
        <v>2</v>
      </c>
      <c r="AV60">
        <v>2</v>
      </c>
      <c r="AW60">
        <v>1</v>
      </c>
      <c r="AX60">
        <v>2</v>
      </c>
      <c r="AY60">
        <v>2</v>
      </c>
      <c r="AZ60">
        <v>2</v>
      </c>
      <c r="BA60">
        <v>1</v>
      </c>
      <c r="BB60">
        <v>1</v>
      </c>
      <c r="BC60">
        <v>1</v>
      </c>
      <c r="BD60">
        <v>1</v>
      </c>
      <c r="BE60">
        <v>1</v>
      </c>
      <c r="BF60">
        <v>2</v>
      </c>
      <c r="BG60">
        <v>1</v>
      </c>
      <c r="BH60">
        <v>1</v>
      </c>
      <c r="BI60">
        <v>2</v>
      </c>
      <c r="BJ60">
        <v>2</v>
      </c>
      <c r="BK60">
        <v>2</v>
      </c>
      <c r="BL60">
        <v>2</v>
      </c>
      <c r="BM60">
        <v>4</v>
      </c>
      <c r="BN60">
        <v>4</v>
      </c>
      <c r="BO60">
        <v>2</v>
      </c>
      <c r="BP60">
        <v>2</v>
      </c>
      <c r="BQ60">
        <v>2</v>
      </c>
      <c r="BR60">
        <v>1</v>
      </c>
      <c r="BS60">
        <v>5</v>
      </c>
      <c r="BT60" t="s">
        <v>224</v>
      </c>
      <c r="CE60" s="75"/>
      <c r="CS60" s="57"/>
    </row>
    <row r="61" spans="1:97">
      <c r="A61" s="9">
        <v>54</v>
      </c>
      <c r="B61" s="9">
        <v>1</v>
      </c>
      <c r="C61" s="9">
        <v>5</v>
      </c>
      <c r="D61" s="9">
        <v>1</v>
      </c>
      <c r="E61" s="9">
        <v>10</v>
      </c>
      <c r="F61" s="9">
        <v>0</v>
      </c>
      <c r="G61" s="9">
        <v>0</v>
      </c>
      <c r="H61" s="9">
        <v>0</v>
      </c>
      <c r="I61" s="9">
        <v>0</v>
      </c>
      <c r="J61" s="9">
        <v>0</v>
      </c>
      <c r="K61" s="9">
        <v>1</v>
      </c>
      <c r="L61" s="9">
        <v>0</v>
      </c>
      <c r="M61" s="9">
        <v>2</v>
      </c>
      <c r="N61" s="9">
        <v>2</v>
      </c>
      <c r="O61" s="9">
        <v>1</v>
      </c>
      <c r="P61" s="9">
        <v>1</v>
      </c>
      <c r="Q61" s="9">
        <v>1</v>
      </c>
      <c r="R61" s="9">
        <v>1</v>
      </c>
      <c r="S61" s="9">
        <v>2</v>
      </c>
      <c r="T61" s="9">
        <v>1</v>
      </c>
      <c r="U61" s="9">
        <v>2</v>
      </c>
      <c r="V61" s="9" t="s">
        <v>957</v>
      </c>
      <c r="W61" s="75">
        <v>1</v>
      </c>
      <c r="X61" s="75">
        <v>1</v>
      </c>
      <c r="Y61" s="75">
        <v>2</v>
      </c>
      <c r="Z61" s="9">
        <v>1</v>
      </c>
      <c r="AA61" s="9">
        <v>1</v>
      </c>
      <c r="AB61" s="9">
        <v>1</v>
      </c>
      <c r="AC61" s="9">
        <v>1</v>
      </c>
      <c r="AD61" s="9">
        <v>1</v>
      </c>
      <c r="AE61" s="9">
        <v>2</v>
      </c>
      <c r="AF61" s="9">
        <v>2</v>
      </c>
      <c r="AG61" s="9">
        <v>2</v>
      </c>
      <c r="AH61" s="9">
        <v>1</v>
      </c>
      <c r="AI61" s="9">
        <v>2</v>
      </c>
      <c r="AJ61">
        <v>2</v>
      </c>
      <c r="AK61" t="s">
        <v>957</v>
      </c>
      <c r="AL61" s="58">
        <v>2</v>
      </c>
      <c r="AM61">
        <v>1</v>
      </c>
      <c r="AN61">
        <v>1</v>
      </c>
      <c r="AO61">
        <v>2</v>
      </c>
      <c r="AP61">
        <v>1</v>
      </c>
      <c r="AQ61">
        <v>2</v>
      </c>
      <c r="AR61">
        <v>2</v>
      </c>
      <c r="AS61">
        <v>2</v>
      </c>
      <c r="AT61">
        <v>2</v>
      </c>
      <c r="AU61">
        <v>2</v>
      </c>
      <c r="AV61">
        <v>2</v>
      </c>
      <c r="AW61">
        <v>1</v>
      </c>
      <c r="AX61">
        <v>2</v>
      </c>
      <c r="AY61">
        <v>2</v>
      </c>
      <c r="AZ61">
        <v>2</v>
      </c>
      <c r="BA61">
        <v>2</v>
      </c>
      <c r="BB61">
        <v>2</v>
      </c>
      <c r="BC61">
        <v>1</v>
      </c>
      <c r="BD61">
        <v>1</v>
      </c>
      <c r="BE61">
        <v>1</v>
      </c>
      <c r="BF61">
        <v>1</v>
      </c>
      <c r="BG61">
        <v>1</v>
      </c>
      <c r="BH61">
        <v>1</v>
      </c>
      <c r="BI61">
        <v>4</v>
      </c>
      <c r="BJ61">
        <v>2</v>
      </c>
      <c r="BK61">
        <v>2</v>
      </c>
      <c r="BL61">
        <v>1</v>
      </c>
      <c r="BM61">
        <v>1</v>
      </c>
      <c r="BN61">
        <v>4</v>
      </c>
      <c r="BO61">
        <v>3</v>
      </c>
      <c r="BP61">
        <v>2</v>
      </c>
      <c r="BQ61">
        <v>2</v>
      </c>
      <c r="BR61">
        <v>3</v>
      </c>
      <c r="BS61">
        <v>2</v>
      </c>
      <c r="CE61" s="75"/>
      <c r="CS61" s="57"/>
    </row>
    <row r="62" spans="1:97" hidden="1">
      <c r="A62" s="9">
        <v>55</v>
      </c>
      <c r="B62" s="9">
        <v>2</v>
      </c>
      <c r="C62" s="9">
        <v>8</v>
      </c>
      <c r="D62" s="9">
        <v>7</v>
      </c>
      <c r="E62" s="9">
        <v>9</v>
      </c>
      <c r="F62" s="9">
        <v>0</v>
      </c>
      <c r="G62" s="9">
        <v>0</v>
      </c>
      <c r="H62" s="9">
        <v>1</v>
      </c>
      <c r="I62" s="9">
        <v>1</v>
      </c>
      <c r="J62" s="9">
        <v>0</v>
      </c>
      <c r="K62" s="9">
        <v>0</v>
      </c>
      <c r="L62" s="9">
        <v>0</v>
      </c>
      <c r="M62" s="9">
        <v>2</v>
      </c>
      <c r="N62" s="9">
        <v>1</v>
      </c>
      <c r="O62" s="9">
        <v>2</v>
      </c>
      <c r="P62" s="9">
        <v>1</v>
      </c>
      <c r="Q62" s="9">
        <v>2</v>
      </c>
      <c r="R62" s="9" t="s">
        <v>957</v>
      </c>
      <c r="S62" s="9" t="s">
        <v>957</v>
      </c>
      <c r="T62" s="9">
        <v>1</v>
      </c>
      <c r="U62" s="9">
        <v>1</v>
      </c>
      <c r="V62" s="9">
        <v>2</v>
      </c>
      <c r="W62" s="75">
        <v>2</v>
      </c>
      <c r="X62" s="75" t="s">
        <v>956</v>
      </c>
      <c r="Y62" s="75" t="s">
        <v>952</v>
      </c>
      <c r="Z62" s="9" t="s">
        <v>952</v>
      </c>
      <c r="AA62" s="9">
        <v>2</v>
      </c>
      <c r="AB62" s="9">
        <v>2</v>
      </c>
      <c r="AC62" s="9">
        <v>1</v>
      </c>
      <c r="AD62" s="9">
        <v>1</v>
      </c>
      <c r="AE62" s="9">
        <v>2</v>
      </c>
      <c r="AF62" s="9">
        <v>1</v>
      </c>
      <c r="AG62" s="9">
        <v>1</v>
      </c>
      <c r="AH62" s="91">
        <v>1</v>
      </c>
      <c r="AI62" s="9">
        <v>2</v>
      </c>
      <c r="AJ62">
        <v>2</v>
      </c>
      <c r="AK62" t="s">
        <v>957</v>
      </c>
      <c r="AL62" s="58">
        <v>2</v>
      </c>
      <c r="AM62">
        <v>2</v>
      </c>
      <c r="AN62">
        <v>1</v>
      </c>
      <c r="AO62">
        <v>2</v>
      </c>
      <c r="AP62">
        <v>1</v>
      </c>
      <c r="AQ62">
        <v>2</v>
      </c>
      <c r="AR62">
        <v>2</v>
      </c>
      <c r="AS62">
        <v>2</v>
      </c>
      <c r="AT62">
        <v>2</v>
      </c>
      <c r="AU62">
        <v>2</v>
      </c>
      <c r="AV62">
        <v>2</v>
      </c>
      <c r="AW62">
        <v>2</v>
      </c>
      <c r="AX62">
        <v>2</v>
      </c>
      <c r="AY62">
        <v>2</v>
      </c>
      <c r="AZ62">
        <v>2</v>
      </c>
      <c r="BA62">
        <v>1</v>
      </c>
      <c r="BB62">
        <v>2</v>
      </c>
      <c r="BC62">
        <v>1</v>
      </c>
      <c r="BD62">
        <v>2</v>
      </c>
      <c r="BE62">
        <v>2</v>
      </c>
      <c r="BF62" t="s">
        <v>957</v>
      </c>
      <c r="BG62" t="s">
        <v>957</v>
      </c>
      <c r="BH62">
        <v>1</v>
      </c>
      <c r="BI62">
        <v>2</v>
      </c>
      <c r="BJ62">
        <v>1</v>
      </c>
      <c r="BK62">
        <v>1</v>
      </c>
      <c r="BL62">
        <v>1</v>
      </c>
      <c r="BM62">
        <v>2</v>
      </c>
      <c r="BN62">
        <v>4</v>
      </c>
      <c r="BO62">
        <v>1</v>
      </c>
      <c r="BP62">
        <v>1</v>
      </c>
      <c r="BQ62">
        <v>3</v>
      </c>
      <c r="BR62">
        <v>3</v>
      </c>
      <c r="BS62">
        <v>2</v>
      </c>
      <c r="BT62" t="s">
        <v>225</v>
      </c>
      <c r="CE62" s="75"/>
      <c r="CS62" s="57"/>
    </row>
    <row r="63" spans="1:97" hidden="1">
      <c r="A63" s="9">
        <v>56</v>
      </c>
      <c r="B63" s="9">
        <v>2</v>
      </c>
      <c r="C63" s="9">
        <v>2</v>
      </c>
      <c r="D63" s="9">
        <v>7</v>
      </c>
      <c r="E63" s="9">
        <v>5</v>
      </c>
      <c r="F63" s="9">
        <v>0</v>
      </c>
      <c r="G63" s="9">
        <v>0</v>
      </c>
      <c r="H63" s="9">
        <v>0</v>
      </c>
      <c r="I63" s="9">
        <v>1</v>
      </c>
      <c r="J63" s="9">
        <v>1</v>
      </c>
      <c r="K63" s="9">
        <v>0</v>
      </c>
      <c r="L63" s="9">
        <v>0</v>
      </c>
      <c r="M63" s="9">
        <v>1</v>
      </c>
      <c r="N63" s="9">
        <v>1</v>
      </c>
      <c r="O63" s="9">
        <v>1</v>
      </c>
      <c r="P63" s="9">
        <v>1</v>
      </c>
      <c r="Q63" s="9">
        <v>1</v>
      </c>
      <c r="R63" s="9">
        <v>1</v>
      </c>
      <c r="S63" s="9">
        <v>1</v>
      </c>
      <c r="T63" s="9">
        <v>1</v>
      </c>
      <c r="U63" s="9">
        <v>1</v>
      </c>
      <c r="V63" s="9">
        <v>1</v>
      </c>
      <c r="W63" s="75">
        <v>2</v>
      </c>
      <c r="X63" s="75" t="s">
        <v>956</v>
      </c>
      <c r="Y63" s="75" t="s">
        <v>952</v>
      </c>
      <c r="Z63" s="9" t="s">
        <v>952</v>
      </c>
      <c r="AA63" s="9">
        <v>1</v>
      </c>
      <c r="AB63" s="9">
        <v>2</v>
      </c>
      <c r="AC63" s="9">
        <v>1</v>
      </c>
      <c r="AD63" s="9">
        <v>1</v>
      </c>
      <c r="AE63" s="9">
        <v>2</v>
      </c>
      <c r="AF63" s="9">
        <v>1</v>
      </c>
      <c r="AG63" s="9">
        <v>1</v>
      </c>
      <c r="AH63" s="91">
        <v>1</v>
      </c>
      <c r="AI63" s="9">
        <v>1</v>
      </c>
      <c r="AJ63">
        <v>2</v>
      </c>
      <c r="AK63" t="s">
        <v>957</v>
      </c>
      <c r="AL63" s="58">
        <v>2</v>
      </c>
      <c r="AM63">
        <v>1</v>
      </c>
      <c r="AN63">
        <v>1</v>
      </c>
      <c r="AO63">
        <v>2</v>
      </c>
      <c r="AP63">
        <v>1</v>
      </c>
      <c r="AQ63">
        <v>2</v>
      </c>
      <c r="AR63">
        <v>1</v>
      </c>
      <c r="AS63">
        <v>2</v>
      </c>
      <c r="AT63">
        <v>1</v>
      </c>
      <c r="AU63">
        <v>1</v>
      </c>
      <c r="AV63">
        <v>2</v>
      </c>
      <c r="AW63">
        <v>2</v>
      </c>
      <c r="AX63">
        <v>1</v>
      </c>
      <c r="AY63">
        <v>2</v>
      </c>
      <c r="AZ63">
        <v>2</v>
      </c>
      <c r="BA63">
        <v>2</v>
      </c>
      <c r="BB63">
        <v>2</v>
      </c>
      <c r="BC63">
        <v>1</v>
      </c>
      <c r="BD63">
        <v>1</v>
      </c>
      <c r="BE63">
        <v>1</v>
      </c>
      <c r="BF63">
        <v>1</v>
      </c>
      <c r="BG63">
        <v>1</v>
      </c>
      <c r="BH63">
        <v>1</v>
      </c>
      <c r="BI63">
        <v>2</v>
      </c>
      <c r="BJ63">
        <v>1</v>
      </c>
      <c r="BK63">
        <v>2</v>
      </c>
      <c r="BL63">
        <v>2</v>
      </c>
      <c r="BM63">
        <v>1</v>
      </c>
      <c r="BN63">
        <v>4</v>
      </c>
      <c r="BO63">
        <v>3</v>
      </c>
      <c r="BP63">
        <v>2</v>
      </c>
      <c r="BQ63">
        <v>1</v>
      </c>
      <c r="BR63">
        <v>3</v>
      </c>
      <c r="BS63">
        <v>2</v>
      </c>
      <c r="CE63" s="75"/>
      <c r="CS63" s="57"/>
    </row>
    <row r="64" spans="1:97">
      <c r="A64" s="9">
        <v>57</v>
      </c>
      <c r="B64" s="9">
        <v>2</v>
      </c>
      <c r="C64" s="9">
        <v>9</v>
      </c>
      <c r="D64" s="9">
        <v>5</v>
      </c>
      <c r="E64" s="9">
        <v>9</v>
      </c>
      <c r="F64" s="9">
        <v>0</v>
      </c>
      <c r="G64" s="9">
        <v>0</v>
      </c>
      <c r="H64" s="9">
        <v>0</v>
      </c>
      <c r="I64" s="9">
        <v>0</v>
      </c>
      <c r="J64" s="9">
        <v>0</v>
      </c>
      <c r="K64" s="9">
        <v>0</v>
      </c>
      <c r="L64" s="9">
        <v>1</v>
      </c>
      <c r="M64" s="9">
        <v>2</v>
      </c>
      <c r="N64" s="9">
        <v>2</v>
      </c>
      <c r="O64" s="9">
        <v>2</v>
      </c>
      <c r="P64" s="9">
        <v>1</v>
      </c>
      <c r="Q64" s="9">
        <v>2</v>
      </c>
      <c r="R64" s="9" t="s">
        <v>957</v>
      </c>
      <c r="S64" s="9" t="s">
        <v>957</v>
      </c>
      <c r="T64" s="9">
        <v>1</v>
      </c>
      <c r="U64" s="9">
        <v>2</v>
      </c>
      <c r="V64" s="9" t="s">
        <v>957</v>
      </c>
      <c r="W64" s="75">
        <v>1</v>
      </c>
      <c r="X64" s="75">
        <v>1</v>
      </c>
      <c r="Y64" s="75">
        <v>2</v>
      </c>
      <c r="Z64" s="9">
        <v>2</v>
      </c>
      <c r="AA64" s="9">
        <v>2</v>
      </c>
      <c r="AB64" s="9">
        <v>2</v>
      </c>
      <c r="AC64" s="9">
        <v>1</v>
      </c>
      <c r="AD64" s="9">
        <v>1</v>
      </c>
      <c r="AE64" s="9">
        <v>1</v>
      </c>
      <c r="AF64" s="9">
        <v>2</v>
      </c>
      <c r="AG64" s="9">
        <v>1</v>
      </c>
      <c r="AH64" s="9">
        <v>2</v>
      </c>
      <c r="AI64" s="9">
        <v>2</v>
      </c>
      <c r="AJ64">
        <v>2</v>
      </c>
      <c r="AK64" t="s">
        <v>957</v>
      </c>
      <c r="AL64" s="58">
        <v>2</v>
      </c>
      <c r="AM64">
        <v>1</v>
      </c>
      <c r="AN64">
        <v>2</v>
      </c>
      <c r="AO64">
        <v>2</v>
      </c>
      <c r="AP64">
        <v>1</v>
      </c>
      <c r="AQ64">
        <v>2</v>
      </c>
      <c r="AR64">
        <v>2</v>
      </c>
      <c r="AS64">
        <v>2</v>
      </c>
      <c r="AT64">
        <v>2</v>
      </c>
      <c r="AU64">
        <v>1</v>
      </c>
      <c r="AV64">
        <v>1</v>
      </c>
      <c r="AW64">
        <v>2</v>
      </c>
      <c r="AX64">
        <v>1</v>
      </c>
      <c r="AY64">
        <v>1</v>
      </c>
      <c r="AZ64">
        <v>2</v>
      </c>
      <c r="BA64">
        <v>1</v>
      </c>
      <c r="BB64">
        <v>2</v>
      </c>
      <c r="BC64">
        <v>1</v>
      </c>
      <c r="BD64">
        <v>1</v>
      </c>
      <c r="BE64">
        <v>1</v>
      </c>
      <c r="BF64">
        <v>2</v>
      </c>
      <c r="BG64">
        <v>2</v>
      </c>
      <c r="BH64">
        <v>1</v>
      </c>
      <c r="BI64">
        <v>1</v>
      </c>
      <c r="BJ64">
        <v>1</v>
      </c>
      <c r="BK64">
        <v>2</v>
      </c>
      <c r="BL64">
        <v>1</v>
      </c>
      <c r="BM64">
        <v>2</v>
      </c>
      <c r="BN64">
        <v>4</v>
      </c>
      <c r="BO64">
        <v>2</v>
      </c>
      <c r="BP64">
        <v>2</v>
      </c>
      <c r="BQ64">
        <v>4</v>
      </c>
      <c r="BR64">
        <v>1</v>
      </c>
      <c r="BS64">
        <v>2</v>
      </c>
      <c r="CE64" s="75"/>
      <c r="CS64" s="57"/>
    </row>
    <row r="65" spans="1:97" hidden="1">
      <c r="A65" s="9">
        <v>58</v>
      </c>
      <c r="B65" s="9">
        <v>1</v>
      </c>
      <c r="C65" s="9">
        <v>6</v>
      </c>
      <c r="D65" s="9"/>
      <c r="E65" s="9">
        <v>5</v>
      </c>
      <c r="F65" s="9">
        <v>0</v>
      </c>
      <c r="G65" s="9">
        <v>0</v>
      </c>
      <c r="H65" s="9">
        <v>0</v>
      </c>
      <c r="I65" s="9">
        <v>0</v>
      </c>
      <c r="J65" s="9">
        <v>0</v>
      </c>
      <c r="K65" s="9">
        <v>1</v>
      </c>
      <c r="L65" s="9">
        <v>0</v>
      </c>
      <c r="M65" s="9">
        <v>2</v>
      </c>
      <c r="N65" s="9">
        <v>1</v>
      </c>
      <c r="O65" s="9">
        <v>2</v>
      </c>
      <c r="P65" s="9">
        <v>1</v>
      </c>
      <c r="Q65" s="9">
        <v>1</v>
      </c>
      <c r="R65" s="9">
        <v>1</v>
      </c>
      <c r="S65" s="9">
        <v>1</v>
      </c>
      <c r="T65" s="9">
        <v>1</v>
      </c>
      <c r="U65" s="9">
        <v>1</v>
      </c>
      <c r="V65" s="9">
        <v>1</v>
      </c>
      <c r="W65" s="75">
        <v>1</v>
      </c>
      <c r="X65" s="75">
        <v>1</v>
      </c>
      <c r="Y65" s="75">
        <v>2</v>
      </c>
      <c r="Z65" s="9">
        <v>1</v>
      </c>
      <c r="AA65" s="9">
        <v>2</v>
      </c>
      <c r="AB65" s="9">
        <v>2</v>
      </c>
      <c r="AC65" s="9">
        <v>1</v>
      </c>
      <c r="AD65" s="9">
        <v>1</v>
      </c>
      <c r="AE65" s="9">
        <v>2</v>
      </c>
      <c r="AF65" s="9">
        <v>1</v>
      </c>
      <c r="AG65" s="9">
        <v>1</v>
      </c>
      <c r="AH65" s="9">
        <v>2</v>
      </c>
      <c r="AI65" s="9">
        <v>2</v>
      </c>
      <c r="AJ65">
        <v>2</v>
      </c>
      <c r="AK65" t="s">
        <v>957</v>
      </c>
      <c r="AL65" s="58">
        <v>2</v>
      </c>
      <c r="AM65">
        <v>1</v>
      </c>
      <c r="AN65">
        <v>2</v>
      </c>
      <c r="AO65">
        <v>2</v>
      </c>
      <c r="AP65">
        <v>1</v>
      </c>
      <c r="AQ65">
        <v>1</v>
      </c>
      <c r="AR65">
        <v>2</v>
      </c>
      <c r="AS65">
        <v>2</v>
      </c>
      <c r="AT65">
        <v>2</v>
      </c>
      <c r="AU65">
        <v>1</v>
      </c>
      <c r="AV65">
        <v>2</v>
      </c>
      <c r="AW65">
        <v>2</v>
      </c>
      <c r="AX65">
        <v>2</v>
      </c>
      <c r="AY65">
        <v>2</v>
      </c>
      <c r="AZ65">
        <v>2</v>
      </c>
      <c r="BA65">
        <v>1</v>
      </c>
      <c r="BB65">
        <v>2</v>
      </c>
      <c r="BC65">
        <v>1</v>
      </c>
      <c r="BD65">
        <v>1</v>
      </c>
      <c r="BE65">
        <v>2</v>
      </c>
      <c r="BF65" t="s">
        <v>957</v>
      </c>
      <c r="BG65" t="s">
        <v>957</v>
      </c>
      <c r="BH65">
        <v>3</v>
      </c>
      <c r="BI65">
        <v>2</v>
      </c>
      <c r="BJ65">
        <v>1</v>
      </c>
      <c r="BK65">
        <v>2</v>
      </c>
      <c r="BL65">
        <v>1</v>
      </c>
      <c r="BM65">
        <v>1</v>
      </c>
      <c r="BN65">
        <v>4</v>
      </c>
      <c r="BO65">
        <v>2</v>
      </c>
      <c r="BP65">
        <v>2</v>
      </c>
      <c r="BQ65">
        <v>4</v>
      </c>
      <c r="BR65">
        <v>1</v>
      </c>
      <c r="BS65">
        <v>5</v>
      </c>
      <c r="BT65" t="s">
        <v>226</v>
      </c>
      <c r="CE65" s="75"/>
      <c r="CS65" s="57"/>
    </row>
    <row r="66" spans="1:97" hidden="1">
      <c r="A66" s="9">
        <v>59</v>
      </c>
      <c r="B66" s="9">
        <v>2</v>
      </c>
      <c r="C66" s="9">
        <v>5</v>
      </c>
      <c r="D66" s="9">
        <v>4</v>
      </c>
      <c r="E66" s="9">
        <v>3</v>
      </c>
      <c r="F66" s="9">
        <v>0</v>
      </c>
      <c r="G66" s="9">
        <v>0</v>
      </c>
      <c r="H66" s="9">
        <v>0</v>
      </c>
      <c r="I66" s="9">
        <v>1</v>
      </c>
      <c r="J66" s="9">
        <v>0</v>
      </c>
      <c r="K66" s="9">
        <v>0</v>
      </c>
      <c r="L66" s="9">
        <v>0</v>
      </c>
      <c r="M66" s="9">
        <v>1</v>
      </c>
      <c r="N66" s="9">
        <v>1</v>
      </c>
      <c r="O66" s="9">
        <v>2</v>
      </c>
      <c r="P66" s="9">
        <v>2</v>
      </c>
      <c r="Q66" s="9">
        <v>1</v>
      </c>
      <c r="R66" s="9">
        <v>1</v>
      </c>
      <c r="S66" s="9">
        <v>1</v>
      </c>
      <c r="T66" s="9">
        <v>1</v>
      </c>
      <c r="U66" s="9">
        <v>1</v>
      </c>
      <c r="V66" s="9">
        <v>2</v>
      </c>
      <c r="W66" s="75">
        <v>1</v>
      </c>
      <c r="X66" s="75">
        <v>1</v>
      </c>
      <c r="Y66" s="75">
        <v>2</v>
      </c>
      <c r="Z66" s="9">
        <v>2</v>
      </c>
      <c r="AA66" s="9">
        <v>2</v>
      </c>
      <c r="AB66" s="9">
        <v>1</v>
      </c>
      <c r="AC66" s="9">
        <v>1</v>
      </c>
      <c r="AD66" s="9">
        <v>1</v>
      </c>
      <c r="AE66" s="9">
        <v>2</v>
      </c>
      <c r="AF66" s="9">
        <v>1</v>
      </c>
      <c r="AG66" s="9">
        <v>1</v>
      </c>
      <c r="AH66" s="91">
        <v>1</v>
      </c>
      <c r="AI66" s="9">
        <v>2</v>
      </c>
      <c r="AJ66">
        <v>1</v>
      </c>
      <c r="AK66">
        <v>1</v>
      </c>
      <c r="AL66" s="58">
        <v>2</v>
      </c>
      <c r="AM66">
        <v>1</v>
      </c>
      <c r="AN66">
        <v>1</v>
      </c>
      <c r="AO66">
        <v>2</v>
      </c>
      <c r="AP66">
        <v>1</v>
      </c>
      <c r="AQ66">
        <v>2</v>
      </c>
      <c r="AR66">
        <v>2</v>
      </c>
      <c r="AS66">
        <v>2</v>
      </c>
      <c r="AT66">
        <v>1</v>
      </c>
      <c r="AU66">
        <v>2</v>
      </c>
      <c r="AV66">
        <v>2</v>
      </c>
      <c r="AW66">
        <v>1</v>
      </c>
      <c r="AX66">
        <v>2</v>
      </c>
      <c r="AY66">
        <v>2</v>
      </c>
      <c r="AZ66">
        <v>2</v>
      </c>
      <c r="BA66">
        <v>1</v>
      </c>
      <c r="BB66">
        <v>2</v>
      </c>
      <c r="BC66">
        <v>1</v>
      </c>
      <c r="BD66">
        <v>1</v>
      </c>
      <c r="BE66">
        <v>2</v>
      </c>
      <c r="BF66" t="s">
        <v>957</v>
      </c>
      <c r="BG66" t="s">
        <v>957</v>
      </c>
      <c r="BH66">
        <v>2</v>
      </c>
      <c r="BI66">
        <v>1</v>
      </c>
      <c r="BJ66">
        <v>1</v>
      </c>
      <c r="BK66">
        <v>1</v>
      </c>
      <c r="BL66">
        <v>1</v>
      </c>
      <c r="BM66">
        <v>1</v>
      </c>
      <c r="BN66">
        <v>4</v>
      </c>
      <c r="BO66">
        <v>2</v>
      </c>
      <c r="BP66">
        <v>2</v>
      </c>
      <c r="BQ66">
        <v>2</v>
      </c>
      <c r="BR66">
        <v>2</v>
      </c>
      <c r="BS66">
        <v>1</v>
      </c>
      <c r="BT66" t="s">
        <v>227</v>
      </c>
      <c r="CE66" s="75"/>
      <c r="CS66" s="57"/>
    </row>
    <row r="67" spans="1:97" hidden="1">
      <c r="A67" s="9">
        <v>60</v>
      </c>
      <c r="B67" s="9">
        <v>1</v>
      </c>
      <c r="C67" s="9">
        <v>4</v>
      </c>
      <c r="D67" s="9">
        <v>1</v>
      </c>
      <c r="E67" s="9">
        <v>7</v>
      </c>
      <c r="F67" s="9">
        <v>0</v>
      </c>
      <c r="G67" s="9">
        <v>1</v>
      </c>
      <c r="H67" s="9">
        <v>1</v>
      </c>
      <c r="I67" s="9">
        <v>1</v>
      </c>
      <c r="J67" s="9">
        <v>0</v>
      </c>
      <c r="K67" s="9">
        <v>0</v>
      </c>
      <c r="L67" s="9">
        <v>0</v>
      </c>
      <c r="M67" s="9">
        <v>2</v>
      </c>
      <c r="N67" s="9">
        <v>2</v>
      </c>
      <c r="O67" s="9">
        <v>2</v>
      </c>
      <c r="P67" s="9">
        <v>2</v>
      </c>
      <c r="Q67" s="9">
        <v>1</v>
      </c>
      <c r="R67" s="9">
        <v>1</v>
      </c>
      <c r="S67" s="9">
        <v>1</v>
      </c>
      <c r="T67" s="9">
        <v>2</v>
      </c>
      <c r="U67" s="9">
        <v>1</v>
      </c>
      <c r="V67" s="9">
        <v>2</v>
      </c>
      <c r="W67" s="75">
        <v>1</v>
      </c>
      <c r="X67" s="75">
        <v>1</v>
      </c>
      <c r="Y67" s="75">
        <v>2</v>
      </c>
      <c r="Z67" s="9">
        <v>1</v>
      </c>
      <c r="AA67" s="9">
        <v>1</v>
      </c>
      <c r="AB67" s="9">
        <v>2</v>
      </c>
      <c r="AC67" s="9">
        <v>2</v>
      </c>
      <c r="AD67" s="9">
        <v>1</v>
      </c>
      <c r="AE67" s="9">
        <v>2</v>
      </c>
      <c r="AF67" s="9">
        <v>2</v>
      </c>
      <c r="AG67" s="9">
        <v>2</v>
      </c>
      <c r="AH67" s="9">
        <v>1</v>
      </c>
      <c r="AI67" s="9">
        <v>2</v>
      </c>
      <c r="AJ67">
        <v>2</v>
      </c>
      <c r="AK67" t="s">
        <v>957</v>
      </c>
      <c r="AL67" s="58">
        <v>2</v>
      </c>
      <c r="AM67">
        <v>2</v>
      </c>
      <c r="AN67">
        <v>1</v>
      </c>
      <c r="AO67">
        <v>2</v>
      </c>
      <c r="AP67">
        <v>2</v>
      </c>
      <c r="AQ67">
        <v>2</v>
      </c>
      <c r="AR67">
        <v>2</v>
      </c>
      <c r="AS67">
        <v>2</v>
      </c>
      <c r="AT67">
        <v>2</v>
      </c>
      <c r="AU67">
        <v>2</v>
      </c>
      <c r="AV67">
        <v>2</v>
      </c>
      <c r="AW67">
        <v>2</v>
      </c>
      <c r="AX67">
        <v>2</v>
      </c>
      <c r="AY67">
        <v>2</v>
      </c>
      <c r="AZ67">
        <v>2</v>
      </c>
      <c r="BA67">
        <v>1</v>
      </c>
      <c r="BB67">
        <v>2</v>
      </c>
      <c r="BC67">
        <v>1</v>
      </c>
      <c r="BD67">
        <v>2</v>
      </c>
      <c r="BE67">
        <v>2</v>
      </c>
      <c r="BF67" t="s">
        <v>968</v>
      </c>
      <c r="BG67" t="s">
        <v>957</v>
      </c>
      <c r="BH67">
        <v>1</v>
      </c>
      <c r="BI67">
        <v>4</v>
      </c>
      <c r="BJ67">
        <v>4</v>
      </c>
      <c r="BK67">
        <v>4</v>
      </c>
      <c r="BL67">
        <v>4</v>
      </c>
      <c r="BM67">
        <v>1</v>
      </c>
      <c r="BN67">
        <v>4</v>
      </c>
      <c r="BO67">
        <v>4</v>
      </c>
      <c r="BP67">
        <v>4</v>
      </c>
      <c r="BQ67">
        <v>2</v>
      </c>
      <c r="BR67">
        <v>1</v>
      </c>
      <c r="BS67">
        <v>4</v>
      </c>
      <c r="BT67" t="s">
        <v>228</v>
      </c>
      <c r="CE67" s="75"/>
      <c r="CS67" s="57"/>
    </row>
    <row r="68" spans="1:97">
      <c r="A68" s="9">
        <v>61</v>
      </c>
      <c r="B68" s="9">
        <v>2</v>
      </c>
      <c r="C68" s="9">
        <v>3</v>
      </c>
      <c r="D68" s="9">
        <v>1</v>
      </c>
      <c r="E68" s="9">
        <v>5</v>
      </c>
      <c r="F68" s="9">
        <v>0</v>
      </c>
      <c r="G68" s="9">
        <v>0</v>
      </c>
      <c r="H68" s="9">
        <v>0</v>
      </c>
      <c r="I68" s="9">
        <v>1</v>
      </c>
      <c r="J68" s="9">
        <v>1</v>
      </c>
      <c r="K68" s="9">
        <v>0</v>
      </c>
      <c r="L68" s="9">
        <v>0</v>
      </c>
      <c r="M68" s="9">
        <v>1</v>
      </c>
      <c r="N68" s="9">
        <v>2</v>
      </c>
      <c r="O68" s="9">
        <v>1</v>
      </c>
      <c r="P68" s="9">
        <v>2</v>
      </c>
      <c r="Q68" s="9">
        <v>1</v>
      </c>
      <c r="R68" s="9">
        <v>1</v>
      </c>
      <c r="S68" s="9">
        <v>2</v>
      </c>
      <c r="T68" s="9">
        <v>2</v>
      </c>
      <c r="U68" s="9">
        <v>1</v>
      </c>
      <c r="V68" s="9">
        <v>2</v>
      </c>
      <c r="W68" s="75">
        <v>2</v>
      </c>
      <c r="X68" s="75" t="s">
        <v>956</v>
      </c>
      <c r="Y68" s="75" t="s">
        <v>952</v>
      </c>
      <c r="Z68" s="9" t="s">
        <v>952</v>
      </c>
      <c r="AA68" s="9">
        <v>1</v>
      </c>
      <c r="AB68" s="9">
        <v>2</v>
      </c>
      <c r="AC68" s="9">
        <v>2</v>
      </c>
      <c r="AD68" s="9">
        <v>1</v>
      </c>
      <c r="AE68" s="9">
        <v>2</v>
      </c>
      <c r="AF68" s="9">
        <v>1</v>
      </c>
      <c r="AG68" s="9">
        <v>2</v>
      </c>
      <c r="AH68" s="9">
        <v>1</v>
      </c>
      <c r="AI68" s="9">
        <v>2</v>
      </c>
      <c r="AJ68">
        <v>2</v>
      </c>
      <c r="AK68" t="s">
        <v>957</v>
      </c>
      <c r="AL68" s="58">
        <v>2</v>
      </c>
      <c r="AM68">
        <v>2</v>
      </c>
      <c r="AN68">
        <v>2</v>
      </c>
      <c r="AO68">
        <v>2</v>
      </c>
      <c r="AP68">
        <v>1</v>
      </c>
      <c r="AQ68">
        <v>2</v>
      </c>
      <c r="AR68">
        <v>2</v>
      </c>
      <c r="AS68">
        <v>2</v>
      </c>
      <c r="AT68">
        <v>2</v>
      </c>
      <c r="AU68">
        <v>2</v>
      </c>
      <c r="AV68">
        <v>1</v>
      </c>
      <c r="AW68">
        <v>2</v>
      </c>
      <c r="AX68">
        <v>2</v>
      </c>
      <c r="AY68">
        <v>2</v>
      </c>
      <c r="AZ68">
        <v>2</v>
      </c>
      <c r="BA68">
        <v>1</v>
      </c>
      <c r="BB68">
        <v>2</v>
      </c>
      <c r="BC68">
        <v>1</v>
      </c>
      <c r="BD68">
        <v>1</v>
      </c>
      <c r="BE68">
        <v>2</v>
      </c>
      <c r="BF68" t="s">
        <v>957</v>
      </c>
      <c r="BG68" t="s">
        <v>957</v>
      </c>
      <c r="BH68">
        <v>1</v>
      </c>
      <c r="BI68">
        <v>3</v>
      </c>
      <c r="BJ68">
        <v>1</v>
      </c>
      <c r="BK68">
        <v>2</v>
      </c>
      <c r="BL68">
        <v>2</v>
      </c>
      <c r="BM68">
        <v>1</v>
      </c>
      <c r="BN68">
        <v>4</v>
      </c>
      <c r="BO68">
        <v>2</v>
      </c>
      <c r="BP68">
        <v>2</v>
      </c>
      <c r="BQ68">
        <v>2</v>
      </c>
      <c r="BR68">
        <v>1</v>
      </c>
      <c r="BS68">
        <v>5</v>
      </c>
      <c r="CE68" s="75"/>
      <c r="CS68" s="57"/>
    </row>
    <row r="69" spans="1:97">
      <c r="A69" s="9">
        <v>62</v>
      </c>
      <c r="B69" s="9">
        <v>2</v>
      </c>
      <c r="C69" s="9">
        <v>3</v>
      </c>
      <c r="D69" s="9">
        <v>5</v>
      </c>
      <c r="E69" s="9">
        <v>3</v>
      </c>
      <c r="F69" s="9">
        <v>1</v>
      </c>
      <c r="G69" s="9">
        <v>0</v>
      </c>
      <c r="H69" s="9">
        <v>0</v>
      </c>
      <c r="I69" s="9">
        <v>0</v>
      </c>
      <c r="J69" s="9">
        <v>0</v>
      </c>
      <c r="K69" s="9">
        <v>0</v>
      </c>
      <c r="L69" s="9">
        <v>0</v>
      </c>
      <c r="M69" s="9">
        <v>2</v>
      </c>
      <c r="N69" s="9">
        <v>2</v>
      </c>
      <c r="O69" s="9">
        <v>2</v>
      </c>
      <c r="P69" s="9">
        <v>2</v>
      </c>
      <c r="Q69" s="9">
        <v>2</v>
      </c>
      <c r="R69" s="9" t="s">
        <v>957</v>
      </c>
      <c r="S69" s="9" t="s">
        <v>957</v>
      </c>
      <c r="T69" s="9">
        <v>1</v>
      </c>
      <c r="U69" s="9">
        <v>1</v>
      </c>
      <c r="V69" s="9">
        <v>2</v>
      </c>
      <c r="W69" s="75">
        <v>2</v>
      </c>
      <c r="X69" s="75" t="s">
        <v>956</v>
      </c>
      <c r="Y69" s="75" t="s">
        <v>952</v>
      </c>
      <c r="Z69" s="9" t="s">
        <v>952</v>
      </c>
      <c r="AA69" s="9">
        <v>2</v>
      </c>
      <c r="AB69" s="9">
        <v>1</v>
      </c>
      <c r="AC69" s="9">
        <v>1</v>
      </c>
      <c r="AD69" s="9">
        <v>1</v>
      </c>
      <c r="AE69" s="9">
        <v>2</v>
      </c>
      <c r="AF69" s="9">
        <v>1</v>
      </c>
      <c r="AG69" s="9">
        <v>1</v>
      </c>
      <c r="AH69" s="91">
        <v>1</v>
      </c>
      <c r="AI69" s="9">
        <v>2</v>
      </c>
      <c r="AJ69">
        <v>2</v>
      </c>
      <c r="AK69" t="s">
        <v>957</v>
      </c>
      <c r="AL69" s="58">
        <v>1</v>
      </c>
      <c r="AM69">
        <v>1</v>
      </c>
      <c r="AN69">
        <v>2</v>
      </c>
      <c r="AO69">
        <v>2</v>
      </c>
      <c r="AP69">
        <v>1</v>
      </c>
      <c r="AQ69">
        <v>1</v>
      </c>
      <c r="AR69">
        <v>1</v>
      </c>
      <c r="AS69">
        <v>1</v>
      </c>
      <c r="AT69">
        <v>1</v>
      </c>
      <c r="AU69">
        <v>1</v>
      </c>
      <c r="AV69">
        <v>2</v>
      </c>
      <c r="AW69">
        <v>1</v>
      </c>
      <c r="AX69">
        <v>2</v>
      </c>
      <c r="AY69">
        <v>2</v>
      </c>
      <c r="AZ69">
        <v>2</v>
      </c>
      <c r="BA69">
        <v>1</v>
      </c>
      <c r="BB69">
        <v>2</v>
      </c>
      <c r="BC69">
        <v>1</v>
      </c>
      <c r="BD69">
        <v>1</v>
      </c>
      <c r="BE69">
        <v>2</v>
      </c>
      <c r="BF69" t="s">
        <v>957</v>
      </c>
      <c r="BG69" t="s">
        <v>957</v>
      </c>
      <c r="BH69">
        <v>1</v>
      </c>
      <c r="BI69">
        <v>2</v>
      </c>
      <c r="BJ69">
        <v>1</v>
      </c>
      <c r="BK69">
        <v>1</v>
      </c>
      <c r="BL69">
        <v>1</v>
      </c>
      <c r="BM69">
        <v>1</v>
      </c>
      <c r="BN69">
        <v>4</v>
      </c>
      <c r="BO69">
        <v>2</v>
      </c>
      <c r="BP69">
        <v>1</v>
      </c>
      <c r="BQ69">
        <v>4</v>
      </c>
      <c r="BR69">
        <v>4</v>
      </c>
      <c r="BS69">
        <v>1</v>
      </c>
      <c r="BT69" t="s">
        <v>229</v>
      </c>
      <c r="CE69" s="75"/>
      <c r="CS69" s="57"/>
    </row>
    <row r="70" spans="1:97" hidden="1">
      <c r="A70" s="9">
        <v>63</v>
      </c>
      <c r="B70" s="9">
        <v>1</v>
      </c>
      <c r="C70" s="9">
        <v>6</v>
      </c>
      <c r="D70" s="9">
        <v>1</v>
      </c>
      <c r="E70" s="9">
        <v>6</v>
      </c>
      <c r="F70" s="9">
        <v>0</v>
      </c>
      <c r="G70" s="9">
        <v>0</v>
      </c>
      <c r="H70" s="9">
        <v>0</v>
      </c>
      <c r="I70" s="9">
        <v>1</v>
      </c>
      <c r="J70" s="9">
        <v>0</v>
      </c>
      <c r="K70" s="9">
        <v>0</v>
      </c>
      <c r="L70" s="9">
        <v>0</v>
      </c>
      <c r="M70" s="9">
        <v>2</v>
      </c>
      <c r="N70" s="9">
        <v>1</v>
      </c>
      <c r="O70" s="9">
        <v>2</v>
      </c>
      <c r="P70" s="9">
        <v>1</v>
      </c>
      <c r="Q70" s="9">
        <v>1</v>
      </c>
      <c r="R70" s="9">
        <v>1</v>
      </c>
      <c r="S70" s="9">
        <v>1</v>
      </c>
      <c r="T70" s="9">
        <v>1</v>
      </c>
      <c r="U70" s="9">
        <v>1</v>
      </c>
      <c r="V70" s="9">
        <v>2</v>
      </c>
      <c r="W70" s="75">
        <v>1</v>
      </c>
      <c r="X70" s="75">
        <v>1</v>
      </c>
      <c r="Y70" s="75">
        <v>2</v>
      </c>
      <c r="Z70" s="9">
        <v>1</v>
      </c>
      <c r="AA70" s="9">
        <v>2</v>
      </c>
      <c r="AB70" s="9">
        <v>2</v>
      </c>
      <c r="AC70" s="9">
        <v>2</v>
      </c>
      <c r="AD70" s="9">
        <v>1</v>
      </c>
      <c r="AE70" s="9">
        <v>2</v>
      </c>
      <c r="AF70" s="9">
        <v>1</v>
      </c>
      <c r="AG70" s="9">
        <v>1</v>
      </c>
      <c r="AH70" s="91">
        <v>2</v>
      </c>
      <c r="AI70" s="9">
        <v>2</v>
      </c>
      <c r="AJ70">
        <v>2</v>
      </c>
      <c r="AK70" t="s">
        <v>957</v>
      </c>
      <c r="AL70" s="58">
        <v>2</v>
      </c>
      <c r="AM70">
        <v>1</v>
      </c>
      <c r="AN70">
        <v>1</v>
      </c>
      <c r="AO70">
        <v>2</v>
      </c>
      <c r="AP70">
        <v>1</v>
      </c>
      <c r="AQ70">
        <v>2</v>
      </c>
      <c r="AR70">
        <v>2</v>
      </c>
      <c r="AS70">
        <v>2</v>
      </c>
      <c r="AT70">
        <v>2</v>
      </c>
      <c r="AU70">
        <v>1</v>
      </c>
      <c r="AV70">
        <v>2</v>
      </c>
      <c r="AW70">
        <v>1</v>
      </c>
      <c r="AX70">
        <v>1</v>
      </c>
      <c r="AY70">
        <v>2</v>
      </c>
      <c r="AZ70">
        <v>2</v>
      </c>
      <c r="BA70">
        <v>1</v>
      </c>
      <c r="BB70">
        <v>2</v>
      </c>
      <c r="BC70">
        <v>1</v>
      </c>
      <c r="BD70">
        <v>1</v>
      </c>
      <c r="BE70">
        <v>1</v>
      </c>
      <c r="BF70">
        <v>1</v>
      </c>
      <c r="BG70">
        <v>1</v>
      </c>
      <c r="BH70">
        <v>1</v>
      </c>
      <c r="BI70">
        <v>1</v>
      </c>
      <c r="BJ70">
        <v>2</v>
      </c>
      <c r="BK70">
        <v>1</v>
      </c>
      <c r="BL70">
        <v>1</v>
      </c>
      <c r="BM70">
        <v>1</v>
      </c>
      <c r="BN70">
        <v>4</v>
      </c>
      <c r="BO70">
        <v>2</v>
      </c>
      <c r="BP70">
        <v>1</v>
      </c>
      <c r="BQ70">
        <v>2</v>
      </c>
      <c r="BR70">
        <v>1</v>
      </c>
      <c r="BS70">
        <v>2</v>
      </c>
      <c r="BT70" t="s">
        <v>230</v>
      </c>
      <c r="CE70" s="75"/>
      <c r="CS70" s="57"/>
    </row>
    <row r="71" spans="1:97">
      <c r="A71" s="9">
        <v>64</v>
      </c>
      <c r="B71" s="9">
        <v>1</v>
      </c>
      <c r="C71" s="9">
        <v>8</v>
      </c>
      <c r="D71" s="9">
        <v>7</v>
      </c>
      <c r="E71" s="9">
        <v>14</v>
      </c>
      <c r="F71" s="9">
        <v>0</v>
      </c>
      <c r="G71" s="9">
        <v>0</v>
      </c>
      <c r="H71" s="9">
        <v>0</v>
      </c>
      <c r="I71" s="9">
        <v>0</v>
      </c>
      <c r="J71" s="9">
        <v>0</v>
      </c>
      <c r="K71" s="9">
        <v>1</v>
      </c>
      <c r="L71" s="9">
        <v>0</v>
      </c>
      <c r="M71" s="9">
        <v>1</v>
      </c>
      <c r="N71" s="9">
        <v>2</v>
      </c>
      <c r="O71" s="9">
        <v>2</v>
      </c>
      <c r="P71" s="9">
        <v>1</v>
      </c>
      <c r="Q71" s="9">
        <v>1</v>
      </c>
      <c r="R71" s="9">
        <v>1</v>
      </c>
      <c r="S71" s="9">
        <v>1</v>
      </c>
      <c r="T71" s="9">
        <v>1</v>
      </c>
      <c r="U71" s="9">
        <v>1</v>
      </c>
      <c r="V71" s="9">
        <v>1</v>
      </c>
      <c r="W71" s="75">
        <v>2</v>
      </c>
      <c r="X71" s="75" t="s">
        <v>956</v>
      </c>
      <c r="Y71" s="75" t="s">
        <v>952</v>
      </c>
      <c r="Z71" s="9" t="s">
        <v>952</v>
      </c>
      <c r="AA71" s="9">
        <v>1</v>
      </c>
      <c r="AB71" s="9">
        <v>2</v>
      </c>
      <c r="AC71" s="9">
        <v>1</v>
      </c>
      <c r="AD71" s="9">
        <v>1</v>
      </c>
      <c r="AE71" s="9">
        <v>2</v>
      </c>
      <c r="AF71" s="9">
        <v>1</v>
      </c>
      <c r="AG71" s="9">
        <v>1</v>
      </c>
      <c r="AH71" s="9">
        <v>1</v>
      </c>
      <c r="AI71" s="9">
        <v>2</v>
      </c>
      <c r="AJ71">
        <v>2</v>
      </c>
      <c r="AK71" t="s">
        <v>957</v>
      </c>
      <c r="AL71" s="58">
        <v>1</v>
      </c>
      <c r="AM71">
        <v>1</v>
      </c>
      <c r="AN71">
        <v>1</v>
      </c>
      <c r="AO71">
        <v>2</v>
      </c>
      <c r="AP71">
        <v>2</v>
      </c>
      <c r="AQ71">
        <v>2</v>
      </c>
      <c r="AR71">
        <v>2</v>
      </c>
      <c r="AS71">
        <v>2</v>
      </c>
      <c r="AT71">
        <v>2</v>
      </c>
      <c r="AU71">
        <v>2</v>
      </c>
      <c r="AV71">
        <v>2</v>
      </c>
      <c r="AW71">
        <v>2</v>
      </c>
      <c r="AX71">
        <v>2</v>
      </c>
      <c r="AY71">
        <v>2</v>
      </c>
      <c r="AZ71">
        <v>2</v>
      </c>
      <c r="BA71">
        <v>1</v>
      </c>
      <c r="BB71">
        <v>1</v>
      </c>
      <c r="BC71">
        <v>1</v>
      </c>
      <c r="BD71">
        <v>1</v>
      </c>
      <c r="BE71">
        <v>1</v>
      </c>
      <c r="BF71">
        <v>1</v>
      </c>
      <c r="BG71">
        <v>1</v>
      </c>
      <c r="BH71">
        <v>1</v>
      </c>
      <c r="BI71">
        <v>2</v>
      </c>
      <c r="BJ71">
        <v>1</v>
      </c>
      <c r="BK71">
        <v>2</v>
      </c>
      <c r="BL71">
        <v>2</v>
      </c>
      <c r="BM71">
        <v>2</v>
      </c>
      <c r="BN71">
        <v>4</v>
      </c>
      <c r="BO71">
        <v>2</v>
      </c>
      <c r="BP71">
        <v>2</v>
      </c>
      <c r="BQ71">
        <v>2</v>
      </c>
      <c r="BR71">
        <v>2</v>
      </c>
      <c r="BS71">
        <v>2</v>
      </c>
      <c r="CE71" s="75"/>
      <c r="CS71" s="57"/>
    </row>
    <row r="72" spans="1:97" hidden="1">
      <c r="A72" s="9">
        <v>65</v>
      </c>
      <c r="B72" s="9">
        <v>2</v>
      </c>
      <c r="C72" s="9">
        <v>6</v>
      </c>
      <c r="D72" s="9">
        <v>5</v>
      </c>
      <c r="E72" s="9">
        <v>1</v>
      </c>
      <c r="F72" s="9">
        <v>0</v>
      </c>
      <c r="G72" s="9">
        <v>0</v>
      </c>
      <c r="H72" s="9">
        <v>0</v>
      </c>
      <c r="I72" s="9">
        <v>0</v>
      </c>
      <c r="J72" s="9">
        <v>0</v>
      </c>
      <c r="K72" s="9">
        <v>1</v>
      </c>
      <c r="L72" s="9">
        <v>0</v>
      </c>
      <c r="M72" s="9">
        <v>2</v>
      </c>
      <c r="N72" s="9">
        <v>1</v>
      </c>
      <c r="O72" s="9">
        <v>2</v>
      </c>
      <c r="P72" s="9">
        <v>1</v>
      </c>
      <c r="Q72" s="9">
        <v>1</v>
      </c>
      <c r="R72" s="9">
        <v>1</v>
      </c>
      <c r="S72" s="9">
        <v>1</v>
      </c>
      <c r="T72" s="9">
        <v>2</v>
      </c>
      <c r="U72" s="9">
        <v>1</v>
      </c>
      <c r="V72" s="9">
        <v>1</v>
      </c>
      <c r="W72" s="75">
        <v>2</v>
      </c>
      <c r="X72" s="75" t="s">
        <v>956</v>
      </c>
      <c r="Y72" s="75" t="s">
        <v>952</v>
      </c>
      <c r="Z72" s="9" t="s">
        <v>952</v>
      </c>
      <c r="AA72" s="9"/>
      <c r="AB72" s="9">
        <v>2</v>
      </c>
      <c r="AC72" s="9">
        <v>1</v>
      </c>
      <c r="AD72" s="9">
        <v>1</v>
      </c>
      <c r="AE72" s="9">
        <v>2</v>
      </c>
      <c r="AF72" s="9">
        <v>1</v>
      </c>
      <c r="AG72" s="9">
        <v>1</v>
      </c>
      <c r="AH72" s="91">
        <v>1</v>
      </c>
      <c r="AI72" s="9">
        <v>2</v>
      </c>
      <c r="AJ72">
        <v>2</v>
      </c>
      <c r="AK72" t="s">
        <v>957</v>
      </c>
      <c r="AL72" s="58">
        <v>1</v>
      </c>
      <c r="AM72">
        <v>1</v>
      </c>
      <c r="AN72">
        <v>1</v>
      </c>
      <c r="AO72">
        <v>2</v>
      </c>
      <c r="AP72">
        <v>1</v>
      </c>
      <c r="AQ72">
        <v>2</v>
      </c>
      <c r="AR72">
        <v>1</v>
      </c>
      <c r="AS72">
        <v>2</v>
      </c>
      <c r="AT72">
        <v>1</v>
      </c>
      <c r="AU72">
        <v>1</v>
      </c>
      <c r="AV72">
        <v>1</v>
      </c>
      <c r="AW72">
        <v>1</v>
      </c>
      <c r="AX72">
        <v>2</v>
      </c>
      <c r="AY72">
        <v>1</v>
      </c>
      <c r="AZ72">
        <v>1</v>
      </c>
      <c r="BA72">
        <v>1</v>
      </c>
      <c r="BB72">
        <v>1</v>
      </c>
      <c r="BC72">
        <v>1</v>
      </c>
      <c r="BD72">
        <v>1</v>
      </c>
      <c r="BE72">
        <v>1</v>
      </c>
      <c r="BF72">
        <v>1</v>
      </c>
      <c r="BG72">
        <v>2</v>
      </c>
      <c r="BH72">
        <v>1</v>
      </c>
      <c r="BI72">
        <v>3</v>
      </c>
      <c r="BJ72">
        <v>2</v>
      </c>
      <c r="BK72">
        <v>2</v>
      </c>
      <c r="BL72">
        <v>1</v>
      </c>
      <c r="BM72">
        <v>2</v>
      </c>
      <c r="BN72">
        <v>3</v>
      </c>
      <c r="BO72">
        <v>1</v>
      </c>
      <c r="BP72">
        <v>2</v>
      </c>
      <c r="BQ72">
        <v>2</v>
      </c>
      <c r="BR72">
        <v>1</v>
      </c>
      <c r="BS72">
        <v>2</v>
      </c>
      <c r="CE72" s="75"/>
      <c r="CS72" s="57"/>
    </row>
    <row r="73" spans="1:97">
      <c r="A73" s="9">
        <v>66</v>
      </c>
      <c r="B73" s="9">
        <v>1</v>
      </c>
      <c r="C73" s="9">
        <v>9</v>
      </c>
      <c r="D73" s="9">
        <v>3</v>
      </c>
      <c r="E73" s="9">
        <v>2</v>
      </c>
      <c r="F73" s="9">
        <v>0</v>
      </c>
      <c r="G73" s="9">
        <v>1</v>
      </c>
      <c r="H73" s="9">
        <v>0</v>
      </c>
      <c r="I73" s="9">
        <v>1</v>
      </c>
      <c r="J73" s="9">
        <v>0</v>
      </c>
      <c r="K73" s="9">
        <v>0</v>
      </c>
      <c r="L73" s="9">
        <v>0</v>
      </c>
      <c r="M73" s="9">
        <v>1</v>
      </c>
      <c r="N73" s="9">
        <v>2</v>
      </c>
      <c r="O73" s="9">
        <v>2</v>
      </c>
      <c r="P73" s="9">
        <v>1</v>
      </c>
      <c r="Q73" s="9">
        <v>1</v>
      </c>
      <c r="R73" s="9">
        <v>1</v>
      </c>
      <c r="S73" s="9">
        <v>1</v>
      </c>
      <c r="T73" s="9">
        <v>1</v>
      </c>
      <c r="U73" s="9">
        <v>1</v>
      </c>
      <c r="V73" s="9">
        <v>2</v>
      </c>
      <c r="W73" s="75">
        <v>1</v>
      </c>
      <c r="X73" s="75">
        <v>2</v>
      </c>
      <c r="Y73" s="75">
        <v>2</v>
      </c>
      <c r="Z73" s="9">
        <v>1</v>
      </c>
      <c r="AA73" s="9">
        <v>1</v>
      </c>
      <c r="AB73" s="9">
        <v>2</v>
      </c>
      <c r="AC73" s="9">
        <v>1</v>
      </c>
      <c r="AD73" s="9">
        <v>2</v>
      </c>
      <c r="AE73" s="9">
        <v>1</v>
      </c>
      <c r="AF73" s="9">
        <v>1</v>
      </c>
      <c r="AG73" s="9">
        <v>1</v>
      </c>
      <c r="AH73" s="9">
        <v>2</v>
      </c>
      <c r="AI73" s="9">
        <v>2</v>
      </c>
      <c r="AJ73">
        <v>2</v>
      </c>
      <c r="AK73" t="s">
        <v>957</v>
      </c>
      <c r="AL73" s="58">
        <v>2</v>
      </c>
      <c r="AM73">
        <v>1</v>
      </c>
      <c r="AN73">
        <v>1</v>
      </c>
      <c r="AO73">
        <v>2</v>
      </c>
      <c r="AP73">
        <v>2</v>
      </c>
      <c r="AQ73">
        <v>2</v>
      </c>
      <c r="AR73">
        <v>1</v>
      </c>
      <c r="AS73">
        <v>1</v>
      </c>
      <c r="AT73">
        <v>2</v>
      </c>
      <c r="AU73">
        <v>1</v>
      </c>
      <c r="AV73">
        <v>2</v>
      </c>
      <c r="AW73">
        <v>1</v>
      </c>
      <c r="AX73">
        <v>1</v>
      </c>
      <c r="AY73">
        <v>1</v>
      </c>
      <c r="AZ73">
        <v>1</v>
      </c>
      <c r="BA73">
        <v>2</v>
      </c>
      <c r="BB73">
        <v>2</v>
      </c>
      <c r="BC73">
        <v>1</v>
      </c>
      <c r="BD73">
        <v>1</v>
      </c>
      <c r="BE73">
        <v>1</v>
      </c>
      <c r="BF73">
        <v>2</v>
      </c>
      <c r="BH73">
        <v>1</v>
      </c>
      <c r="BI73">
        <v>2</v>
      </c>
      <c r="BJ73">
        <v>1</v>
      </c>
      <c r="BK73">
        <v>1</v>
      </c>
      <c r="BL73">
        <v>1</v>
      </c>
      <c r="BM73">
        <v>4</v>
      </c>
      <c r="BN73">
        <v>4</v>
      </c>
      <c r="BO73">
        <v>2</v>
      </c>
      <c r="BP73">
        <v>2</v>
      </c>
      <c r="BQ73">
        <v>3</v>
      </c>
      <c r="BS73">
        <v>2</v>
      </c>
      <c r="BT73" t="s">
        <v>231</v>
      </c>
      <c r="CE73" s="75"/>
      <c r="CS73" s="57"/>
    </row>
    <row r="74" spans="1:97" hidden="1">
      <c r="A74" s="9">
        <v>67</v>
      </c>
      <c r="B74" s="9">
        <v>1</v>
      </c>
      <c r="C74" s="9">
        <v>7</v>
      </c>
      <c r="D74" s="9">
        <v>1</v>
      </c>
      <c r="E74" s="9">
        <v>8</v>
      </c>
      <c r="F74" s="9">
        <v>0</v>
      </c>
      <c r="G74" s="9">
        <v>0</v>
      </c>
      <c r="H74" s="9">
        <v>0</v>
      </c>
      <c r="I74" s="9">
        <v>0</v>
      </c>
      <c r="J74" s="9">
        <v>0</v>
      </c>
      <c r="K74" s="9">
        <v>1</v>
      </c>
      <c r="L74" s="9">
        <v>0</v>
      </c>
      <c r="M74" s="9">
        <v>2</v>
      </c>
      <c r="N74" s="9">
        <v>1</v>
      </c>
      <c r="O74" s="9">
        <v>1</v>
      </c>
      <c r="P74" s="9">
        <v>1</v>
      </c>
      <c r="Q74" s="9">
        <v>1</v>
      </c>
      <c r="R74" s="9">
        <v>1</v>
      </c>
      <c r="S74" s="9">
        <v>1</v>
      </c>
      <c r="T74" s="9">
        <v>1</v>
      </c>
      <c r="U74" s="9">
        <v>1</v>
      </c>
      <c r="V74" s="9">
        <v>1</v>
      </c>
      <c r="W74" s="75">
        <v>1</v>
      </c>
      <c r="X74" s="75">
        <v>1</v>
      </c>
      <c r="Y74" s="75">
        <v>2</v>
      </c>
      <c r="Z74" s="9">
        <v>1</v>
      </c>
      <c r="AA74" s="9">
        <v>1</v>
      </c>
      <c r="AB74" s="9">
        <v>2</v>
      </c>
      <c r="AC74" s="9">
        <v>1</v>
      </c>
      <c r="AD74" s="9">
        <v>1</v>
      </c>
      <c r="AE74" s="9">
        <v>1</v>
      </c>
      <c r="AF74" s="9">
        <v>1</v>
      </c>
      <c r="AG74" s="9">
        <v>1</v>
      </c>
      <c r="AH74" s="91">
        <v>1</v>
      </c>
      <c r="AI74" s="9">
        <v>2</v>
      </c>
      <c r="AJ74">
        <v>2</v>
      </c>
      <c r="AK74" t="s">
        <v>957</v>
      </c>
      <c r="AL74" s="58">
        <v>1</v>
      </c>
      <c r="AM74">
        <v>1</v>
      </c>
      <c r="AN74">
        <v>2</v>
      </c>
      <c r="AO74">
        <v>1</v>
      </c>
      <c r="AP74">
        <v>1</v>
      </c>
      <c r="AQ74">
        <v>2</v>
      </c>
      <c r="AR74">
        <v>1</v>
      </c>
      <c r="AS74">
        <v>2</v>
      </c>
      <c r="AT74">
        <v>1</v>
      </c>
      <c r="AU74">
        <v>1</v>
      </c>
      <c r="AV74">
        <v>1</v>
      </c>
      <c r="AW74">
        <v>2</v>
      </c>
      <c r="AX74">
        <v>1</v>
      </c>
      <c r="AY74">
        <v>2</v>
      </c>
      <c r="AZ74">
        <v>2</v>
      </c>
      <c r="BA74">
        <v>1</v>
      </c>
      <c r="BB74">
        <v>1</v>
      </c>
      <c r="BC74">
        <v>1</v>
      </c>
      <c r="BD74">
        <v>1</v>
      </c>
      <c r="BE74">
        <v>1</v>
      </c>
      <c r="BF74">
        <v>3</v>
      </c>
      <c r="BG74">
        <v>2</v>
      </c>
      <c r="BH74">
        <v>1</v>
      </c>
      <c r="BI74">
        <v>1</v>
      </c>
      <c r="BJ74">
        <v>1</v>
      </c>
      <c r="BK74">
        <v>1</v>
      </c>
      <c r="BL74">
        <v>1</v>
      </c>
      <c r="BM74">
        <v>1</v>
      </c>
      <c r="BN74">
        <v>3</v>
      </c>
      <c r="BO74">
        <v>1</v>
      </c>
      <c r="BP74">
        <v>1</v>
      </c>
      <c r="BQ74">
        <v>1</v>
      </c>
      <c r="BR74">
        <v>1</v>
      </c>
      <c r="BS74">
        <v>1</v>
      </c>
      <c r="BT74" t="s">
        <v>232</v>
      </c>
      <c r="CE74" s="75"/>
      <c r="CS74" s="57"/>
    </row>
    <row r="75" spans="1:97" hidden="1">
      <c r="A75" s="9">
        <v>68</v>
      </c>
      <c r="B75" s="9">
        <v>1</v>
      </c>
      <c r="C75" s="9">
        <v>4</v>
      </c>
      <c r="D75" s="9">
        <v>1</v>
      </c>
      <c r="E75" s="9">
        <v>14</v>
      </c>
      <c r="F75" s="9">
        <v>1</v>
      </c>
      <c r="G75" s="9">
        <v>1</v>
      </c>
      <c r="H75" s="9">
        <v>0</v>
      </c>
      <c r="I75" s="9">
        <v>1</v>
      </c>
      <c r="J75" s="9">
        <v>0</v>
      </c>
      <c r="K75" s="9">
        <v>0</v>
      </c>
      <c r="L75" s="9">
        <v>0</v>
      </c>
      <c r="M75" s="9">
        <v>2</v>
      </c>
      <c r="N75" s="9">
        <v>1</v>
      </c>
      <c r="O75" s="9">
        <v>2</v>
      </c>
      <c r="P75" s="9">
        <v>1</v>
      </c>
      <c r="Q75" s="9">
        <v>1</v>
      </c>
      <c r="R75" s="9">
        <v>1</v>
      </c>
      <c r="S75" s="9">
        <v>1</v>
      </c>
      <c r="T75" s="9">
        <v>2</v>
      </c>
      <c r="U75" s="9">
        <v>1</v>
      </c>
      <c r="V75" s="9">
        <v>1</v>
      </c>
      <c r="W75" s="75">
        <v>1</v>
      </c>
      <c r="X75" s="75">
        <v>1</v>
      </c>
      <c r="Y75" s="75">
        <v>2</v>
      </c>
      <c r="Z75" s="9">
        <v>1</v>
      </c>
      <c r="AA75" s="9">
        <v>1</v>
      </c>
      <c r="AB75" s="9">
        <v>1</v>
      </c>
      <c r="AC75" s="9">
        <v>2</v>
      </c>
      <c r="AD75" s="9">
        <v>1</v>
      </c>
      <c r="AE75" s="9">
        <v>2</v>
      </c>
      <c r="AF75" s="9">
        <v>1</v>
      </c>
      <c r="AG75" s="9">
        <v>1</v>
      </c>
      <c r="AH75" s="9">
        <v>2</v>
      </c>
      <c r="AI75" s="9">
        <v>2</v>
      </c>
      <c r="AJ75">
        <v>1</v>
      </c>
      <c r="AK75">
        <v>1</v>
      </c>
      <c r="AL75" s="58">
        <v>2</v>
      </c>
      <c r="AM75">
        <v>1</v>
      </c>
      <c r="AN75">
        <v>2</v>
      </c>
      <c r="AO75">
        <v>2</v>
      </c>
      <c r="AP75">
        <v>2</v>
      </c>
      <c r="AQ75">
        <v>2</v>
      </c>
      <c r="AR75">
        <v>2</v>
      </c>
      <c r="AS75">
        <v>2</v>
      </c>
      <c r="AT75">
        <v>2</v>
      </c>
      <c r="AU75">
        <v>2</v>
      </c>
      <c r="AV75">
        <v>2</v>
      </c>
      <c r="AW75">
        <v>1</v>
      </c>
      <c r="AX75">
        <v>2</v>
      </c>
      <c r="AY75">
        <v>2</v>
      </c>
      <c r="AZ75">
        <v>2</v>
      </c>
      <c r="BA75">
        <v>2</v>
      </c>
      <c r="BB75">
        <v>2</v>
      </c>
      <c r="BC75">
        <v>1</v>
      </c>
      <c r="BD75">
        <v>1</v>
      </c>
      <c r="BE75">
        <v>2</v>
      </c>
      <c r="BF75" t="s">
        <v>957</v>
      </c>
      <c r="BG75" t="s">
        <v>957</v>
      </c>
      <c r="BH75">
        <v>2</v>
      </c>
      <c r="BI75">
        <v>4</v>
      </c>
      <c r="BJ75">
        <v>4</v>
      </c>
      <c r="BK75">
        <v>4</v>
      </c>
      <c r="BL75">
        <v>2</v>
      </c>
      <c r="BM75">
        <v>2</v>
      </c>
      <c r="BN75">
        <v>4</v>
      </c>
      <c r="BO75">
        <v>4</v>
      </c>
      <c r="BP75">
        <v>2</v>
      </c>
      <c r="BQ75">
        <v>3</v>
      </c>
      <c r="BR75">
        <v>1</v>
      </c>
      <c r="BS75">
        <v>2</v>
      </c>
      <c r="BT75" t="s">
        <v>233</v>
      </c>
      <c r="CE75" s="75"/>
      <c r="CS75" s="57"/>
    </row>
    <row r="76" spans="1:97" hidden="1">
      <c r="A76" s="9">
        <v>69</v>
      </c>
      <c r="B76" s="9">
        <v>1</v>
      </c>
      <c r="C76" s="9">
        <v>2</v>
      </c>
      <c r="D76" s="9">
        <v>1</v>
      </c>
      <c r="E76" s="9">
        <v>15</v>
      </c>
      <c r="F76" s="9">
        <v>0</v>
      </c>
      <c r="G76" s="9">
        <v>0</v>
      </c>
      <c r="H76" s="9">
        <v>0</v>
      </c>
      <c r="I76" s="9">
        <v>1</v>
      </c>
      <c r="J76" s="9">
        <v>0</v>
      </c>
      <c r="K76" s="9">
        <v>0</v>
      </c>
      <c r="L76" s="9">
        <v>0</v>
      </c>
      <c r="M76" s="9">
        <v>1</v>
      </c>
      <c r="N76" s="9">
        <v>1</v>
      </c>
      <c r="O76" s="9">
        <v>2</v>
      </c>
      <c r="P76" s="9">
        <v>1</v>
      </c>
      <c r="Q76" s="9">
        <v>1</v>
      </c>
      <c r="R76" s="9">
        <v>1</v>
      </c>
      <c r="S76" s="9">
        <v>1</v>
      </c>
      <c r="T76" s="9">
        <v>1</v>
      </c>
      <c r="U76" s="9">
        <v>1</v>
      </c>
      <c r="V76" s="9">
        <v>1</v>
      </c>
      <c r="W76" s="75">
        <v>1</v>
      </c>
      <c r="X76" s="75">
        <v>1</v>
      </c>
      <c r="Y76" s="75">
        <v>2</v>
      </c>
      <c r="Z76" s="9">
        <v>2</v>
      </c>
      <c r="AA76" s="9">
        <v>1</v>
      </c>
      <c r="AB76" s="9">
        <v>2</v>
      </c>
      <c r="AC76" s="9">
        <v>1</v>
      </c>
      <c r="AD76" s="9">
        <v>1</v>
      </c>
      <c r="AE76" s="9">
        <v>2</v>
      </c>
      <c r="AF76" s="9">
        <v>1</v>
      </c>
      <c r="AG76" s="9">
        <v>1</v>
      </c>
      <c r="AH76" s="9">
        <v>2</v>
      </c>
      <c r="AI76" s="9">
        <v>1</v>
      </c>
      <c r="AJ76">
        <v>2</v>
      </c>
      <c r="AK76" t="s">
        <v>957</v>
      </c>
      <c r="AL76" s="58">
        <v>2</v>
      </c>
      <c r="AM76">
        <v>1</v>
      </c>
      <c r="AN76">
        <v>2</v>
      </c>
      <c r="AO76">
        <v>2</v>
      </c>
      <c r="AP76">
        <v>1</v>
      </c>
      <c r="AQ76">
        <v>2</v>
      </c>
      <c r="AR76">
        <v>2</v>
      </c>
      <c r="AS76">
        <v>2</v>
      </c>
      <c r="AT76">
        <v>2</v>
      </c>
      <c r="AU76">
        <v>1</v>
      </c>
      <c r="AV76">
        <v>2</v>
      </c>
      <c r="AW76">
        <v>2</v>
      </c>
      <c r="AX76">
        <v>2</v>
      </c>
      <c r="AY76">
        <v>2</v>
      </c>
      <c r="AZ76">
        <v>2</v>
      </c>
      <c r="BA76">
        <v>1</v>
      </c>
      <c r="BB76">
        <v>2</v>
      </c>
      <c r="BC76">
        <v>1</v>
      </c>
      <c r="BD76">
        <v>1</v>
      </c>
      <c r="BE76">
        <v>1</v>
      </c>
      <c r="BF76">
        <v>2</v>
      </c>
      <c r="BG76">
        <v>1</v>
      </c>
      <c r="BH76">
        <v>1</v>
      </c>
      <c r="BI76">
        <v>2</v>
      </c>
      <c r="BJ76">
        <v>2</v>
      </c>
      <c r="BK76">
        <v>2</v>
      </c>
      <c r="BL76">
        <v>2</v>
      </c>
      <c r="BM76">
        <v>2</v>
      </c>
      <c r="BN76">
        <v>4</v>
      </c>
      <c r="BO76">
        <v>1</v>
      </c>
      <c r="BP76">
        <v>1</v>
      </c>
      <c r="BQ76">
        <v>2</v>
      </c>
      <c r="BR76">
        <v>1</v>
      </c>
      <c r="BS76">
        <v>2</v>
      </c>
      <c r="CE76" s="75"/>
      <c r="CS76" s="57"/>
    </row>
    <row r="77" spans="1:97" hidden="1">
      <c r="A77" s="9">
        <v>70</v>
      </c>
      <c r="B77" s="9">
        <v>2</v>
      </c>
      <c r="C77" s="9">
        <v>7</v>
      </c>
      <c r="D77" s="9">
        <v>5</v>
      </c>
      <c r="E77" s="9">
        <v>15</v>
      </c>
      <c r="F77" s="9">
        <v>0</v>
      </c>
      <c r="G77" s="9">
        <v>0</v>
      </c>
      <c r="H77" s="9">
        <v>0</v>
      </c>
      <c r="I77" s="9">
        <v>0</v>
      </c>
      <c r="J77" s="9">
        <v>0</v>
      </c>
      <c r="K77" s="9">
        <v>1</v>
      </c>
      <c r="L77" s="9">
        <v>0</v>
      </c>
      <c r="M77" s="9">
        <v>2</v>
      </c>
      <c r="N77" s="9">
        <v>1</v>
      </c>
      <c r="O77" s="9">
        <v>1</v>
      </c>
      <c r="P77" s="9">
        <v>1</v>
      </c>
      <c r="Q77" s="9">
        <v>1</v>
      </c>
      <c r="R77" s="9">
        <v>1</v>
      </c>
      <c r="S77" s="9">
        <v>2</v>
      </c>
      <c r="T77" s="9">
        <v>2</v>
      </c>
      <c r="U77" s="9">
        <v>1</v>
      </c>
      <c r="V77" s="9">
        <v>2</v>
      </c>
      <c r="W77" s="75">
        <v>2</v>
      </c>
      <c r="X77" s="75" t="s">
        <v>956</v>
      </c>
      <c r="Y77" s="75" t="s">
        <v>952</v>
      </c>
      <c r="Z77" s="9" t="s">
        <v>952</v>
      </c>
      <c r="AA77" s="9">
        <v>2</v>
      </c>
      <c r="AB77" s="9">
        <v>2</v>
      </c>
      <c r="AC77" s="9">
        <v>2</v>
      </c>
      <c r="AD77" s="9">
        <v>1</v>
      </c>
      <c r="AE77" s="9">
        <v>1</v>
      </c>
      <c r="AF77" s="9">
        <v>2</v>
      </c>
      <c r="AG77" s="9">
        <v>1</v>
      </c>
      <c r="AH77" s="9">
        <v>2</v>
      </c>
      <c r="AI77" s="9">
        <v>2</v>
      </c>
      <c r="AJ77">
        <v>2</v>
      </c>
      <c r="AK77" t="s">
        <v>957</v>
      </c>
      <c r="AL77" s="58">
        <v>2</v>
      </c>
      <c r="AM77">
        <v>1</v>
      </c>
      <c r="AN77">
        <v>1</v>
      </c>
      <c r="AO77">
        <v>2</v>
      </c>
      <c r="AP77">
        <v>2</v>
      </c>
      <c r="AQ77">
        <v>2</v>
      </c>
      <c r="AR77">
        <v>2</v>
      </c>
      <c r="AS77">
        <v>2</v>
      </c>
      <c r="AT77">
        <v>1</v>
      </c>
      <c r="AU77">
        <v>1</v>
      </c>
      <c r="AV77">
        <v>2</v>
      </c>
      <c r="AW77">
        <v>1</v>
      </c>
      <c r="AX77">
        <v>2</v>
      </c>
      <c r="AY77">
        <v>2</v>
      </c>
      <c r="AZ77">
        <v>2</v>
      </c>
      <c r="BA77">
        <v>1</v>
      </c>
      <c r="BB77">
        <v>1</v>
      </c>
      <c r="BC77">
        <v>1</v>
      </c>
      <c r="BD77">
        <v>1</v>
      </c>
      <c r="BE77">
        <v>2</v>
      </c>
      <c r="BF77" t="s">
        <v>957</v>
      </c>
      <c r="BG77" t="s">
        <v>957</v>
      </c>
      <c r="BH77">
        <v>1</v>
      </c>
      <c r="BI77">
        <v>3</v>
      </c>
      <c r="BJ77">
        <v>1</v>
      </c>
      <c r="BK77">
        <v>2</v>
      </c>
      <c r="BL77">
        <v>1</v>
      </c>
      <c r="BM77">
        <v>1</v>
      </c>
      <c r="BN77">
        <v>4</v>
      </c>
      <c r="BO77">
        <v>2</v>
      </c>
      <c r="BP77">
        <v>2</v>
      </c>
      <c r="BQ77">
        <v>3</v>
      </c>
      <c r="BR77">
        <v>1</v>
      </c>
      <c r="BS77">
        <v>5</v>
      </c>
      <c r="CE77" s="75"/>
      <c r="CS77" s="57"/>
    </row>
    <row r="78" spans="1:97">
      <c r="A78" s="9">
        <v>71</v>
      </c>
      <c r="B78" s="9">
        <v>2</v>
      </c>
      <c r="C78" s="9">
        <v>6</v>
      </c>
      <c r="D78" s="9">
        <v>5</v>
      </c>
      <c r="E78" s="9">
        <v>16</v>
      </c>
      <c r="F78" s="9">
        <v>0</v>
      </c>
      <c r="G78" s="9">
        <v>0</v>
      </c>
      <c r="H78" s="9">
        <v>0</v>
      </c>
      <c r="I78" s="9">
        <v>0</v>
      </c>
      <c r="J78" s="9">
        <v>0</v>
      </c>
      <c r="K78" s="9">
        <v>1</v>
      </c>
      <c r="L78" s="9">
        <v>0</v>
      </c>
      <c r="M78" s="9">
        <v>2</v>
      </c>
      <c r="N78" s="9">
        <v>2</v>
      </c>
      <c r="O78" s="9">
        <v>1</v>
      </c>
      <c r="P78" s="9">
        <v>1</v>
      </c>
      <c r="Q78" s="9">
        <v>1</v>
      </c>
      <c r="R78" s="9">
        <v>1</v>
      </c>
      <c r="S78" s="9">
        <v>2</v>
      </c>
      <c r="T78" s="9">
        <v>2</v>
      </c>
      <c r="U78" s="9">
        <v>1</v>
      </c>
      <c r="V78" s="9">
        <v>1</v>
      </c>
      <c r="W78" s="75">
        <v>1</v>
      </c>
      <c r="X78" s="75">
        <v>1</v>
      </c>
      <c r="Y78" s="75">
        <v>2</v>
      </c>
      <c r="Z78" s="9">
        <v>2</v>
      </c>
      <c r="AA78" s="9">
        <v>1</v>
      </c>
      <c r="AB78" s="9">
        <v>2</v>
      </c>
      <c r="AC78" s="9">
        <v>2</v>
      </c>
      <c r="AD78" s="9">
        <v>1</v>
      </c>
      <c r="AE78" s="9">
        <v>2</v>
      </c>
      <c r="AF78" s="9">
        <v>1</v>
      </c>
      <c r="AG78" s="9">
        <v>1</v>
      </c>
      <c r="AH78" s="9">
        <v>2</v>
      </c>
      <c r="AI78" s="9">
        <v>2</v>
      </c>
      <c r="AJ78">
        <v>2</v>
      </c>
      <c r="AK78" t="s">
        <v>957</v>
      </c>
      <c r="AL78" s="58">
        <v>1</v>
      </c>
      <c r="AM78">
        <v>1</v>
      </c>
      <c r="AN78">
        <v>1</v>
      </c>
      <c r="AO78">
        <v>2</v>
      </c>
      <c r="AP78">
        <v>2</v>
      </c>
      <c r="AQ78">
        <v>2</v>
      </c>
      <c r="AR78">
        <v>1</v>
      </c>
      <c r="AS78">
        <v>2</v>
      </c>
      <c r="AT78">
        <v>1</v>
      </c>
      <c r="AU78">
        <v>1</v>
      </c>
      <c r="AV78">
        <v>2</v>
      </c>
      <c r="AW78">
        <v>1</v>
      </c>
      <c r="AX78">
        <v>2</v>
      </c>
      <c r="AY78">
        <v>2</v>
      </c>
      <c r="AZ78">
        <v>2</v>
      </c>
      <c r="BA78">
        <v>1</v>
      </c>
      <c r="BB78">
        <v>2</v>
      </c>
      <c r="BC78">
        <v>1</v>
      </c>
      <c r="BD78">
        <v>1</v>
      </c>
      <c r="BE78">
        <v>1</v>
      </c>
      <c r="BF78">
        <v>1</v>
      </c>
      <c r="BG78">
        <v>1</v>
      </c>
      <c r="BH78">
        <v>1</v>
      </c>
      <c r="BI78">
        <v>3</v>
      </c>
      <c r="BJ78">
        <v>1</v>
      </c>
      <c r="BK78">
        <v>1</v>
      </c>
      <c r="BL78">
        <v>1</v>
      </c>
      <c r="BM78">
        <v>1</v>
      </c>
      <c r="BN78">
        <v>4</v>
      </c>
      <c r="BO78">
        <v>1</v>
      </c>
      <c r="BP78">
        <v>4</v>
      </c>
      <c r="BQ78">
        <v>4</v>
      </c>
      <c r="BR78">
        <v>1</v>
      </c>
      <c r="BS78">
        <v>2</v>
      </c>
      <c r="CE78" s="75"/>
      <c r="CS78" s="57"/>
    </row>
    <row r="79" spans="1:97" hidden="1">
      <c r="A79" s="9">
        <v>72</v>
      </c>
      <c r="B79" s="9">
        <v>2</v>
      </c>
      <c r="C79" s="9">
        <v>6</v>
      </c>
      <c r="D79" s="9">
        <v>5</v>
      </c>
      <c r="E79" s="9">
        <v>16</v>
      </c>
      <c r="F79" s="9">
        <v>0</v>
      </c>
      <c r="G79" s="9">
        <v>0</v>
      </c>
      <c r="H79" s="9">
        <v>0</v>
      </c>
      <c r="I79" s="9">
        <v>0</v>
      </c>
      <c r="J79" s="9">
        <v>1</v>
      </c>
      <c r="K79" s="9">
        <v>1</v>
      </c>
      <c r="L79" s="9">
        <v>0</v>
      </c>
      <c r="M79" s="9">
        <v>2</v>
      </c>
      <c r="N79" s="9">
        <v>1</v>
      </c>
      <c r="O79" s="9">
        <v>1</v>
      </c>
      <c r="P79" s="9">
        <v>1</v>
      </c>
      <c r="Q79" s="9">
        <v>1</v>
      </c>
      <c r="R79" s="9">
        <v>1</v>
      </c>
      <c r="S79" s="9">
        <v>1</v>
      </c>
      <c r="T79" s="9">
        <v>1</v>
      </c>
      <c r="U79" s="9">
        <v>1</v>
      </c>
      <c r="V79" s="9">
        <v>2</v>
      </c>
      <c r="W79" s="75">
        <v>1</v>
      </c>
      <c r="X79" s="75">
        <v>1</v>
      </c>
      <c r="Y79" s="75">
        <v>2</v>
      </c>
      <c r="Z79" s="9">
        <v>1</v>
      </c>
      <c r="AA79" s="9">
        <v>1</v>
      </c>
      <c r="AB79" s="9">
        <v>2</v>
      </c>
      <c r="AC79" s="9">
        <v>1</v>
      </c>
      <c r="AD79" s="9">
        <v>1</v>
      </c>
      <c r="AE79" s="9">
        <v>2</v>
      </c>
      <c r="AF79" s="9">
        <v>2</v>
      </c>
      <c r="AG79" s="9">
        <v>1</v>
      </c>
      <c r="AH79" s="9">
        <v>1</v>
      </c>
      <c r="AI79" s="9">
        <v>2</v>
      </c>
      <c r="AJ79">
        <v>2</v>
      </c>
      <c r="AK79" t="s">
        <v>957</v>
      </c>
      <c r="AL79" s="58">
        <v>1</v>
      </c>
      <c r="AM79">
        <v>1</v>
      </c>
      <c r="AN79">
        <v>2</v>
      </c>
      <c r="AO79">
        <v>1</v>
      </c>
      <c r="AP79">
        <v>1</v>
      </c>
      <c r="AQ79">
        <v>2</v>
      </c>
      <c r="AR79">
        <v>2</v>
      </c>
      <c r="AS79">
        <v>2</v>
      </c>
      <c r="AT79">
        <v>1</v>
      </c>
      <c r="AU79">
        <v>1</v>
      </c>
      <c r="AV79">
        <v>2</v>
      </c>
      <c r="AW79">
        <v>2</v>
      </c>
      <c r="AX79">
        <v>1</v>
      </c>
      <c r="AY79">
        <v>2</v>
      </c>
      <c r="AZ79">
        <v>1</v>
      </c>
      <c r="BA79">
        <v>1</v>
      </c>
      <c r="BB79">
        <v>1</v>
      </c>
      <c r="BC79">
        <v>1</v>
      </c>
      <c r="BD79">
        <v>1</v>
      </c>
      <c r="BE79">
        <v>2</v>
      </c>
      <c r="BF79" t="s">
        <v>968</v>
      </c>
      <c r="BG79" t="s">
        <v>957</v>
      </c>
      <c r="BH79">
        <v>1</v>
      </c>
      <c r="BI79">
        <v>2</v>
      </c>
      <c r="BJ79">
        <v>1</v>
      </c>
      <c r="BK79">
        <v>1</v>
      </c>
      <c r="BL79">
        <v>1</v>
      </c>
      <c r="BM79">
        <v>1</v>
      </c>
      <c r="BN79">
        <v>2</v>
      </c>
      <c r="BO79">
        <v>3</v>
      </c>
      <c r="BP79">
        <v>2</v>
      </c>
      <c r="BQ79">
        <v>2</v>
      </c>
      <c r="BR79">
        <v>1</v>
      </c>
      <c r="BS79">
        <v>2</v>
      </c>
      <c r="CE79" s="75"/>
      <c r="CS79" s="57"/>
    </row>
    <row r="80" spans="1:97">
      <c r="A80" s="9">
        <v>73</v>
      </c>
      <c r="B80" s="9">
        <v>2</v>
      </c>
      <c r="C80" s="9"/>
      <c r="D80" s="9">
        <v>3</v>
      </c>
      <c r="E80" s="9">
        <v>7</v>
      </c>
      <c r="F80" s="9">
        <v>0</v>
      </c>
      <c r="G80" s="9">
        <v>0</v>
      </c>
      <c r="H80" s="9">
        <v>0</v>
      </c>
      <c r="I80" s="9">
        <v>1</v>
      </c>
      <c r="J80" s="9">
        <v>0</v>
      </c>
      <c r="K80" s="9">
        <v>0</v>
      </c>
      <c r="L80" s="9">
        <v>0</v>
      </c>
      <c r="M80" s="9">
        <v>2</v>
      </c>
      <c r="N80" s="9">
        <v>2</v>
      </c>
      <c r="O80" s="9">
        <v>2</v>
      </c>
      <c r="P80" s="9">
        <v>1</v>
      </c>
      <c r="Q80" s="9">
        <v>1</v>
      </c>
      <c r="R80" s="9">
        <v>1</v>
      </c>
      <c r="S80" s="9">
        <v>2</v>
      </c>
      <c r="T80" s="9">
        <v>1</v>
      </c>
      <c r="U80" s="9">
        <v>1</v>
      </c>
      <c r="V80" s="9">
        <v>2</v>
      </c>
      <c r="W80" s="75">
        <v>1</v>
      </c>
      <c r="X80" s="75">
        <v>2</v>
      </c>
      <c r="Y80" s="75"/>
      <c r="Z80" s="9"/>
      <c r="AA80" s="9">
        <v>2</v>
      </c>
      <c r="AB80" s="9">
        <v>2</v>
      </c>
      <c r="AC80" s="9">
        <v>1</v>
      </c>
      <c r="AD80" s="9">
        <v>1</v>
      </c>
      <c r="AE80" s="9">
        <v>2</v>
      </c>
      <c r="AF80" s="9">
        <v>1</v>
      </c>
      <c r="AG80" s="9">
        <v>1</v>
      </c>
      <c r="AH80" s="9">
        <v>2</v>
      </c>
      <c r="AI80" s="9">
        <v>2</v>
      </c>
      <c r="AJ80">
        <v>2</v>
      </c>
      <c r="AK80" t="s">
        <v>957</v>
      </c>
      <c r="AL80" s="58">
        <v>2</v>
      </c>
      <c r="AM80">
        <v>2</v>
      </c>
      <c r="AN80">
        <v>2</v>
      </c>
      <c r="AO80">
        <v>2</v>
      </c>
      <c r="AP80">
        <v>1</v>
      </c>
      <c r="AQ80">
        <v>2</v>
      </c>
      <c r="AR80">
        <v>2</v>
      </c>
      <c r="AS80">
        <v>2</v>
      </c>
      <c r="AT80">
        <v>2</v>
      </c>
      <c r="AU80">
        <v>2</v>
      </c>
      <c r="AV80">
        <v>2</v>
      </c>
      <c r="AW80">
        <v>2</v>
      </c>
      <c r="AX80">
        <v>1</v>
      </c>
      <c r="AY80">
        <v>1</v>
      </c>
      <c r="AZ80">
        <v>1</v>
      </c>
      <c r="BA80">
        <v>2</v>
      </c>
      <c r="BB80">
        <v>2</v>
      </c>
      <c r="BC80">
        <v>1</v>
      </c>
      <c r="BD80">
        <v>1</v>
      </c>
      <c r="BE80">
        <v>1</v>
      </c>
      <c r="BF80">
        <v>2</v>
      </c>
      <c r="BG80">
        <v>2</v>
      </c>
      <c r="BH80">
        <v>1</v>
      </c>
      <c r="BI80">
        <v>3</v>
      </c>
      <c r="BJ80">
        <v>1</v>
      </c>
      <c r="BK80">
        <v>2</v>
      </c>
      <c r="BL80">
        <v>2</v>
      </c>
      <c r="BM80">
        <v>1</v>
      </c>
      <c r="BN80">
        <v>4</v>
      </c>
      <c r="BO80">
        <v>1</v>
      </c>
      <c r="BP80">
        <v>1</v>
      </c>
      <c r="BQ80">
        <v>3</v>
      </c>
      <c r="BR80">
        <v>1</v>
      </c>
      <c r="BS80">
        <v>3</v>
      </c>
      <c r="BT80" t="s">
        <v>234</v>
      </c>
      <c r="CE80" s="75"/>
      <c r="CS80" s="57"/>
    </row>
    <row r="81" spans="1:97" hidden="1">
      <c r="A81" s="9">
        <v>74</v>
      </c>
      <c r="B81" s="9">
        <v>1</v>
      </c>
      <c r="C81" s="9">
        <v>7</v>
      </c>
      <c r="D81" s="9">
        <v>7</v>
      </c>
      <c r="E81" s="9">
        <v>15</v>
      </c>
      <c r="F81" s="9">
        <v>0</v>
      </c>
      <c r="G81" s="9">
        <v>0</v>
      </c>
      <c r="H81" s="9">
        <v>0</v>
      </c>
      <c r="I81" s="9">
        <v>1</v>
      </c>
      <c r="J81" s="9">
        <v>0</v>
      </c>
      <c r="K81" s="9">
        <v>0</v>
      </c>
      <c r="L81" s="9">
        <v>0</v>
      </c>
      <c r="M81" s="9">
        <v>2</v>
      </c>
      <c r="N81" s="9">
        <v>2</v>
      </c>
      <c r="O81" s="9">
        <v>1</v>
      </c>
      <c r="P81" s="9">
        <v>1</v>
      </c>
      <c r="Q81" s="9">
        <v>1</v>
      </c>
      <c r="R81" s="9">
        <v>1</v>
      </c>
      <c r="S81" s="9">
        <v>2</v>
      </c>
      <c r="T81" s="9">
        <v>1</v>
      </c>
      <c r="U81" s="9">
        <v>1</v>
      </c>
      <c r="V81" s="9">
        <v>2</v>
      </c>
      <c r="W81" s="75">
        <v>1</v>
      </c>
      <c r="X81" s="75">
        <v>1</v>
      </c>
      <c r="Y81" s="75">
        <v>2</v>
      </c>
      <c r="Z81" s="9">
        <v>1</v>
      </c>
      <c r="AA81" s="9">
        <v>1</v>
      </c>
      <c r="AB81" s="9">
        <v>2</v>
      </c>
      <c r="AC81" s="9">
        <v>1</v>
      </c>
      <c r="AD81" s="9">
        <v>1</v>
      </c>
      <c r="AE81" s="9">
        <v>2</v>
      </c>
      <c r="AF81" s="9">
        <v>1</v>
      </c>
      <c r="AG81" s="9">
        <v>2</v>
      </c>
      <c r="AH81" s="91">
        <v>1</v>
      </c>
      <c r="AI81" s="9">
        <v>2</v>
      </c>
      <c r="AJ81">
        <v>2</v>
      </c>
      <c r="AK81" t="s">
        <v>957</v>
      </c>
      <c r="AL81" s="58">
        <v>1</v>
      </c>
      <c r="AM81">
        <v>1</v>
      </c>
      <c r="AN81">
        <v>2</v>
      </c>
      <c r="AO81">
        <v>2</v>
      </c>
      <c r="AP81">
        <v>2</v>
      </c>
      <c r="AQ81">
        <v>2</v>
      </c>
      <c r="AR81">
        <v>2</v>
      </c>
      <c r="AS81">
        <v>2</v>
      </c>
      <c r="AT81">
        <v>2</v>
      </c>
      <c r="AU81">
        <v>2</v>
      </c>
      <c r="AV81">
        <v>2</v>
      </c>
      <c r="AW81">
        <v>1</v>
      </c>
      <c r="AX81">
        <v>2</v>
      </c>
      <c r="AY81">
        <v>2</v>
      </c>
      <c r="AZ81">
        <v>1</v>
      </c>
      <c r="BA81">
        <v>1</v>
      </c>
      <c r="BB81">
        <v>1</v>
      </c>
      <c r="BC81">
        <v>1</v>
      </c>
      <c r="BD81">
        <v>1</v>
      </c>
      <c r="BE81">
        <v>1</v>
      </c>
      <c r="BF81">
        <v>2</v>
      </c>
      <c r="BG81">
        <v>2</v>
      </c>
      <c r="BH81">
        <v>1</v>
      </c>
      <c r="BI81">
        <v>2</v>
      </c>
      <c r="BJ81">
        <v>2</v>
      </c>
      <c r="BK81">
        <v>3</v>
      </c>
      <c r="BL81">
        <v>2</v>
      </c>
      <c r="BM81">
        <v>1</v>
      </c>
      <c r="BN81">
        <v>4</v>
      </c>
      <c r="BP81">
        <v>2</v>
      </c>
      <c r="BQ81">
        <v>4</v>
      </c>
      <c r="BR81">
        <v>4</v>
      </c>
      <c r="BS81">
        <v>2</v>
      </c>
      <c r="CE81" s="75"/>
      <c r="CS81" s="57"/>
    </row>
    <row r="82" spans="1:97" hidden="1">
      <c r="A82" s="9">
        <v>75</v>
      </c>
      <c r="B82" s="9">
        <v>2</v>
      </c>
      <c r="C82" s="9">
        <v>6</v>
      </c>
      <c r="D82" s="9">
        <v>4</v>
      </c>
      <c r="E82" s="9">
        <v>9</v>
      </c>
      <c r="F82" s="9">
        <v>0</v>
      </c>
      <c r="G82" s="9">
        <v>0</v>
      </c>
      <c r="H82" s="9">
        <v>1</v>
      </c>
      <c r="I82" s="9">
        <v>0</v>
      </c>
      <c r="J82" s="9">
        <v>0</v>
      </c>
      <c r="K82" s="9">
        <v>0</v>
      </c>
      <c r="L82" s="9">
        <v>0</v>
      </c>
      <c r="M82" s="9">
        <v>3</v>
      </c>
      <c r="N82" s="9">
        <v>1</v>
      </c>
      <c r="O82" s="9">
        <v>1</v>
      </c>
      <c r="P82" s="9">
        <v>1</v>
      </c>
      <c r="Q82" s="9">
        <v>1</v>
      </c>
      <c r="R82" s="9">
        <v>1</v>
      </c>
      <c r="S82" s="9">
        <v>1</v>
      </c>
      <c r="T82" s="9">
        <v>1</v>
      </c>
      <c r="U82" s="9">
        <v>1</v>
      </c>
      <c r="V82" s="9">
        <v>1</v>
      </c>
      <c r="W82" s="75">
        <v>1</v>
      </c>
      <c r="X82" s="75">
        <v>1</v>
      </c>
      <c r="Y82" s="75">
        <v>2</v>
      </c>
      <c r="Z82" s="9">
        <v>1</v>
      </c>
      <c r="AA82" s="9">
        <v>2</v>
      </c>
      <c r="AB82" s="9">
        <v>2</v>
      </c>
      <c r="AC82" s="9">
        <v>2</v>
      </c>
      <c r="AD82" s="9">
        <v>1</v>
      </c>
      <c r="AE82" s="9">
        <v>2</v>
      </c>
      <c r="AF82" s="9">
        <v>2</v>
      </c>
      <c r="AG82" s="9">
        <v>1</v>
      </c>
      <c r="AH82" s="9">
        <v>2</v>
      </c>
      <c r="AI82" s="9">
        <v>2</v>
      </c>
      <c r="AJ82">
        <v>2</v>
      </c>
      <c r="AK82" t="s">
        <v>957</v>
      </c>
      <c r="AL82" s="58">
        <v>2</v>
      </c>
      <c r="AM82">
        <v>2</v>
      </c>
      <c r="AN82">
        <v>2</v>
      </c>
      <c r="AO82">
        <v>2</v>
      </c>
      <c r="AP82">
        <v>2</v>
      </c>
      <c r="AQ82">
        <v>2</v>
      </c>
      <c r="AR82">
        <v>2</v>
      </c>
      <c r="AS82">
        <v>2</v>
      </c>
      <c r="AT82">
        <v>2</v>
      </c>
      <c r="AU82">
        <v>2</v>
      </c>
      <c r="AV82">
        <v>2</v>
      </c>
      <c r="AW82">
        <v>2</v>
      </c>
      <c r="AX82">
        <v>2</v>
      </c>
      <c r="AY82">
        <v>2</v>
      </c>
      <c r="AZ82">
        <v>2</v>
      </c>
      <c r="BA82">
        <v>1</v>
      </c>
      <c r="BB82">
        <v>2</v>
      </c>
      <c r="BC82">
        <v>1</v>
      </c>
      <c r="BD82">
        <v>2</v>
      </c>
      <c r="BE82">
        <v>2</v>
      </c>
      <c r="BF82" t="s">
        <v>957</v>
      </c>
      <c r="BG82" t="s">
        <v>957</v>
      </c>
      <c r="BH82">
        <v>1</v>
      </c>
      <c r="BI82">
        <v>4</v>
      </c>
      <c r="BJ82">
        <v>4</v>
      </c>
      <c r="BK82">
        <v>4</v>
      </c>
      <c r="BL82">
        <v>4</v>
      </c>
      <c r="BM82">
        <v>1</v>
      </c>
      <c r="BN82">
        <v>4</v>
      </c>
      <c r="BO82">
        <v>4</v>
      </c>
      <c r="BP82">
        <v>4</v>
      </c>
      <c r="BQ82">
        <v>4</v>
      </c>
      <c r="BR82">
        <v>3</v>
      </c>
      <c r="BS82">
        <v>4</v>
      </c>
      <c r="CE82" s="75"/>
      <c r="CS82" s="57"/>
    </row>
    <row r="83" spans="1:97" hidden="1">
      <c r="A83" s="9">
        <v>76</v>
      </c>
      <c r="B83" s="9">
        <v>2</v>
      </c>
      <c r="C83" s="9">
        <v>6</v>
      </c>
      <c r="D83" s="9">
        <v>1</v>
      </c>
      <c r="E83" s="9">
        <v>10</v>
      </c>
      <c r="F83" s="9">
        <v>0</v>
      </c>
      <c r="G83" s="9">
        <v>0</v>
      </c>
      <c r="H83" s="9">
        <v>0</v>
      </c>
      <c r="I83" s="9">
        <v>1</v>
      </c>
      <c r="J83" s="9">
        <v>1</v>
      </c>
      <c r="K83" s="9">
        <v>0</v>
      </c>
      <c r="L83" s="9">
        <v>0</v>
      </c>
      <c r="M83" s="9">
        <v>2</v>
      </c>
      <c r="N83" s="9">
        <v>1</v>
      </c>
      <c r="O83" s="9">
        <v>1</v>
      </c>
      <c r="P83" s="9">
        <v>1</v>
      </c>
      <c r="Q83" s="9">
        <v>1</v>
      </c>
      <c r="R83" s="9">
        <v>1</v>
      </c>
      <c r="S83" s="9">
        <v>2</v>
      </c>
      <c r="T83" s="9">
        <v>2</v>
      </c>
      <c r="U83" s="9">
        <v>1</v>
      </c>
      <c r="V83" s="9">
        <v>1</v>
      </c>
      <c r="W83" s="75">
        <v>1</v>
      </c>
      <c r="X83" s="75">
        <v>1</v>
      </c>
      <c r="Y83" s="75">
        <v>2</v>
      </c>
      <c r="Z83" s="9">
        <v>1</v>
      </c>
      <c r="AA83" s="9">
        <v>1</v>
      </c>
      <c r="AB83" s="9">
        <v>1</v>
      </c>
      <c r="AC83" s="9">
        <v>1</v>
      </c>
      <c r="AD83" s="9">
        <v>1</v>
      </c>
      <c r="AE83" s="9">
        <v>1</v>
      </c>
      <c r="AF83" s="9">
        <v>1</v>
      </c>
      <c r="AG83" s="9">
        <v>1</v>
      </c>
      <c r="AH83" s="9">
        <v>1</v>
      </c>
      <c r="AI83" s="9">
        <v>2</v>
      </c>
      <c r="AJ83">
        <v>2</v>
      </c>
      <c r="AK83" t="s">
        <v>957</v>
      </c>
      <c r="AL83" s="58">
        <v>1</v>
      </c>
      <c r="AM83">
        <v>1</v>
      </c>
      <c r="AN83">
        <v>1</v>
      </c>
      <c r="AO83">
        <v>1</v>
      </c>
      <c r="AP83">
        <v>1</v>
      </c>
      <c r="AQ83">
        <v>1</v>
      </c>
      <c r="AR83">
        <v>1</v>
      </c>
      <c r="AS83">
        <v>1</v>
      </c>
      <c r="AT83">
        <v>1</v>
      </c>
      <c r="AU83">
        <v>1</v>
      </c>
      <c r="AV83">
        <v>2</v>
      </c>
      <c r="AW83">
        <v>1</v>
      </c>
      <c r="AX83">
        <v>1</v>
      </c>
      <c r="AY83">
        <v>1</v>
      </c>
      <c r="AZ83">
        <v>1</v>
      </c>
      <c r="BA83">
        <v>1</v>
      </c>
      <c r="BB83">
        <v>1</v>
      </c>
      <c r="BC83">
        <v>1</v>
      </c>
      <c r="BD83">
        <v>1</v>
      </c>
      <c r="BE83">
        <v>1</v>
      </c>
      <c r="BF83">
        <v>2</v>
      </c>
      <c r="BG83">
        <v>2</v>
      </c>
      <c r="BH83">
        <v>1</v>
      </c>
      <c r="BI83">
        <v>1</v>
      </c>
      <c r="BJ83">
        <v>1</v>
      </c>
      <c r="BK83">
        <v>2</v>
      </c>
      <c r="BL83">
        <v>2</v>
      </c>
      <c r="BM83">
        <v>1</v>
      </c>
      <c r="BN83">
        <v>2</v>
      </c>
      <c r="BO83">
        <v>2</v>
      </c>
      <c r="BP83">
        <v>1</v>
      </c>
      <c r="BQ83">
        <v>2</v>
      </c>
      <c r="BR83">
        <v>1</v>
      </c>
      <c r="BS83">
        <v>2</v>
      </c>
      <c r="BT83" t="s">
        <v>235</v>
      </c>
      <c r="CE83" s="75"/>
      <c r="CS83" s="57"/>
    </row>
    <row r="84" spans="1:97" hidden="1">
      <c r="A84" s="9">
        <v>77</v>
      </c>
      <c r="B84" s="9">
        <v>2</v>
      </c>
      <c r="C84" s="9">
        <v>6</v>
      </c>
      <c r="D84" s="9">
        <v>7</v>
      </c>
      <c r="E84" s="9">
        <v>2</v>
      </c>
      <c r="F84" s="9">
        <v>0</v>
      </c>
      <c r="G84" s="9">
        <v>0</v>
      </c>
      <c r="H84" s="9">
        <v>0</v>
      </c>
      <c r="I84" s="9">
        <v>1</v>
      </c>
      <c r="J84" s="9">
        <v>0</v>
      </c>
      <c r="K84" s="9">
        <v>0</v>
      </c>
      <c r="L84" s="9">
        <v>0</v>
      </c>
      <c r="M84" s="9">
        <v>2</v>
      </c>
      <c r="N84" s="9">
        <v>1</v>
      </c>
      <c r="O84" s="9">
        <v>2</v>
      </c>
      <c r="P84" s="9">
        <v>1</v>
      </c>
      <c r="Q84" s="9">
        <v>1</v>
      </c>
      <c r="R84" s="9">
        <v>1</v>
      </c>
      <c r="S84" s="9">
        <v>2</v>
      </c>
      <c r="T84" s="9">
        <v>2</v>
      </c>
      <c r="U84" s="9">
        <v>1</v>
      </c>
      <c r="V84" s="9">
        <v>2</v>
      </c>
      <c r="W84" s="75">
        <v>1</v>
      </c>
      <c r="X84" s="75">
        <v>1</v>
      </c>
      <c r="Y84" s="75">
        <v>2</v>
      </c>
      <c r="Z84" s="9">
        <v>1</v>
      </c>
      <c r="AA84" s="9">
        <v>2</v>
      </c>
      <c r="AB84" s="9">
        <v>2</v>
      </c>
      <c r="AC84" s="9">
        <v>1</v>
      </c>
      <c r="AD84" s="9">
        <v>1</v>
      </c>
      <c r="AE84" s="9">
        <v>2</v>
      </c>
      <c r="AF84" s="9">
        <v>1</v>
      </c>
      <c r="AG84" s="9">
        <v>2</v>
      </c>
      <c r="AH84" s="91">
        <v>1</v>
      </c>
      <c r="AI84" s="9">
        <v>2</v>
      </c>
      <c r="AJ84">
        <v>2</v>
      </c>
      <c r="AK84" t="s">
        <v>957</v>
      </c>
      <c r="AL84" s="58">
        <v>2</v>
      </c>
      <c r="AM84">
        <v>1</v>
      </c>
      <c r="AN84">
        <v>2</v>
      </c>
      <c r="AO84">
        <v>2</v>
      </c>
      <c r="AP84">
        <v>2</v>
      </c>
      <c r="AQ84">
        <v>2</v>
      </c>
      <c r="AR84">
        <v>2</v>
      </c>
      <c r="AS84">
        <v>2</v>
      </c>
      <c r="AT84">
        <v>2</v>
      </c>
      <c r="AU84">
        <v>1</v>
      </c>
      <c r="AV84">
        <v>2</v>
      </c>
      <c r="AW84">
        <v>2</v>
      </c>
      <c r="AX84">
        <v>2</v>
      </c>
      <c r="AY84">
        <v>2</v>
      </c>
      <c r="AZ84">
        <v>1</v>
      </c>
      <c r="BA84">
        <v>2</v>
      </c>
      <c r="BB84">
        <v>2</v>
      </c>
      <c r="BC84">
        <v>2</v>
      </c>
      <c r="BD84">
        <v>2</v>
      </c>
      <c r="BE84">
        <v>2</v>
      </c>
      <c r="BF84" t="s">
        <v>957</v>
      </c>
      <c r="BG84" t="s">
        <v>957</v>
      </c>
      <c r="BH84">
        <v>1</v>
      </c>
      <c r="BI84">
        <v>2</v>
      </c>
      <c r="BJ84">
        <v>1</v>
      </c>
      <c r="BK84">
        <v>1</v>
      </c>
      <c r="BL84">
        <v>1</v>
      </c>
      <c r="BM84">
        <v>3</v>
      </c>
      <c r="BN84">
        <v>4</v>
      </c>
      <c r="BO84">
        <v>2</v>
      </c>
      <c r="BP84">
        <v>2</v>
      </c>
      <c r="BQ84">
        <v>3</v>
      </c>
      <c r="BR84">
        <v>3</v>
      </c>
      <c r="BS84">
        <v>2</v>
      </c>
      <c r="BT84" t="s">
        <v>236</v>
      </c>
      <c r="CE84" s="75"/>
      <c r="CS84" s="57"/>
    </row>
    <row r="85" spans="1:97" hidden="1">
      <c r="A85" s="9">
        <v>78</v>
      </c>
      <c r="B85" s="9">
        <v>2</v>
      </c>
      <c r="C85" s="9">
        <v>4</v>
      </c>
      <c r="D85" s="9">
        <v>5</v>
      </c>
      <c r="E85" s="9">
        <v>12</v>
      </c>
      <c r="F85" s="9">
        <v>0</v>
      </c>
      <c r="G85" s="9">
        <v>0</v>
      </c>
      <c r="H85" s="9">
        <v>0</v>
      </c>
      <c r="I85" s="9">
        <v>0</v>
      </c>
      <c r="J85" s="9">
        <v>0</v>
      </c>
      <c r="K85" s="9">
        <v>1</v>
      </c>
      <c r="L85" s="9">
        <v>0</v>
      </c>
      <c r="M85" s="9">
        <v>3</v>
      </c>
      <c r="N85" s="9">
        <v>1</v>
      </c>
      <c r="O85" s="9">
        <v>1</v>
      </c>
      <c r="P85" s="9">
        <v>1</v>
      </c>
      <c r="Q85" s="9">
        <v>1</v>
      </c>
      <c r="R85" s="9">
        <v>1</v>
      </c>
      <c r="S85" s="9">
        <v>1</v>
      </c>
      <c r="T85" s="9">
        <v>1</v>
      </c>
      <c r="U85" s="9">
        <v>1</v>
      </c>
      <c r="V85" s="9">
        <v>2</v>
      </c>
      <c r="W85" s="75">
        <v>1</v>
      </c>
      <c r="X85" s="75">
        <v>1</v>
      </c>
      <c r="Y85" s="75">
        <v>2</v>
      </c>
      <c r="Z85" s="9">
        <v>1</v>
      </c>
      <c r="AA85" s="9">
        <v>1</v>
      </c>
      <c r="AB85" s="9">
        <v>2</v>
      </c>
      <c r="AC85" s="9">
        <v>2</v>
      </c>
      <c r="AD85" s="9">
        <v>1</v>
      </c>
      <c r="AE85" s="9">
        <v>1</v>
      </c>
      <c r="AF85" s="9">
        <v>1</v>
      </c>
      <c r="AG85" s="9">
        <v>1</v>
      </c>
      <c r="AH85" s="91">
        <v>1</v>
      </c>
      <c r="AI85" s="9">
        <v>2</v>
      </c>
      <c r="AJ85">
        <v>2</v>
      </c>
      <c r="AK85" t="s">
        <v>957</v>
      </c>
      <c r="AL85" s="58">
        <v>2</v>
      </c>
      <c r="AM85">
        <v>1</v>
      </c>
      <c r="AN85">
        <v>1</v>
      </c>
      <c r="AO85">
        <v>2</v>
      </c>
      <c r="AP85">
        <v>1</v>
      </c>
      <c r="AQ85">
        <v>1</v>
      </c>
      <c r="AR85">
        <v>2</v>
      </c>
      <c r="AS85">
        <v>2</v>
      </c>
      <c r="AT85">
        <v>1</v>
      </c>
      <c r="AU85">
        <v>2</v>
      </c>
      <c r="AV85">
        <v>2</v>
      </c>
      <c r="AW85">
        <v>1</v>
      </c>
      <c r="AX85">
        <v>1</v>
      </c>
      <c r="AY85">
        <v>1</v>
      </c>
      <c r="AZ85">
        <v>1</v>
      </c>
      <c r="BA85">
        <v>1</v>
      </c>
      <c r="BB85">
        <v>1</v>
      </c>
      <c r="BC85">
        <v>1</v>
      </c>
      <c r="BD85">
        <v>1</v>
      </c>
      <c r="BE85">
        <v>1</v>
      </c>
      <c r="BF85">
        <v>2</v>
      </c>
      <c r="BG85">
        <v>2</v>
      </c>
      <c r="BH85">
        <v>1</v>
      </c>
      <c r="BI85">
        <v>2</v>
      </c>
      <c r="BJ85">
        <v>2</v>
      </c>
      <c r="BK85">
        <v>2</v>
      </c>
      <c r="BL85">
        <v>1</v>
      </c>
      <c r="BM85">
        <v>1</v>
      </c>
      <c r="BN85">
        <v>4</v>
      </c>
      <c r="BO85">
        <v>2</v>
      </c>
      <c r="BP85">
        <v>2</v>
      </c>
      <c r="BQ85">
        <v>1</v>
      </c>
      <c r="BR85">
        <v>1</v>
      </c>
      <c r="BS85">
        <v>5</v>
      </c>
      <c r="BT85" t="s">
        <v>237</v>
      </c>
      <c r="CE85" s="75"/>
      <c r="CS85" s="57"/>
    </row>
    <row r="86" spans="1:97" hidden="1">
      <c r="A86" s="9">
        <v>79</v>
      </c>
      <c r="B86" s="9">
        <v>2</v>
      </c>
      <c r="C86" s="9">
        <v>9</v>
      </c>
      <c r="D86" s="9">
        <v>5</v>
      </c>
      <c r="E86" s="9">
        <v>5</v>
      </c>
      <c r="F86" s="9">
        <v>0</v>
      </c>
      <c r="G86" s="9">
        <v>0</v>
      </c>
      <c r="H86" s="9">
        <v>0</v>
      </c>
      <c r="I86" s="9">
        <v>1</v>
      </c>
      <c r="J86" s="9">
        <v>0</v>
      </c>
      <c r="K86" s="9">
        <v>0</v>
      </c>
      <c r="L86" s="9">
        <v>0</v>
      </c>
      <c r="M86" s="9">
        <v>2</v>
      </c>
      <c r="N86" s="9">
        <v>2</v>
      </c>
      <c r="O86" s="9">
        <v>2</v>
      </c>
      <c r="P86" s="9">
        <v>2</v>
      </c>
      <c r="Q86" s="9">
        <v>1</v>
      </c>
      <c r="R86" s="9">
        <v>1</v>
      </c>
      <c r="S86" s="9">
        <v>1</v>
      </c>
      <c r="T86" s="9">
        <v>1</v>
      </c>
      <c r="U86" s="9">
        <v>1</v>
      </c>
      <c r="V86" s="9">
        <v>1</v>
      </c>
      <c r="W86" s="75">
        <v>1</v>
      </c>
      <c r="X86" s="75">
        <v>1</v>
      </c>
      <c r="Y86" s="75">
        <v>2</v>
      </c>
      <c r="Z86" s="9">
        <v>2</v>
      </c>
      <c r="AA86" s="9">
        <v>2</v>
      </c>
      <c r="AB86" s="9">
        <v>2</v>
      </c>
      <c r="AC86" s="9">
        <v>1</v>
      </c>
      <c r="AD86" s="9">
        <v>1</v>
      </c>
      <c r="AE86" s="9">
        <v>2</v>
      </c>
      <c r="AF86" s="9">
        <v>2</v>
      </c>
      <c r="AG86" s="9">
        <v>1</v>
      </c>
      <c r="AH86" s="9">
        <v>1</v>
      </c>
      <c r="AI86" s="9">
        <v>2</v>
      </c>
      <c r="AJ86">
        <v>2</v>
      </c>
      <c r="AK86" t="s">
        <v>957</v>
      </c>
      <c r="AL86" s="58">
        <v>2</v>
      </c>
      <c r="AM86">
        <v>1</v>
      </c>
      <c r="AN86">
        <v>1</v>
      </c>
      <c r="AO86">
        <v>2</v>
      </c>
      <c r="AP86">
        <v>2</v>
      </c>
      <c r="AQ86">
        <v>2</v>
      </c>
      <c r="AR86">
        <v>2</v>
      </c>
      <c r="AS86">
        <v>2</v>
      </c>
      <c r="AT86">
        <v>2</v>
      </c>
      <c r="AU86">
        <v>2</v>
      </c>
      <c r="AV86">
        <v>2</v>
      </c>
      <c r="AW86">
        <v>2</v>
      </c>
      <c r="AX86">
        <v>2</v>
      </c>
      <c r="AY86">
        <v>2</v>
      </c>
      <c r="AZ86">
        <v>2</v>
      </c>
      <c r="BA86">
        <v>2</v>
      </c>
      <c r="BB86">
        <v>2</v>
      </c>
      <c r="BD86">
        <v>1</v>
      </c>
      <c r="BE86">
        <v>2</v>
      </c>
      <c r="BF86" t="s">
        <v>957</v>
      </c>
      <c r="BG86" t="s">
        <v>957</v>
      </c>
      <c r="BH86">
        <v>1</v>
      </c>
      <c r="BI86">
        <v>4</v>
      </c>
      <c r="BJ86">
        <v>1</v>
      </c>
      <c r="BK86">
        <v>4</v>
      </c>
      <c r="BL86">
        <v>1</v>
      </c>
      <c r="BM86">
        <v>2</v>
      </c>
      <c r="BN86">
        <v>4</v>
      </c>
      <c r="BO86">
        <v>3</v>
      </c>
      <c r="BP86">
        <v>4</v>
      </c>
      <c r="BQ86">
        <v>4</v>
      </c>
      <c r="BR86">
        <v>4</v>
      </c>
      <c r="BS86">
        <v>5</v>
      </c>
      <c r="CE86" s="75"/>
      <c r="CS86" s="57"/>
    </row>
    <row r="87" spans="1:97">
      <c r="A87" s="9">
        <v>80</v>
      </c>
      <c r="B87" s="9">
        <v>2</v>
      </c>
      <c r="C87" s="9">
        <v>6</v>
      </c>
      <c r="D87" s="9"/>
      <c r="E87" s="9">
        <v>8</v>
      </c>
      <c r="F87" s="9">
        <v>0</v>
      </c>
      <c r="G87" s="9">
        <v>0</v>
      </c>
      <c r="H87" s="9">
        <v>0</v>
      </c>
      <c r="I87" s="9">
        <v>0</v>
      </c>
      <c r="J87" s="9">
        <v>0</v>
      </c>
      <c r="K87" s="9">
        <v>0</v>
      </c>
      <c r="L87" s="9">
        <v>1</v>
      </c>
      <c r="M87" s="9">
        <v>2</v>
      </c>
      <c r="N87" s="9">
        <v>2</v>
      </c>
      <c r="O87" s="9">
        <v>2</v>
      </c>
      <c r="P87" s="9">
        <v>1</v>
      </c>
      <c r="Q87" s="9">
        <v>2</v>
      </c>
      <c r="R87" s="9" t="s">
        <v>962</v>
      </c>
      <c r="S87" s="9" t="s">
        <v>963</v>
      </c>
      <c r="T87" s="9">
        <v>2</v>
      </c>
      <c r="U87" s="9">
        <v>2</v>
      </c>
      <c r="V87" s="9" t="s">
        <v>957</v>
      </c>
      <c r="W87" s="75">
        <v>2</v>
      </c>
      <c r="X87" s="75" t="s">
        <v>954</v>
      </c>
      <c r="Y87" s="75" t="s">
        <v>952</v>
      </c>
      <c r="Z87" s="9" t="s">
        <v>952</v>
      </c>
      <c r="AA87" s="9">
        <v>2</v>
      </c>
      <c r="AB87" s="9">
        <v>2</v>
      </c>
      <c r="AC87" s="9">
        <v>1</v>
      </c>
      <c r="AD87" s="9">
        <v>1</v>
      </c>
      <c r="AE87" s="9">
        <v>2</v>
      </c>
      <c r="AF87" s="9"/>
      <c r="AG87" s="9">
        <v>1</v>
      </c>
      <c r="AH87" s="91">
        <v>1</v>
      </c>
      <c r="AI87" s="9">
        <v>2</v>
      </c>
      <c r="AJ87">
        <v>2</v>
      </c>
      <c r="AK87" t="s">
        <v>957</v>
      </c>
      <c r="AL87" s="58">
        <v>2</v>
      </c>
      <c r="AM87">
        <v>1</v>
      </c>
      <c r="AN87">
        <v>2</v>
      </c>
      <c r="AO87">
        <v>2</v>
      </c>
      <c r="AP87">
        <v>2</v>
      </c>
      <c r="AQ87">
        <v>2</v>
      </c>
      <c r="AR87">
        <v>2</v>
      </c>
      <c r="AS87">
        <v>2</v>
      </c>
      <c r="AT87">
        <v>2</v>
      </c>
      <c r="AU87">
        <v>1</v>
      </c>
      <c r="AV87">
        <v>2</v>
      </c>
      <c r="AW87">
        <v>1</v>
      </c>
      <c r="AX87">
        <v>2</v>
      </c>
      <c r="AY87">
        <v>2</v>
      </c>
      <c r="AZ87">
        <v>2</v>
      </c>
      <c r="BA87">
        <v>2</v>
      </c>
      <c r="BB87">
        <v>2</v>
      </c>
      <c r="BC87">
        <v>1</v>
      </c>
      <c r="BD87">
        <v>2</v>
      </c>
      <c r="BE87">
        <v>1</v>
      </c>
      <c r="BF87">
        <v>1</v>
      </c>
      <c r="BG87">
        <v>1</v>
      </c>
      <c r="BH87">
        <v>1</v>
      </c>
      <c r="BI87">
        <v>2</v>
      </c>
      <c r="BJ87">
        <v>1</v>
      </c>
      <c r="BK87">
        <v>1</v>
      </c>
      <c r="BL87">
        <v>1</v>
      </c>
      <c r="BM87">
        <v>2</v>
      </c>
      <c r="BN87">
        <v>4</v>
      </c>
      <c r="BO87">
        <v>2</v>
      </c>
      <c r="BP87">
        <v>2</v>
      </c>
      <c r="BQ87">
        <v>4</v>
      </c>
      <c r="BR87">
        <v>4</v>
      </c>
      <c r="BS87">
        <v>2</v>
      </c>
      <c r="CE87" s="75"/>
      <c r="CS87" s="57"/>
    </row>
    <row r="88" spans="1:97" hidden="1">
      <c r="A88" s="9">
        <v>81</v>
      </c>
      <c r="B88" s="9">
        <v>1</v>
      </c>
      <c r="C88" s="9">
        <v>5</v>
      </c>
      <c r="D88" s="9">
        <v>1</v>
      </c>
      <c r="E88" s="9">
        <v>1</v>
      </c>
      <c r="F88" s="9">
        <v>0</v>
      </c>
      <c r="G88" s="9">
        <v>0</v>
      </c>
      <c r="H88" s="9">
        <v>0</v>
      </c>
      <c r="I88" s="9">
        <v>0</v>
      </c>
      <c r="J88" s="9">
        <v>1</v>
      </c>
      <c r="K88" s="9">
        <v>0</v>
      </c>
      <c r="L88" s="9">
        <v>0</v>
      </c>
      <c r="M88" s="9">
        <v>2</v>
      </c>
      <c r="N88" s="9">
        <v>1</v>
      </c>
      <c r="O88" s="9">
        <v>1</v>
      </c>
      <c r="P88" s="9">
        <v>2</v>
      </c>
      <c r="Q88" s="9">
        <v>1</v>
      </c>
      <c r="R88" s="9">
        <v>1</v>
      </c>
      <c r="S88" s="9">
        <v>2</v>
      </c>
      <c r="T88" s="9">
        <v>1</v>
      </c>
      <c r="U88" s="9">
        <v>1</v>
      </c>
      <c r="V88" s="9">
        <v>2</v>
      </c>
      <c r="W88" s="75">
        <v>2</v>
      </c>
      <c r="X88" s="75" t="s">
        <v>956</v>
      </c>
      <c r="Y88" s="75" t="s">
        <v>952</v>
      </c>
      <c r="Z88" s="9" t="s">
        <v>952</v>
      </c>
      <c r="AA88" s="9">
        <v>2</v>
      </c>
      <c r="AB88" s="9">
        <v>2</v>
      </c>
      <c r="AC88" s="9">
        <v>2</v>
      </c>
      <c r="AD88" s="9">
        <v>1</v>
      </c>
      <c r="AE88" s="9">
        <v>2</v>
      </c>
      <c r="AF88" s="9">
        <v>1</v>
      </c>
      <c r="AG88" s="9">
        <v>1</v>
      </c>
      <c r="AH88" s="91">
        <v>1</v>
      </c>
      <c r="AI88" s="9">
        <v>1</v>
      </c>
      <c r="AJ88">
        <v>1</v>
      </c>
      <c r="AK88">
        <v>1</v>
      </c>
      <c r="AL88" s="58">
        <v>2</v>
      </c>
      <c r="AM88">
        <v>1</v>
      </c>
      <c r="AN88">
        <v>1</v>
      </c>
      <c r="AO88">
        <v>2</v>
      </c>
      <c r="AP88">
        <v>2</v>
      </c>
      <c r="AQ88">
        <v>2</v>
      </c>
      <c r="AR88">
        <v>2</v>
      </c>
      <c r="AS88">
        <v>2</v>
      </c>
      <c r="AT88">
        <v>2</v>
      </c>
      <c r="AU88">
        <v>2</v>
      </c>
      <c r="AV88">
        <v>2</v>
      </c>
      <c r="AW88">
        <v>2</v>
      </c>
      <c r="AX88">
        <v>2</v>
      </c>
      <c r="AY88">
        <v>2</v>
      </c>
      <c r="AZ88">
        <v>2</v>
      </c>
      <c r="BA88">
        <v>2</v>
      </c>
      <c r="BB88">
        <v>2</v>
      </c>
      <c r="BC88">
        <v>1</v>
      </c>
      <c r="BD88">
        <v>1</v>
      </c>
      <c r="BE88">
        <v>1</v>
      </c>
      <c r="BF88">
        <v>2</v>
      </c>
      <c r="BG88">
        <v>2</v>
      </c>
      <c r="BH88">
        <v>1</v>
      </c>
      <c r="BI88">
        <v>2</v>
      </c>
      <c r="BJ88">
        <v>1</v>
      </c>
      <c r="BK88">
        <v>1</v>
      </c>
      <c r="BL88">
        <v>1</v>
      </c>
      <c r="BM88">
        <v>2</v>
      </c>
      <c r="BN88">
        <v>4</v>
      </c>
      <c r="BO88">
        <v>1</v>
      </c>
      <c r="BP88">
        <v>2</v>
      </c>
      <c r="BQ88">
        <v>4</v>
      </c>
      <c r="BR88">
        <v>1</v>
      </c>
      <c r="BS88">
        <v>2</v>
      </c>
      <c r="CE88" s="75"/>
      <c r="CS88" s="57"/>
    </row>
    <row r="89" spans="1:97">
      <c r="A89" s="9">
        <v>82</v>
      </c>
      <c r="B89" s="9">
        <v>2</v>
      </c>
      <c r="C89" s="9">
        <v>9</v>
      </c>
      <c r="D89" s="9">
        <v>5</v>
      </c>
      <c r="E89" s="9">
        <v>16</v>
      </c>
      <c r="F89" s="9">
        <v>0</v>
      </c>
      <c r="G89" s="9">
        <v>0</v>
      </c>
      <c r="H89" s="9">
        <v>1</v>
      </c>
      <c r="I89" s="9">
        <v>1</v>
      </c>
      <c r="J89" s="9">
        <v>0</v>
      </c>
      <c r="K89" s="9">
        <v>1</v>
      </c>
      <c r="L89" s="9">
        <v>0</v>
      </c>
      <c r="M89" s="9">
        <v>2</v>
      </c>
      <c r="N89" s="9">
        <v>2</v>
      </c>
      <c r="O89" s="9">
        <v>1</v>
      </c>
      <c r="P89" s="9">
        <v>1</v>
      </c>
      <c r="Q89" s="9">
        <v>1</v>
      </c>
      <c r="R89" s="9">
        <v>1</v>
      </c>
      <c r="S89" s="9">
        <v>1</v>
      </c>
      <c r="T89" s="9">
        <v>1</v>
      </c>
      <c r="U89" s="9">
        <v>1</v>
      </c>
      <c r="V89" s="9">
        <v>1</v>
      </c>
      <c r="W89" s="75">
        <v>1</v>
      </c>
      <c r="X89" s="75">
        <v>2</v>
      </c>
      <c r="Y89" s="75"/>
      <c r="Z89" s="9">
        <v>2</v>
      </c>
      <c r="AA89" s="9">
        <v>1</v>
      </c>
      <c r="AB89" s="9">
        <v>2</v>
      </c>
      <c r="AC89" s="9">
        <v>1</v>
      </c>
      <c r="AD89" s="9">
        <v>1</v>
      </c>
      <c r="AE89" s="9">
        <v>1</v>
      </c>
      <c r="AF89" s="9">
        <v>1</v>
      </c>
      <c r="AG89" s="9">
        <v>1</v>
      </c>
      <c r="AH89" s="9">
        <v>2</v>
      </c>
      <c r="AI89" s="9">
        <v>1</v>
      </c>
      <c r="AJ89">
        <v>2</v>
      </c>
      <c r="AK89" t="s">
        <v>957</v>
      </c>
      <c r="AL89" s="58">
        <v>1</v>
      </c>
      <c r="AM89">
        <v>1</v>
      </c>
      <c r="AN89">
        <v>1</v>
      </c>
      <c r="AO89">
        <v>1</v>
      </c>
      <c r="AP89">
        <v>1</v>
      </c>
      <c r="AQ89">
        <v>2</v>
      </c>
      <c r="AR89">
        <v>2</v>
      </c>
      <c r="AS89">
        <v>2</v>
      </c>
      <c r="AT89">
        <v>1</v>
      </c>
      <c r="AU89">
        <v>1</v>
      </c>
      <c r="AV89">
        <v>2</v>
      </c>
      <c r="AW89">
        <v>1</v>
      </c>
      <c r="AX89">
        <v>1</v>
      </c>
      <c r="AY89">
        <v>1</v>
      </c>
      <c r="AZ89">
        <v>1</v>
      </c>
      <c r="BA89">
        <v>1</v>
      </c>
      <c r="BB89">
        <v>2</v>
      </c>
      <c r="BC89">
        <v>1</v>
      </c>
      <c r="BD89">
        <v>2</v>
      </c>
      <c r="BE89">
        <v>1</v>
      </c>
      <c r="BF89">
        <v>2</v>
      </c>
      <c r="BG89">
        <v>2</v>
      </c>
      <c r="BH89">
        <v>1</v>
      </c>
      <c r="BI89">
        <v>1</v>
      </c>
      <c r="BJ89">
        <v>1</v>
      </c>
      <c r="BK89">
        <v>1</v>
      </c>
      <c r="BL89">
        <v>1</v>
      </c>
      <c r="BM89">
        <v>2</v>
      </c>
      <c r="BN89">
        <v>3</v>
      </c>
      <c r="BO89">
        <v>2</v>
      </c>
      <c r="BP89">
        <v>1</v>
      </c>
      <c r="BQ89">
        <v>4</v>
      </c>
      <c r="BR89">
        <v>3</v>
      </c>
      <c r="BS89">
        <v>2</v>
      </c>
      <c r="CE89" s="75"/>
      <c r="CS89" s="57"/>
    </row>
    <row r="90" spans="1:97" hidden="1">
      <c r="A90" s="9">
        <v>83</v>
      </c>
      <c r="B90" s="9">
        <v>1</v>
      </c>
      <c r="C90" s="9">
        <v>9</v>
      </c>
      <c r="D90" s="9">
        <v>7</v>
      </c>
      <c r="E90" s="9">
        <v>1</v>
      </c>
      <c r="F90" s="9">
        <v>0</v>
      </c>
      <c r="G90" s="9">
        <v>0</v>
      </c>
      <c r="H90" s="9">
        <v>0</v>
      </c>
      <c r="I90" s="9">
        <v>0</v>
      </c>
      <c r="J90" s="9">
        <v>0</v>
      </c>
      <c r="K90" s="9">
        <v>1</v>
      </c>
      <c r="L90" s="9">
        <v>0</v>
      </c>
      <c r="M90" s="9">
        <v>2</v>
      </c>
      <c r="N90" s="9">
        <v>2</v>
      </c>
      <c r="O90" s="9">
        <v>2</v>
      </c>
      <c r="P90" s="9">
        <v>1</v>
      </c>
      <c r="Q90" s="9">
        <v>2</v>
      </c>
      <c r="R90" s="9" t="s">
        <v>957</v>
      </c>
      <c r="S90" s="9" t="s">
        <v>962</v>
      </c>
      <c r="T90" s="9">
        <v>2</v>
      </c>
      <c r="U90" s="9">
        <v>2</v>
      </c>
      <c r="V90" s="9" t="s">
        <v>957</v>
      </c>
      <c r="W90" s="75">
        <v>1</v>
      </c>
      <c r="X90" s="75">
        <v>1</v>
      </c>
      <c r="Y90" s="75">
        <v>2</v>
      </c>
      <c r="Z90" s="9">
        <v>2</v>
      </c>
      <c r="AA90" s="9">
        <v>1</v>
      </c>
      <c r="AB90" s="9">
        <v>1</v>
      </c>
      <c r="AC90" s="9">
        <v>1</v>
      </c>
      <c r="AD90" s="9">
        <v>1</v>
      </c>
      <c r="AE90" s="9">
        <v>1</v>
      </c>
      <c r="AF90" s="9">
        <v>1</v>
      </c>
      <c r="AG90" s="9">
        <v>1</v>
      </c>
      <c r="AH90" s="9">
        <v>1</v>
      </c>
      <c r="AI90" s="9">
        <v>1</v>
      </c>
      <c r="AJ90">
        <v>1</v>
      </c>
      <c r="AK90">
        <v>1</v>
      </c>
      <c r="AL90" s="58">
        <v>1</v>
      </c>
      <c r="AM90">
        <v>1</v>
      </c>
      <c r="AN90">
        <v>2</v>
      </c>
      <c r="AO90">
        <v>1</v>
      </c>
      <c r="AP90">
        <v>1</v>
      </c>
      <c r="AQ90">
        <v>1</v>
      </c>
      <c r="AR90">
        <v>1</v>
      </c>
      <c r="AS90">
        <v>2</v>
      </c>
      <c r="AT90">
        <v>2</v>
      </c>
      <c r="AU90">
        <v>2</v>
      </c>
      <c r="BF90" t="s">
        <v>957</v>
      </c>
      <c r="BG90" t="s">
        <v>957</v>
      </c>
      <c r="BR90">
        <v>2</v>
      </c>
      <c r="BS90">
        <v>2</v>
      </c>
      <c r="CE90" s="75"/>
      <c r="CS90" s="57"/>
    </row>
    <row r="91" spans="1:97" hidden="1">
      <c r="A91" s="9">
        <v>84</v>
      </c>
      <c r="B91" s="9">
        <v>1</v>
      </c>
      <c r="C91" s="9">
        <v>8</v>
      </c>
      <c r="D91" s="9"/>
      <c r="E91" s="9">
        <v>11</v>
      </c>
      <c r="F91" s="9">
        <v>0</v>
      </c>
      <c r="G91" s="9">
        <v>0</v>
      </c>
      <c r="H91" s="9">
        <v>0</v>
      </c>
      <c r="I91" s="9">
        <v>1</v>
      </c>
      <c r="J91" s="9">
        <v>0</v>
      </c>
      <c r="K91" s="9">
        <v>0</v>
      </c>
      <c r="L91" s="9">
        <v>0</v>
      </c>
      <c r="M91" s="9">
        <v>1</v>
      </c>
      <c r="N91" s="9">
        <v>1</v>
      </c>
      <c r="O91" s="9">
        <v>1</v>
      </c>
      <c r="P91" s="9">
        <v>1</v>
      </c>
      <c r="Q91" s="9">
        <v>1</v>
      </c>
      <c r="R91" s="9">
        <v>1</v>
      </c>
      <c r="S91" s="9">
        <v>1</v>
      </c>
      <c r="T91" s="9">
        <v>1</v>
      </c>
      <c r="U91" s="9">
        <v>1</v>
      </c>
      <c r="V91" s="9">
        <v>1</v>
      </c>
      <c r="W91" s="75">
        <v>2</v>
      </c>
      <c r="X91" s="75" t="s">
        <v>956</v>
      </c>
      <c r="Y91" s="75" t="s">
        <v>952</v>
      </c>
      <c r="Z91" s="9" t="s">
        <v>952</v>
      </c>
      <c r="AA91" s="9">
        <v>1</v>
      </c>
      <c r="AB91" s="9">
        <v>1</v>
      </c>
      <c r="AC91" s="9">
        <v>1</v>
      </c>
      <c r="AD91" s="9">
        <v>1</v>
      </c>
      <c r="AE91" s="9">
        <v>1</v>
      </c>
      <c r="AF91" s="9">
        <v>1</v>
      </c>
      <c r="AG91" s="9">
        <v>1</v>
      </c>
      <c r="AH91" s="9">
        <v>2</v>
      </c>
      <c r="AI91" s="9">
        <v>2</v>
      </c>
      <c r="AJ91">
        <v>2</v>
      </c>
      <c r="AK91" t="s">
        <v>957</v>
      </c>
      <c r="AL91" s="58">
        <v>2</v>
      </c>
      <c r="AM91">
        <v>1</v>
      </c>
      <c r="AN91">
        <v>1</v>
      </c>
      <c r="AO91">
        <v>1</v>
      </c>
      <c r="AP91">
        <v>2</v>
      </c>
      <c r="AQ91">
        <v>2</v>
      </c>
      <c r="AR91">
        <v>1</v>
      </c>
      <c r="AS91">
        <v>2</v>
      </c>
      <c r="AT91">
        <v>2</v>
      </c>
      <c r="AU91">
        <v>1</v>
      </c>
      <c r="AV91">
        <v>2</v>
      </c>
      <c r="AW91">
        <v>1</v>
      </c>
      <c r="AX91">
        <v>1</v>
      </c>
      <c r="AY91">
        <v>1</v>
      </c>
      <c r="AZ91">
        <v>1</v>
      </c>
      <c r="BA91">
        <v>1</v>
      </c>
      <c r="BB91">
        <v>2</v>
      </c>
      <c r="BC91">
        <v>2</v>
      </c>
      <c r="BD91">
        <v>2</v>
      </c>
      <c r="BE91">
        <v>1</v>
      </c>
      <c r="BF91">
        <v>2</v>
      </c>
      <c r="BG91">
        <v>2</v>
      </c>
      <c r="BH91">
        <v>1</v>
      </c>
      <c r="BI91">
        <v>1</v>
      </c>
      <c r="BJ91">
        <v>1</v>
      </c>
      <c r="BK91">
        <v>2</v>
      </c>
      <c r="BL91">
        <v>2</v>
      </c>
      <c r="BM91">
        <v>2</v>
      </c>
      <c r="BN91">
        <v>4</v>
      </c>
      <c r="BO91">
        <v>2</v>
      </c>
      <c r="BP91">
        <v>2</v>
      </c>
      <c r="BQ91">
        <v>4</v>
      </c>
      <c r="BR91">
        <v>3</v>
      </c>
      <c r="BS91">
        <v>3</v>
      </c>
      <c r="BT91" t="s">
        <v>238</v>
      </c>
      <c r="CE91" s="75"/>
      <c r="CS91" s="57"/>
    </row>
    <row r="92" spans="1:97" hidden="1">
      <c r="A92" s="9">
        <v>85</v>
      </c>
      <c r="B92" s="9"/>
      <c r="C92" s="9"/>
      <c r="D92" s="9"/>
      <c r="E92" s="9"/>
      <c r="F92" s="9"/>
      <c r="G92" s="9"/>
      <c r="H92" s="9"/>
      <c r="I92" s="9"/>
      <c r="J92" s="9"/>
      <c r="K92" s="9"/>
      <c r="L92" s="9"/>
      <c r="M92" s="9"/>
      <c r="N92" s="9"/>
      <c r="O92" s="9"/>
      <c r="P92" s="9"/>
      <c r="Q92" s="9">
        <v>1</v>
      </c>
      <c r="R92" s="9"/>
      <c r="S92" s="9">
        <v>1</v>
      </c>
      <c r="T92" s="9">
        <v>2</v>
      </c>
      <c r="U92" s="9">
        <v>1</v>
      </c>
      <c r="V92" s="9">
        <v>2</v>
      </c>
      <c r="W92" s="75">
        <v>1</v>
      </c>
      <c r="X92" s="75">
        <v>1</v>
      </c>
      <c r="Y92" s="75">
        <v>2</v>
      </c>
      <c r="Z92" s="9">
        <v>2</v>
      </c>
      <c r="AA92" s="9">
        <v>1</v>
      </c>
      <c r="AB92" s="9">
        <v>1</v>
      </c>
      <c r="AC92" s="9">
        <v>1</v>
      </c>
      <c r="AD92" s="9">
        <v>1</v>
      </c>
      <c r="AE92" s="9">
        <v>2</v>
      </c>
      <c r="AF92" s="9">
        <v>1</v>
      </c>
      <c r="AG92" s="9">
        <v>1</v>
      </c>
      <c r="AH92" s="91">
        <v>2</v>
      </c>
      <c r="AI92" s="9">
        <v>2</v>
      </c>
      <c r="AJ92">
        <v>2</v>
      </c>
      <c r="AK92" t="s">
        <v>957</v>
      </c>
      <c r="AL92" s="58">
        <v>2</v>
      </c>
      <c r="AM92">
        <v>1</v>
      </c>
      <c r="AN92">
        <v>1</v>
      </c>
      <c r="AO92">
        <v>2</v>
      </c>
      <c r="AP92">
        <v>2</v>
      </c>
      <c r="AQ92">
        <v>2</v>
      </c>
      <c r="AR92">
        <v>2</v>
      </c>
      <c r="AS92">
        <v>2</v>
      </c>
      <c r="AT92">
        <v>2</v>
      </c>
      <c r="AU92">
        <v>1</v>
      </c>
      <c r="AV92">
        <v>2</v>
      </c>
      <c r="AW92">
        <v>2</v>
      </c>
      <c r="AX92">
        <v>2</v>
      </c>
      <c r="AY92">
        <v>2</v>
      </c>
      <c r="AZ92">
        <v>2</v>
      </c>
      <c r="BA92">
        <v>2</v>
      </c>
      <c r="BB92">
        <v>2</v>
      </c>
      <c r="BC92">
        <v>1</v>
      </c>
      <c r="BD92">
        <v>2</v>
      </c>
      <c r="BE92">
        <v>2</v>
      </c>
      <c r="BF92" t="s">
        <v>968</v>
      </c>
      <c r="BG92" t="s">
        <v>957</v>
      </c>
      <c r="BH92">
        <v>1</v>
      </c>
      <c r="BI92">
        <v>1</v>
      </c>
      <c r="BJ92">
        <v>1</v>
      </c>
      <c r="BK92">
        <v>1</v>
      </c>
      <c r="BL92">
        <v>1</v>
      </c>
      <c r="BM92">
        <v>4</v>
      </c>
      <c r="BN92">
        <v>4</v>
      </c>
      <c r="BO92">
        <v>2</v>
      </c>
      <c r="BP92">
        <v>4</v>
      </c>
      <c r="BQ92">
        <v>4</v>
      </c>
      <c r="BR92">
        <v>2</v>
      </c>
      <c r="BS92">
        <v>1</v>
      </c>
      <c r="BT92" t="s">
        <v>239</v>
      </c>
      <c r="CE92" s="75"/>
      <c r="CS92" s="57"/>
    </row>
    <row r="93" spans="1:97" hidden="1">
      <c r="A93" s="9">
        <v>86</v>
      </c>
      <c r="B93" s="9">
        <v>1</v>
      </c>
      <c r="C93" s="9">
        <v>9</v>
      </c>
      <c r="D93" s="9">
        <v>7</v>
      </c>
      <c r="E93" s="9">
        <v>3</v>
      </c>
      <c r="F93" s="9">
        <v>0</v>
      </c>
      <c r="G93" s="9">
        <v>0</v>
      </c>
      <c r="H93" s="9">
        <v>0</v>
      </c>
      <c r="I93" s="9">
        <v>0</v>
      </c>
      <c r="J93" s="9">
        <v>0</v>
      </c>
      <c r="K93" s="9">
        <v>1</v>
      </c>
      <c r="L93" s="9">
        <v>0</v>
      </c>
      <c r="M93" s="9">
        <v>2</v>
      </c>
      <c r="N93" s="9">
        <v>1</v>
      </c>
      <c r="O93" s="9">
        <v>1</v>
      </c>
      <c r="P93" s="9">
        <v>1</v>
      </c>
      <c r="Q93" s="9">
        <v>1</v>
      </c>
      <c r="R93" s="9">
        <v>1</v>
      </c>
      <c r="S93" s="9">
        <v>1</v>
      </c>
      <c r="T93" s="9">
        <v>1</v>
      </c>
      <c r="U93" s="9">
        <v>1</v>
      </c>
      <c r="V93" s="9">
        <v>1</v>
      </c>
      <c r="W93" s="75">
        <v>1</v>
      </c>
      <c r="X93" s="75">
        <v>1</v>
      </c>
      <c r="Y93" s="75">
        <v>2</v>
      </c>
      <c r="Z93" s="9">
        <v>2</v>
      </c>
      <c r="AA93" s="9">
        <v>1</v>
      </c>
      <c r="AB93" s="9">
        <v>2</v>
      </c>
      <c r="AC93" s="9">
        <v>1</v>
      </c>
      <c r="AD93" s="9">
        <v>1</v>
      </c>
      <c r="AE93" s="9">
        <v>1</v>
      </c>
      <c r="AF93" s="9">
        <v>1</v>
      </c>
      <c r="AG93" s="9">
        <v>1</v>
      </c>
      <c r="AH93" s="91">
        <v>1</v>
      </c>
      <c r="AI93" s="9">
        <v>2</v>
      </c>
      <c r="AJ93">
        <v>2</v>
      </c>
      <c r="AK93" t="s">
        <v>957</v>
      </c>
      <c r="AL93" s="58">
        <v>1</v>
      </c>
      <c r="AM93">
        <v>1</v>
      </c>
      <c r="AN93">
        <v>1</v>
      </c>
      <c r="AO93">
        <v>1</v>
      </c>
      <c r="AP93">
        <v>1</v>
      </c>
      <c r="AQ93">
        <v>1</v>
      </c>
      <c r="AR93">
        <v>1</v>
      </c>
      <c r="AS93">
        <v>2</v>
      </c>
      <c r="AT93">
        <v>1</v>
      </c>
      <c r="AU93">
        <v>1</v>
      </c>
      <c r="AV93">
        <v>2</v>
      </c>
      <c r="AW93">
        <v>1</v>
      </c>
      <c r="AX93">
        <v>1</v>
      </c>
      <c r="AY93">
        <v>1</v>
      </c>
      <c r="AZ93">
        <v>2</v>
      </c>
      <c r="BA93">
        <v>1</v>
      </c>
      <c r="BB93">
        <v>1</v>
      </c>
      <c r="BC93">
        <v>1</v>
      </c>
      <c r="BD93">
        <v>2</v>
      </c>
      <c r="BE93">
        <v>1</v>
      </c>
      <c r="BF93">
        <v>2</v>
      </c>
      <c r="BG93">
        <v>2</v>
      </c>
      <c r="BH93">
        <v>1</v>
      </c>
      <c r="BI93">
        <v>1</v>
      </c>
      <c r="BJ93">
        <v>1</v>
      </c>
      <c r="BK93">
        <v>2</v>
      </c>
      <c r="BL93">
        <v>1</v>
      </c>
      <c r="BM93">
        <v>2</v>
      </c>
      <c r="BN93">
        <v>3</v>
      </c>
      <c r="BO93">
        <v>2</v>
      </c>
      <c r="BP93">
        <v>1</v>
      </c>
      <c r="BQ93">
        <v>4</v>
      </c>
      <c r="BR93">
        <v>1</v>
      </c>
      <c r="BS93">
        <v>1</v>
      </c>
      <c r="CE93" s="75"/>
      <c r="CS93" s="57"/>
    </row>
    <row r="94" spans="1:97" hidden="1">
      <c r="A94" s="9">
        <v>87</v>
      </c>
      <c r="B94" s="9">
        <v>2</v>
      </c>
      <c r="C94" s="9">
        <v>2</v>
      </c>
      <c r="D94" s="9">
        <v>1</v>
      </c>
      <c r="E94" s="9">
        <v>3</v>
      </c>
      <c r="F94" s="9">
        <v>0</v>
      </c>
      <c r="G94" s="9">
        <v>0</v>
      </c>
      <c r="H94" s="9">
        <v>0</v>
      </c>
      <c r="I94" s="9">
        <v>1</v>
      </c>
      <c r="J94" s="9">
        <v>0</v>
      </c>
      <c r="K94" s="9">
        <v>0</v>
      </c>
      <c r="L94" s="9">
        <v>0</v>
      </c>
      <c r="M94" s="9">
        <v>2</v>
      </c>
      <c r="N94" s="9">
        <v>2</v>
      </c>
      <c r="O94" s="9">
        <v>2</v>
      </c>
      <c r="P94" s="9">
        <v>1</v>
      </c>
      <c r="Q94" s="9">
        <v>1</v>
      </c>
      <c r="R94" s="9">
        <v>1</v>
      </c>
      <c r="S94" s="9">
        <v>1</v>
      </c>
      <c r="T94" s="9">
        <v>2</v>
      </c>
      <c r="U94" s="9">
        <v>1</v>
      </c>
      <c r="V94" s="9">
        <v>1</v>
      </c>
      <c r="W94" s="75">
        <v>2</v>
      </c>
      <c r="X94" s="75" t="s">
        <v>956</v>
      </c>
      <c r="Y94" s="75" t="s">
        <v>952</v>
      </c>
      <c r="Z94" s="9" t="s">
        <v>952</v>
      </c>
      <c r="AA94" s="9">
        <v>2</v>
      </c>
      <c r="AB94" s="9">
        <v>2</v>
      </c>
      <c r="AC94" s="9">
        <v>1</v>
      </c>
      <c r="AD94" s="9">
        <v>1</v>
      </c>
      <c r="AE94" s="9">
        <v>1</v>
      </c>
      <c r="AF94" s="9">
        <v>1</v>
      </c>
      <c r="AG94" s="9">
        <v>1</v>
      </c>
      <c r="AH94" s="91">
        <v>1</v>
      </c>
      <c r="AI94" s="9">
        <v>2</v>
      </c>
      <c r="AJ94">
        <v>2</v>
      </c>
      <c r="AK94" t="s">
        <v>957</v>
      </c>
      <c r="AL94" s="58">
        <v>2</v>
      </c>
      <c r="AM94">
        <v>1</v>
      </c>
      <c r="AN94">
        <v>1</v>
      </c>
      <c r="AO94">
        <v>2</v>
      </c>
      <c r="AP94">
        <v>2</v>
      </c>
      <c r="AQ94">
        <v>2</v>
      </c>
      <c r="AR94">
        <v>2</v>
      </c>
      <c r="AS94">
        <v>2</v>
      </c>
      <c r="AT94">
        <v>2</v>
      </c>
      <c r="AU94">
        <v>2</v>
      </c>
      <c r="AV94">
        <v>1</v>
      </c>
      <c r="AW94">
        <v>1</v>
      </c>
      <c r="AX94">
        <v>2</v>
      </c>
      <c r="AY94">
        <v>2</v>
      </c>
      <c r="AZ94">
        <v>2</v>
      </c>
      <c r="BA94">
        <v>2</v>
      </c>
      <c r="BB94">
        <v>2</v>
      </c>
      <c r="BC94">
        <v>1</v>
      </c>
      <c r="BD94">
        <v>1</v>
      </c>
      <c r="BE94">
        <v>2</v>
      </c>
      <c r="BF94" t="s">
        <v>968</v>
      </c>
      <c r="BG94" t="s">
        <v>957</v>
      </c>
      <c r="BH94">
        <v>1</v>
      </c>
      <c r="BI94">
        <v>3</v>
      </c>
      <c r="BJ94">
        <v>1</v>
      </c>
      <c r="BK94">
        <v>3</v>
      </c>
      <c r="BL94">
        <v>2</v>
      </c>
      <c r="BM94">
        <v>1</v>
      </c>
      <c r="BN94">
        <v>4</v>
      </c>
      <c r="BO94">
        <v>2</v>
      </c>
      <c r="BP94">
        <v>2</v>
      </c>
      <c r="BQ94">
        <v>3</v>
      </c>
      <c r="BR94">
        <v>1</v>
      </c>
      <c r="BS94">
        <v>5</v>
      </c>
      <c r="BT94" t="s">
        <v>240</v>
      </c>
      <c r="CE94" s="75"/>
      <c r="CS94" s="57"/>
    </row>
    <row r="95" spans="1:97">
      <c r="A95" s="9">
        <v>88</v>
      </c>
      <c r="B95" s="9">
        <v>1</v>
      </c>
      <c r="C95" s="9"/>
      <c r="D95" s="9">
        <v>4</v>
      </c>
      <c r="E95" s="9">
        <v>7</v>
      </c>
      <c r="F95" s="9">
        <v>0</v>
      </c>
      <c r="G95" s="9">
        <v>0</v>
      </c>
      <c r="H95" s="9">
        <v>0</v>
      </c>
      <c r="I95" s="9">
        <v>0</v>
      </c>
      <c r="J95" s="9">
        <v>0</v>
      </c>
      <c r="K95" s="9">
        <v>0</v>
      </c>
      <c r="L95" s="9">
        <v>1</v>
      </c>
      <c r="M95" s="9">
        <v>2</v>
      </c>
      <c r="N95" s="9">
        <v>2</v>
      </c>
      <c r="O95" s="9">
        <v>2</v>
      </c>
      <c r="P95" s="9">
        <v>1</v>
      </c>
      <c r="Q95" s="9">
        <v>1</v>
      </c>
      <c r="R95" s="9">
        <v>1</v>
      </c>
      <c r="S95" s="9">
        <v>1</v>
      </c>
      <c r="T95" s="9">
        <v>2</v>
      </c>
      <c r="U95" s="9">
        <v>1</v>
      </c>
      <c r="V95" s="9">
        <v>1</v>
      </c>
      <c r="W95" s="75">
        <v>1</v>
      </c>
      <c r="X95" s="75">
        <v>1</v>
      </c>
      <c r="Y95" s="75">
        <v>2</v>
      </c>
      <c r="Z95" s="9">
        <v>2</v>
      </c>
      <c r="AA95" s="9">
        <v>1</v>
      </c>
      <c r="AB95" s="9">
        <v>1</v>
      </c>
      <c r="AC95" s="9">
        <v>1</v>
      </c>
      <c r="AD95" s="9">
        <v>2</v>
      </c>
      <c r="AE95" s="9">
        <v>1</v>
      </c>
      <c r="AF95" s="9">
        <v>1</v>
      </c>
      <c r="AG95" s="9">
        <v>2</v>
      </c>
      <c r="AH95" s="91">
        <v>1</v>
      </c>
      <c r="AI95" s="9">
        <v>2</v>
      </c>
      <c r="AJ95">
        <v>2</v>
      </c>
      <c r="AK95" t="s">
        <v>957</v>
      </c>
      <c r="AL95" s="58">
        <v>2</v>
      </c>
      <c r="AM95">
        <v>1</v>
      </c>
      <c r="AN95">
        <v>2</v>
      </c>
      <c r="AO95">
        <v>2</v>
      </c>
      <c r="AP95">
        <v>2</v>
      </c>
      <c r="AQ95">
        <v>2</v>
      </c>
      <c r="AR95">
        <v>2</v>
      </c>
      <c r="AS95">
        <v>2</v>
      </c>
      <c r="AT95">
        <v>2</v>
      </c>
      <c r="AU95">
        <v>2</v>
      </c>
      <c r="AV95">
        <v>2</v>
      </c>
      <c r="AW95">
        <v>1</v>
      </c>
      <c r="AX95">
        <v>2</v>
      </c>
      <c r="AY95">
        <v>2</v>
      </c>
      <c r="AZ95">
        <v>1</v>
      </c>
      <c r="BA95">
        <v>1</v>
      </c>
      <c r="BB95">
        <v>2</v>
      </c>
      <c r="BC95">
        <v>1</v>
      </c>
      <c r="BD95">
        <v>2</v>
      </c>
      <c r="BE95">
        <v>2</v>
      </c>
      <c r="BF95" t="s">
        <v>968</v>
      </c>
      <c r="BG95" t="s">
        <v>957</v>
      </c>
      <c r="BH95">
        <v>2</v>
      </c>
      <c r="BI95">
        <v>3</v>
      </c>
      <c r="BJ95">
        <v>1</v>
      </c>
      <c r="BK95">
        <v>2</v>
      </c>
      <c r="BL95">
        <v>2</v>
      </c>
      <c r="BM95">
        <v>1</v>
      </c>
      <c r="BN95">
        <v>3</v>
      </c>
      <c r="BO95">
        <v>2</v>
      </c>
      <c r="BP95">
        <v>1</v>
      </c>
      <c r="BQ95">
        <v>2</v>
      </c>
      <c r="BR95">
        <v>2</v>
      </c>
      <c r="BS95">
        <v>5</v>
      </c>
      <c r="CE95" s="75"/>
      <c r="CS95" s="57"/>
    </row>
    <row r="96" spans="1:97">
      <c r="A96" s="9">
        <v>89</v>
      </c>
      <c r="B96" s="9">
        <v>2</v>
      </c>
      <c r="C96" s="9">
        <v>5</v>
      </c>
      <c r="D96" s="9">
        <v>4</v>
      </c>
      <c r="E96" s="9">
        <v>9</v>
      </c>
      <c r="F96" s="9">
        <v>0</v>
      </c>
      <c r="G96" s="9">
        <v>0</v>
      </c>
      <c r="H96" s="9">
        <v>0</v>
      </c>
      <c r="I96" s="9">
        <v>0</v>
      </c>
      <c r="J96" s="9">
        <v>0</v>
      </c>
      <c r="K96" s="9">
        <v>1</v>
      </c>
      <c r="L96" s="9">
        <v>0</v>
      </c>
      <c r="M96" s="9">
        <v>2</v>
      </c>
      <c r="N96" s="9">
        <v>2</v>
      </c>
      <c r="O96" s="9">
        <v>2</v>
      </c>
      <c r="P96" s="9">
        <v>1</v>
      </c>
      <c r="Q96" s="9">
        <v>1</v>
      </c>
      <c r="R96" s="9">
        <v>1</v>
      </c>
      <c r="S96" s="9">
        <v>2</v>
      </c>
      <c r="T96" s="9">
        <v>2</v>
      </c>
      <c r="U96" s="9">
        <v>1</v>
      </c>
      <c r="V96" s="9">
        <v>2</v>
      </c>
      <c r="W96" s="75">
        <v>2</v>
      </c>
      <c r="X96" s="75" t="s">
        <v>956</v>
      </c>
      <c r="Y96" s="75" t="s">
        <v>952</v>
      </c>
      <c r="Z96" s="9" t="s">
        <v>952</v>
      </c>
      <c r="AA96" s="9">
        <v>2</v>
      </c>
      <c r="AB96" s="9">
        <v>2</v>
      </c>
      <c r="AC96" s="9">
        <v>2</v>
      </c>
      <c r="AD96" s="9">
        <v>1</v>
      </c>
      <c r="AE96" s="9">
        <v>2</v>
      </c>
      <c r="AF96" s="9">
        <v>1</v>
      </c>
      <c r="AG96" s="9">
        <v>2</v>
      </c>
      <c r="AH96" s="91">
        <v>1</v>
      </c>
      <c r="AI96" s="9">
        <v>2</v>
      </c>
      <c r="AJ96">
        <v>2</v>
      </c>
      <c r="AK96" t="s">
        <v>957</v>
      </c>
      <c r="AL96" s="58">
        <v>2</v>
      </c>
      <c r="AM96">
        <v>1</v>
      </c>
      <c r="AN96">
        <v>2</v>
      </c>
      <c r="AO96">
        <v>2</v>
      </c>
      <c r="AP96">
        <v>2</v>
      </c>
      <c r="AQ96">
        <v>2</v>
      </c>
      <c r="AR96">
        <v>2</v>
      </c>
      <c r="AS96">
        <v>2</v>
      </c>
      <c r="AT96">
        <v>2</v>
      </c>
      <c r="AU96">
        <v>2</v>
      </c>
      <c r="AV96">
        <v>2</v>
      </c>
      <c r="AW96">
        <v>1</v>
      </c>
      <c r="AX96">
        <v>2</v>
      </c>
      <c r="AY96">
        <v>2</v>
      </c>
      <c r="AZ96">
        <v>2</v>
      </c>
      <c r="BA96">
        <v>2</v>
      </c>
      <c r="BB96">
        <v>2</v>
      </c>
      <c r="BC96">
        <v>1</v>
      </c>
      <c r="BD96">
        <v>1</v>
      </c>
      <c r="BE96">
        <v>2</v>
      </c>
      <c r="BF96" t="s">
        <v>968</v>
      </c>
      <c r="BG96" t="s">
        <v>957</v>
      </c>
      <c r="BH96">
        <v>1</v>
      </c>
      <c r="BI96">
        <v>3</v>
      </c>
      <c r="BJ96">
        <v>1</v>
      </c>
      <c r="BK96">
        <v>2</v>
      </c>
      <c r="BL96">
        <v>1</v>
      </c>
      <c r="BM96">
        <v>1</v>
      </c>
      <c r="BN96">
        <v>4</v>
      </c>
      <c r="BO96">
        <v>3</v>
      </c>
      <c r="BP96">
        <v>2</v>
      </c>
      <c r="BQ96">
        <v>1</v>
      </c>
      <c r="BR96">
        <v>1</v>
      </c>
      <c r="BS96">
        <v>5</v>
      </c>
      <c r="CE96" s="75"/>
      <c r="CS96" s="57"/>
    </row>
    <row r="97" spans="1:97" hidden="1">
      <c r="A97" s="9">
        <v>90</v>
      </c>
      <c r="B97" s="9">
        <v>2</v>
      </c>
      <c r="C97" s="9">
        <v>4</v>
      </c>
      <c r="D97" s="9">
        <v>5</v>
      </c>
      <c r="E97" s="9">
        <v>11</v>
      </c>
      <c r="F97" s="9">
        <v>1</v>
      </c>
      <c r="G97" s="9">
        <v>1</v>
      </c>
      <c r="H97" s="9">
        <v>0</v>
      </c>
      <c r="I97" s="9">
        <v>0</v>
      </c>
      <c r="J97" s="9">
        <v>0</v>
      </c>
      <c r="K97" s="9">
        <v>0</v>
      </c>
      <c r="L97" s="9">
        <v>0</v>
      </c>
      <c r="M97" s="9">
        <v>2</v>
      </c>
      <c r="N97" s="9">
        <v>1</v>
      </c>
      <c r="O97" s="9">
        <v>2</v>
      </c>
      <c r="P97" s="9">
        <v>1</v>
      </c>
      <c r="Q97" s="9">
        <v>1</v>
      </c>
      <c r="R97" s="9">
        <v>1</v>
      </c>
      <c r="S97" s="9">
        <v>2</v>
      </c>
      <c r="T97" s="9">
        <v>1</v>
      </c>
      <c r="U97" s="9">
        <v>1</v>
      </c>
      <c r="V97" s="9">
        <v>2</v>
      </c>
      <c r="W97" s="75">
        <v>2</v>
      </c>
      <c r="X97" s="75" t="s">
        <v>956</v>
      </c>
      <c r="Y97" s="75" t="s">
        <v>952</v>
      </c>
      <c r="Z97" s="9" t="s">
        <v>952</v>
      </c>
      <c r="AA97" s="9">
        <v>1</v>
      </c>
      <c r="AB97" s="9">
        <v>1</v>
      </c>
      <c r="AC97" s="9">
        <v>1</v>
      </c>
      <c r="AD97" s="9">
        <v>1</v>
      </c>
      <c r="AE97" s="9">
        <v>1</v>
      </c>
      <c r="AF97" s="9">
        <v>1</v>
      </c>
      <c r="AG97" s="9">
        <v>1</v>
      </c>
      <c r="AH97" s="9">
        <v>2</v>
      </c>
      <c r="AI97" s="9">
        <v>1</v>
      </c>
      <c r="AJ97">
        <v>1</v>
      </c>
      <c r="AK97">
        <v>1</v>
      </c>
      <c r="AL97" s="58">
        <v>2</v>
      </c>
      <c r="AM97">
        <v>1</v>
      </c>
      <c r="AN97">
        <v>2</v>
      </c>
      <c r="AO97">
        <v>2</v>
      </c>
      <c r="AP97">
        <v>1</v>
      </c>
      <c r="AQ97">
        <v>1</v>
      </c>
      <c r="AR97">
        <v>1</v>
      </c>
      <c r="AS97">
        <v>2</v>
      </c>
      <c r="AT97">
        <v>1</v>
      </c>
      <c r="AU97">
        <v>2</v>
      </c>
      <c r="AV97">
        <v>2</v>
      </c>
      <c r="AW97">
        <v>1</v>
      </c>
      <c r="AX97">
        <v>2</v>
      </c>
      <c r="AY97">
        <v>2</v>
      </c>
      <c r="AZ97">
        <v>2</v>
      </c>
      <c r="BA97">
        <v>2</v>
      </c>
      <c r="BB97">
        <v>1</v>
      </c>
      <c r="BC97">
        <v>1</v>
      </c>
      <c r="BD97">
        <v>1</v>
      </c>
      <c r="BE97">
        <v>1</v>
      </c>
      <c r="BF97">
        <v>2</v>
      </c>
      <c r="BG97">
        <v>2</v>
      </c>
      <c r="BH97">
        <v>1</v>
      </c>
      <c r="BI97">
        <v>4</v>
      </c>
      <c r="BJ97">
        <v>2</v>
      </c>
      <c r="BK97">
        <v>3</v>
      </c>
      <c r="BL97">
        <v>2</v>
      </c>
      <c r="BM97">
        <v>4</v>
      </c>
      <c r="BN97">
        <v>4</v>
      </c>
      <c r="BO97">
        <v>2</v>
      </c>
      <c r="BP97">
        <v>2</v>
      </c>
      <c r="BQ97">
        <v>2</v>
      </c>
      <c r="BR97">
        <v>1</v>
      </c>
      <c r="BS97">
        <v>2</v>
      </c>
      <c r="BT97" t="s">
        <v>241</v>
      </c>
      <c r="CE97" s="75"/>
      <c r="CS97" s="57"/>
    </row>
    <row r="98" spans="1:97" hidden="1">
      <c r="A98" s="9">
        <v>91</v>
      </c>
      <c r="B98" s="9">
        <v>1</v>
      </c>
      <c r="C98" s="9">
        <v>7</v>
      </c>
      <c r="D98" s="9">
        <v>7</v>
      </c>
      <c r="E98" s="9">
        <v>3</v>
      </c>
      <c r="F98" s="9">
        <v>0</v>
      </c>
      <c r="G98" s="9">
        <v>0</v>
      </c>
      <c r="H98" s="9">
        <v>0</v>
      </c>
      <c r="I98" s="9">
        <v>0</v>
      </c>
      <c r="J98" s="9">
        <v>0</v>
      </c>
      <c r="K98" s="9">
        <v>1</v>
      </c>
      <c r="L98" s="9">
        <v>0</v>
      </c>
      <c r="M98" s="9">
        <v>2</v>
      </c>
      <c r="N98" s="9">
        <v>1</v>
      </c>
      <c r="O98" s="9">
        <v>2</v>
      </c>
      <c r="P98" s="9">
        <v>2</v>
      </c>
      <c r="Q98" s="9">
        <v>1</v>
      </c>
      <c r="R98" s="9">
        <v>2</v>
      </c>
      <c r="S98" s="9"/>
      <c r="T98" s="9">
        <v>1</v>
      </c>
      <c r="U98" s="9">
        <v>1</v>
      </c>
      <c r="V98" s="9">
        <v>2</v>
      </c>
      <c r="W98" s="75">
        <v>2</v>
      </c>
      <c r="X98" s="75" t="s">
        <v>956</v>
      </c>
      <c r="Y98" s="75" t="s">
        <v>952</v>
      </c>
      <c r="Z98" s="9" t="s">
        <v>952</v>
      </c>
      <c r="AA98" s="9">
        <v>2</v>
      </c>
      <c r="AB98" s="9">
        <v>2</v>
      </c>
      <c r="AC98" s="9">
        <v>1</v>
      </c>
      <c r="AD98" s="9">
        <v>1</v>
      </c>
      <c r="AE98" s="9">
        <v>2</v>
      </c>
      <c r="AF98" s="9">
        <v>2</v>
      </c>
      <c r="AG98" s="9">
        <v>1</v>
      </c>
      <c r="AH98" s="91">
        <v>2</v>
      </c>
      <c r="AI98" s="9">
        <v>2</v>
      </c>
      <c r="AJ98">
        <v>2</v>
      </c>
      <c r="AK98" t="s">
        <v>957</v>
      </c>
      <c r="AL98" s="58">
        <v>1</v>
      </c>
      <c r="AM98">
        <v>1</v>
      </c>
      <c r="AN98">
        <v>1</v>
      </c>
      <c r="AO98">
        <v>2</v>
      </c>
      <c r="AP98">
        <v>1</v>
      </c>
      <c r="AQ98">
        <v>2</v>
      </c>
      <c r="AR98">
        <v>1</v>
      </c>
      <c r="AS98">
        <v>2</v>
      </c>
      <c r="AT98">
        <v>1</v>
      </c>
      <c r="AU98">
        <v>2</v>
      </c>
      <c r="AV98">
        <v>2</v>
      </c>
      <c r="AW98">
        <v>2</v>
      </c>
      <c r="AX98">
        <v>2</v>
      </c>
      <c r="AY98">
        <v>2</v>
      </c>
      <c r="AZ98">
        <v>2</v>
      </c>
      <c r="BA98">
        <v>1</v>
      </c>
      <c r="BB98">
        <v>2</v>
      </c>
      <c r="BC98">
        <v>1</v>
      </c>
      <c r="BD98">
        <v>1</v>
      </c>
      <c r="BE98">
        <v>1</v>
      </c>
      <c r="BF98">
        <v>2</v>
      </c>
      <c r="BG98">
        <v>2</v>
      </c>
      <c r="BH98">
        <v>1</v>
      </c>
      <c r="BI98">
        <v>4</v>
      </c>
      <c r="BJ98">
        <v>3</v>
      </c>
      <c r="BK98">
        <v>2</v>
      </c>
      <c r="BL98">
        <v>3</v>
      </c>
      <c r="BM98">
        <v>2</v>
      </c>
      <c r="BN98">
        <v>4</v>
      </c>
      <c r="BO98">
        <v>3</v>
      </c>
      <c r="BP98">
        <v>2</v>
      </c>
      <c r="BQ98">
        <v>2</v>
      </c>
      <c r="BR98">
        <v>1</v>
      </c>
      <c r="BS98">
        <v>2</v>
      </c>
      <c r="CE98" s="75"/>
      <c r="CS98" s="57"/>
    </row>
    <row r="99" spans="1:97" hidden="1">
      <c r="A99" s="9">
        <v>92</v>
      </c>
      <c r="B99" s="9">
        <v>1</v>
      </c>
      <c r="C99" s="9">
        <v>5</v>
      </c>
      <c r="D99" s="9">
        <v>3</v>
      </c>
      <c r="E99" s="9">
        <v>7</v>
      </c>
      <c r="F99" s="9">
        <v>0</v>
      </c>
      <c r="G99" s="9">
        <v>0</v>
      </c>
      <c r="H99" s="9">
        <v>0</v>
      </c>
      <c r="I99" s="9">
        <v>0</v>
      </c>
      <c r="J99" s="9">
        <v>0</v>
      </c>
      <c r="K99" s="9">
        <v>1</v>
      </c>
      <c r="L99" s="9">
        <v>0</v>
      </c>
      <c r="M99" s="9">
        <v>1</v>
      </c>
      <c r="N99" s="9">
        <v>1</v>
      </c>
      <c r="O99" s="9">
        <v>2</v>
      </c>
      <c r="P99" s="9">
        <v>1</v>
      </c>
      <c r="Q99" s="9">
        <v>1</v>
      </c>
      <c r="R99" s="9">
        <v>1</v>
      </c>
      <c r="S99" s="9">
        <v>2</v>
      </c>
      <c r="T99" s="9">
        <v>2</v>
      </c>
      <c r="U99" s="9">
        <v>1</v>
      </c>
      <c r="V99" s="9">
        <v>2</v>
      </c>
      <c r="W99" s="75">
        <v>2</v>
      </c>
      <c r="X99" s="75" t="s">
        <v>956</v>
      </c>
      <c r="Y99" s="75" t="s">
        <v>952</v>
      </c>
      <c r="Z99" s="9" t="s">
        <v>952</v>
      </c>
      <c r="AA99" s="9">
        <v>2</v>
      </c>
      <c r="AB99" s="9">
        <v>2</v>
      </c>
      <c r="AC99" s="9">
        <v>2</v>
      </c>
      <c r="AD99" s="9">
        <v>1</v>
      </c>
      <c r="AE99" s="9">
        <v>2</v>
      </c>
      <c r="AF99" s="9">
        <v>1</v>
      </c>
      <c r="AG99" s="9">
        <v>2</v>
      </c>
      <c r="AH99" s="91">
        <v>1</v>
      </c>
      <c r="AI99" s="9">
        <v>2</v>
      </c>
      <c r="AJ99">
        <v>2</v>
      </c>
      <c r="AK99" t="s">
        <v>957</v>
      </c>
      <c r="AL99" s="58">
        <v>1</v>
      </c>
      <c r="AM99">
        <v>2</v>
      </c>
      <c r="AN99">
        <v>2</v>
      </c>
      <c r="AO99">
        <v>2</v>
      </c>
      <c r="AP99">
        <v>2</v>
      </c>
      <c r="AQ99">
        <v>2</v>
      </c>
      <c r="AR99">
        <v>2</v>
      </c>
      <c r="AS99">
        <v>2</v>
      </c>
      <c r="AT99">
        <v>2</v>
      </c>
      <c r="AU99">
        <v>2</v>
      </c>
      <c r="AV99">
        <v>2</v>
      </c>
      <c r="AW99">
        <v>2</v>
      </c>
      <c r="AX99">
        <v>2</v>
      </c>
      <c r="AY99">
        <v>2</v>
      </c>
      <c r="AZ99">
        <v>2</v>
      </c>
      <c r="BA99">
        <v>2</v>
      </c>
      <c r="BB99">
        <v>2</v>
      </c>
      <c r="BC99">
        <v>1</v>
      </c>
      <c r="BD99">
        <v>1</v>
      </c>
      <c r="BE99">
        <v>2</v>
      </c>
      <c r="BF99" t="s">
        <v>957</v>
      </c>
      <c r="BG99" t="s">
        <v>957</v>
      </c>
      <c r="BH99">
        <v>1</v>
      </c>
      <c r="BI99">
        <v>3</v>
      </c>
      <c r="BJ99">
        <v>1</v>
      </c>
      <c r="BK99">
        <v>2</v>
      </c>
      <c r="BL99">
        <v>1</v>
      </c>
      <c r="BM99">
        <v>2</v>
      </c>
      <c r="BN99">
        <v>4</v>
      </c>
      <c r="BO99">
        <v>2</v>
      </c>
      <c r="BP99">
        <v>1</v>
      </c>
      <c r="BQ99">
        <v>4</v>
      </c>
      <c r="BR99">
        <v>1</v>
      </c>
      <c r="BS99">
        <v>2</v>
      </c>
      <c r="CE99" s="75"/>
      <c r="CS99" s="57"/>
    </row>
    <row r="100" spans="1:97" hidden="1">
      <c r="A100" s="9">
        <v>93</v>
      </c>
      <c r="B100" s="9">
        <v>2</v>
      </c>
      <c r="C100" s="9">
        <v>8</v>
      </c>
      <c r="D100" s="9">
        <v>5</v>
      </c>
      <c r="E100" s="9">
        <v>16</v>
      </c>
      <c r="F100" s="9">
        <v>0</v>
      </c>
      <c r="G100" s="9">
        <v>0</v>
      </c>
      <c r="H100" s="9">
        <v>0</v>
      </c>
      <c r="I100" s="9">
        <v>0</v>
      </c>
      <c r="J100" s="9">
        <v>0</v>
      </c>
      <c r="K100" s="9">
        <v>1</v>
      </c>
      <c r="L100" s="9">
        <v>0</v>
      </c>
      <c r="M100" s="9">
        <v>2</v>
      </c>
      <c r="N100" s="9">
        <v>1</v>
      </c>
      <c r="O100" s="9">
        <v>1</v>
      </c>
      <c r="P100" s="9">
        <v>1</v>
      </c>
      <c r="Q100" s="9">
        <v>1</v>
      </c>
      <c r="R100" s="9">
        <v>1</v>
      </c>
      <c r="S100" s="9">
        <v>1</v>
      </c>
      <c r="T100" s="9">
        <v>1</v>
      </c>
      <c r="U100" s="9">
        <v>1</v>
      </c>
      <c r="V100" s="9">
        <v>1</v>
      </c>
      <c r="W100" s="75">
        <v>2</v>
      </c>
      <c r="X100" s="75" t="s">
        <v>956</v>
      </c>
      <c r="Y100" s="75" t="s">
        <v>952</v>
      </c>
      <c r="Z100" s="9" t="s">
        <v>952</v>
      </c>
      <c r="AA100" s="9">
        <v>1</v>
      </c>
      <c r="AB100" s="9">
        <v>1</v>
      </c>
      <c r="AC100" s="9">
        <v>1</v>
      </c>
      <c r="AD100" s="9">
        <v>1</v>
      </c>
      <c r="AE100" s="9">
        <v>2</v>
      </c>
      <c r="AF100" s="9">
        <v>1</v>
      </c>
      <c r="AG100" s="9">
        <v>1</v>
      </c>
      <c r="AH100" s="91">
        <v>1</v>
      </c>
      <c r="AI100" s="9">
        <v>2</v>
      </c>
      <c r="AJ100">
        <v>2</v>
      </c>
      <c r="AK100" t="s">
        <v>957</v>
      </c>
      <c r="AL100" s="58">
        <v>1</v>
      </c>
      <c r="AM100">
        <v>1</v>
      </c>
      <c r="AN100">
        <v>1</v>
      </c>
      <c r="AO100">
        <v>2</v>
      </c>
      <c r="AP100">
        <v>1</v>
      </c>
      <c r="AQ100">
        <v>2</v>
      </c>
      <c r="AR100">
        <v>1</v>
      </c>
      <c r="AS100">
        <v>2</v>
      </c>
      <c r="AT100">
        <v>2</v>
      </c>
      <c r="AU100">
        <v>1</v>
      </c>
      <c r="AV100">
        <v>2</v>
      </c>
      <c r="AW100">
        <v>1</v>
      </c>
      <c r="AX100">
        <v>2</v>
      </c>
      <c r="AY100">
        <v>2</v>
      </c>
      <c r="AZ100">
        <v>2</v>
      </c>
      <c r="BA100">
        <v>2</v>
      </c>
      <c r="BB100">
        <v>2</v>
      </c>
      <c r="BC100">
        <v>1</v>
      </c>
      <c r="BD100">
        <v>1</v>
      </c>
      <c r="BE100">
        <v>2</v>
      </c>
      <c r="BF100" t="s">
        <v>968</v>
      </c>
      <c r="BG100" t="s">
        <v>957</v>
      </c>
      <c r="BH100">
        <v>1</v>
      </c>
      <c r="BI100">
        <v>1</v>
      </c>
      <c r="BJ100">
        <v>1</v>
      </c>
      <c r="BK100">
        <v>2</v>
      </c>
      <c r="BL100">
        <v>1</v>
      </c>
      <c r="BM100">
        <v>2</v>
      </c>
      <c r="BN100">
        <v>3</v>
      </c>
      <c r="BO100">
        <v>2</v>
      </c>
      <c r="BP100">
        <v>2</v>
      </c>
      <c r="BQ100">
        <v>3</v>
      </c>
      <c r="BR100">
        <v>1</v>
      </c>
      <c r="BS100">
        <v>5</v>
      </c>
      <c r="CE100" s="75"/>
      <c r="CS100" s="57"/>
    </row>
    <row r="101" spans="1:97">
      <c r="A101" s="9">
        <v>94</v>
      </c>
      <c r="B101" s="9">
        <v>2</v>
      </c>
      <c r="C101" s="9">
        <v>8</v>
      </c>
      <c r="D101" s="9">
        <v>7</v>
      </c>
      <c r="E101" s="9">
        <v>13</v>
      </c>
      <c r="F101" s="9">
        <v>0</v>
      </c>
      <c r="G101" s="9">
        <v>0</v>
      </c>
      <c r="H101" s="9">
        <v>0</v>
      </c>
      <c r="I101" s="9">
        <v>0</v>
      </c>
      <c r="J101" s="9">
        <v>0</v>
      </c>
      <c r="K101" s="9">
        <v>0</v>
      </c>
      <c r="L101" s="9">
        <v>1</v>
      </c>
      <c r="M101" s="9">
        <v>2</v>
      </c>
      <c r="N101" s="9">
        <v>2</v>
      </c>
      <c r="O101" s="9">
        <v>1</v>
      </c>
      <c r="P101" s="9">
        <v>1</v>
      </c>
      <c r="Q101" s="9">
        <v>2</v>
      </c>
      <c r="R101" s="9" t="s">
        <v>957</v>
      </c>
      <c r="S101" s="9" t="s">
        <v>957</v>
      </c>
      <c r="T101" s="9">
        <v>2</v>
      </c>
      <c r="U101" s="9">
        <v>2</v>
      </c>
      <c r="V101" s="9" t="s">
        <v>957</v>
      </c>
      <c r="W101" s="75">
        <v>2</v>
      </c>
      <c r="X101" s="75" t="s">
        <v>956</v>
      </c>
      <c r="Y101" s="75" t="s">
        <v>952</v>
      </c>
      <c r="Z101" s="9" t="s">
        <v>952</v>
      </c>
      <c r="AA101" s="9">
        <v>1</v>
      </c>
      <c r="AB101" s="9">
        <v>2</v>
      </c>
      <c r="AC101" s="9">
        <v>1</v>
      </c>
      <c r="AD101" s="9">
        <v>1</v>
      </c>
      <c r="AE101" s="9">
        <v>2</v>
      </c>
      <c r="AF101" s="9">
        <v>1</v>
      </c>
      <c r="AG101" s="9">
        <v>1</v>
      </c>
      <c r="AH101" s="9">
        <v>1</v>
      </c>
      <c r="AI101" s="9">
        <v>2</v>
      </c>
      <c r="AJ101">
        <v>2</v>
      </c>
      <c r="AK101" t="s">
        <v>957</v>
      </c>
      <c r="AL101" s="58">
        <v>1</v>
      </c>
      <c r="AM101">
        <v>1</v>
      </c>
      <c r="AN101">
        <v>1</v>
      </c>
      <c r="AO101">
        <v>2</v>
      </c>
      <c r="AP101">
        <v>1</v>
      </c>
      <c r="AQ101">
        <v>2</v>
      </c>
      <c r="AR101">
        <v>2</v>
      </c>
      <c r="AS101">
        <v>2</v>
      </c>
      <c r="AT101">
        <v>1</v>
      </c>
      <c r="AU101">
        <v>2</v>
      </c>
      <c r="AV101">
        <v>1</v>
      </c>
      <c r="AW101">
        <v>1</v>
      </c>
      <c r="AX101">
        <v>1</v>
      </c>
      <c r="AY101">
        <v>2</v>
      </c>
      <c r="AZ101">
        <v>1</v>
      </c>
      <c r="BA101">
        <v>1</v>
      </c>
      <c r="BB101">
        <v>1</v>
      </c>
      <c r="BC101">
        <v>1</v>
      </c>
      <c r="BD101">
        <v>1</v>
      </c>
      <c r="BE101">
        <v>1</v>
      </c>
      <c r="BF101">
        <v>1</v>
      </c>
      <c r="BG101">
        <v>1</v>
      </c>
      <c r="BH101">
        <v>1</v>
      </c>
      <c r="BI101">
        <v>1</v>
      </c>
      <c r="BJ101">
        <v>1</v>
      </c>
      <c r="BK101">
        <v>2</v>
      </c>
      <c r="BL101">
        <v>3</v>
      </c>
      <c r="BM101">
        <v>1</v>
      </c>
      <c r="BN101">
        <v>4</v>
      </c>
      <c r="BO101">
        <v>2</v>
      </c>
      <c r="BP101">
        <v>1</v>
      </c>
      <c r="BQ101">
        <v>3</v>
      </c>
      <c r="BR101">
        <v>1</v>
      </c>
      <c r="BS101">
        <v>1</v>
      </c>
      <c r="CE101" s="75"/>
      <c r="CS101" s="57"/>
    </row>
    <row r="102" spans="1:97" hidden="1">
      <c r="A102" s="9">
        <v>95</v>
      </c>
      <c r="B102" s="9">
        <v>1</v>
      </c>
      <c r="C102" s="9">
        <v>5</v>
      </c>
      <c r="D102" s="9">
        <v>1</v>
      </c>
      <c r="E102" s="9">
        <v>3</v>
      </c>
      <c r="F102" s="9">
        <v>0</v>
      </c>
      <c r="G102" s="9">
        <v>0</v>
      </c>
      <c r="H102" s="9">
        <v>0</v>
      </c>
      <c r="I102" s="9">
        <v>0</v>
      </c>
      <c r="J102" s="9">
        <v>0</v>
      </c>
      <c r="K102" s="9">
        <v>0</v>
      </c>
      <c r="L102" s="9">
        <v>1</v>
      </c>
      <c r="M102" s="9">
        <v>2</v>
      </c>
      <c r="N102" s="9">
        <v>2</v>
      </c>
      <c r="O102" s="9">
        <v>2</v>
      </c>
      <c r="P102" s="9">
        <v>1</v>
      </c>
      <c r="Q102" s="9">
        <v>1</v>
      </c>
      <c r="R102" s="9">
        <v>1</v>
      </c>
      <c r="S102" s="9">
        <v>1</v>
      </c>
      <c r="T102" s="9">
        <v>2</v>
      </c>
      <c r="U102" s="9">
        <v>1</v>
      </c>
      <c r="V102" s="9">
        <v>1</v>
      </c>
      <c r="W102" s="75">
        <v>2</v>
      </c>
      <c r="X102" s="75" t="s">
        <v>956</v>
      </c>
      <c r="Y102" s="75" t="s">
        <v>952</v>
      </c>
      <c r="Z102" s="9" t="s">
        <v>952</v>
      </c>
      <c r="AA102" s="9">
        <v>2</v>
      </c>
      <c r="AB102" s="9">
        <v>2</v>
      </c>
      <c r="AC102" s="9">
        <v>1</v>
      </c>
      <c r="AD102" s="9">
        <v>1</v>
      </c>
      <c r="AE102" s="9">
        <v>2</v>
      </c>
      <c r="AF102" s="9">
        <v>1</v>
      </c>
      <c r="AG102" s="9">
        <v>2</v>
      </c>
      <c r="AH102" s="9">
        <v>2</v>
      </c>
      <c r="AI102" s="9">
        <v>1</v>
      </c>
      <c r="AJ102">
        <v>2</v>
      </c>
      <c r="AK102" t="s">
        <v>957</v>
      </c>
      <c r="AL102" s="58">
        <v>2</v>
      </c>
      <c r="AM102">
        <v>1</v>
      </c>
      <c r="AN102">
        <v>1</v>
      </c>
      <c r="AO102">
        <v>2</v>
      </c>
      <c r="AP102">
        <v>2</v>
      </c>
      <c r="AQ102">
        <v>2</v>
      </c>
      <c r="AR102">
        <v>2</v>
      </c>
      <c r="AS102">
        <v>2</v>
      </c>
      <c r="AT102">
        <v>2</v>
      </c>
      <c r="AU102">
        <v>2</v>
      </c>
      <c r="AV102">
        <v>2</v>
      </c>
      <c r="AW102">
        <v>1</v>
      </c>
      <c r="AX102">
        <v>2</v>
      </c>
      <c r="AY102">
        <v>2</v>
      </c>
      <c r="AZ102">
        <v>2</v>
      </c>
      <c r="BA102">
        <v>1</v>
      </c>
      <c r="BB102">
        <v>2</v>
      </c>
      <c r="BC102">
        <v>1</v>
      </c>
      <c r="BD102">
        <v>1</v>
      </c>
      <c r="BE102">
        <v>2</v>
      </c>
      <c r="BF102" t="s">
        <v>968</v>
      </c>
      <c r="BG102" t="s">
        <v>957</v>
      </c>
      <c r="BH102">
        <v>2</v>
      </c>
      <c r="BI102">
        <v>3</v>
      </c>
      <c r="BJ102">
        <v>3</v>
      </c>
      <c r="BK102">
        <v>3</v>
      </c>
      <c r="BL102">
        <v>2</v>
      </c>
      <c r="BM102">
        <v>1</v>
      </c>
      <c r="BN102">
        <v>4</v>
      </c>
      <c r="BO102">
        <v>2</v>
      </c>
      <c r="BP102">
        <v>4</v>
      </c>
      <c r="BQ102">
        <v>4</v>
      </c>
      <c r="BR102">
        <v>2</v>
      </c>
      <c r="BS102">
        <v>2</v>
      </c>
      <c r="CE102" s="75"/>
      <c r="CS102" s="57"/>
    </row>
    <row r="103" spans="1:97" hidden="1">
      <c r="A103" s="9">
        <v>96</v>
      </c>
      <c r="B103" s="9">
        <v>2</v>
      </c>
      <c r="C103" s="9">
        <v>3</v>
      </c>
      <c r="D103" s="9">
        <v>5</v>
      </c>
      <c r="E103" s="9">
        <v>1</v>
      </c>
      <c r="F103" s="9">
        <v>1</v>
      </c>
      <c r="G103" s="9">
        <v>1</v>
      </c>
      <c r="H103" s="9">
        <v>0</v>
      </c>
      <c r="I103" s="9">
        <v>0</v>
      </c>
      <c r="J103" s="9">
        <v>0</v>
      </c>
      <c r="K103" s="9">
        <v>0</v>
      </c>
      <c r="L103" s="9">
        <v>0</v>
      </c>
      <c r="M103" s="9">
        <v>2</v>
      </c>
      <c r="N103" s="9">
        <v>1</v>
      </c>
      <c r="O103" s="9">
        <v>1</v>
      </c>
      <c r="P103" s="9">
        <v>2</v>
      </c>
      <c r="Q103" s="9">
        <v>1</v>
      </c>
      <c r="R103" s="9">
        <v>1</v>
      </c>
      <c r="S103" s="9">
        <v>1</v>
      </c>
      <c r="T103" s="9">
        <v>1</v>
      </c>
      <c r="U103" s="9">
        <v>1</v>
      </c>
      <c r="V103" s="9">
        <v>1</v>
      </c>
      <c r="W103" s="75">
        <v>1</v>
      </c>
      <c r="X103" s="75">
        <v>1</v>
      </c>
      <c r="Y103" s="75">
        <v>1</v>
      </c>
      <c r="Z103" s="9">
        <v>2</v>
      </c>
      <c r="AA103" s="9">
        <v>2</v>
      </c>
      <c r="AB103" s="9">
        <v>2</v>
      </c>
      <c r="AC103" s="9">
        <v>1</v>
      </c>
      <c r="AD103" s="9">
        <v>1</v>
      </c>
      <c r="AE103" s="9">
        <v>2</v>
      </c>
      <c r="AF103" s="9">
        <v>1</v>
      </c>
      <c r="AG103" s="9">
        <v>1</v>
      </c>
      <c r="AH103" s="91">
        <v>1</v>
      </c>
      <c r="AI103" s="9">
        <v>1</v>
      </c>
      <c r="AJ103">
        <v>1</v>
      </c>
      <c r="AK103">
        <v>1</v>
      </c>
      <c r="AL103" s="58">
        <v>2</v>
      </c>
      <c r="AM103">
        <v>1</v>
      </c>
      <c r="AN103">
        <v>2</v>
      </c>
      <c r="AO103">
        <v>2</v>
      </c>
      <c r="AP103">
        <v>1</v>
      </c>
      <c r="AQ103">
        <v>2</v>
      </c>
      <c r="AR103">
        <v>1</v>
      </c>
      <c r="AS103">
        <v>2</v>
      </c>
      <c r="AT103">
        <v>1</v>
      </c>
      <c r="AU103">
        <v>1</v>
      </c>
      <c r="AV103">
        <v>2</v>
      </c>
      <c r="AW103">
        <v>1</v>
      </c>
      <c r="AX103">
        <v>2</v>
      </c>
      <c r="AY103">
        <v>2</v>
      </c>
      <c r="AZ103">
        <v>2</v>
      </c>
      <c r="BA103">
        <v>2</v>
      </c>
      <c r="BB103">
        <v>2</v>
      </c>
      <c r="BC103">
        <v>1</v>
      </c>
      <c r="BD103">
        <v>1</v>
      </c>
      <c r="BE103">
        <v>1</v>
      </c>
      <c r="BF103">
        <v>1</v>
      </c>
      <c r="BG103">
        <v>1</v>
      </c>
      <c r="BH103">
        <v>2</v>
      </c>
      <c r="BI103">
        <v>4</v>
      </c>
      <c r="BJ103">
        <v>1</v>
      </c>
      <c r="BK103">
        <v>1</v>
      </c>
      <c r="BL103">
        <v>1</v>
      </c>
      <c r="BM103">
        <v>2</v>
      </c>
      <c r="BN103">
        <v>4</v>
      </c>
      <c r="BO103">
        <v>1</v>
      </c>
      <c r="BP103">
        <v>1</v>
      </c>
      <c r="BQ103">
        <v>1</v>
      </c>
      <c r="BR103">
        <v>1</v>
      </c>
      <c r="BS103">
        <v>1</v>
      </c>
      <c r="BT103" t="s">
        <v>242</v>
      </c>
      <c r="CE103" s="75"/>
      <c r="CS103" s="57"/>
    </row>
    <row r="104" spans="1:97">
      <c r="A104" s="9">
        <v>97</v>
      </c>
      <c r="B104" s="9">
        <v>2</v>
      </c>
      <c r="C104" s="9">
        <v>4</v>
      </c>
      <c r="D104" s="9">
        <v>4</v>
      </c>
      <c r="E104" s="9">
        <v>7</v>
      </c>
      <c r="F104" s="9">
        <v>0</v>
      </c>
      <c r="G104" s="9">
        <v>1</v>
      </c>
      <c r="H104" s="9">
        <v>1</v>
      </c>
      <c r="I104" s="9">
        <v>1</v>
      </c>
      <c r="J104" s="9">
        <v>0</v>
      </c>
      <c r="K104" s="9">
        <v>0</v>
      </c>
      <c r="L104" s="9">
        <v>0</v>
      </c>
      <c r="M104" s="9">
        <v>2</v>
      </c>
      <c r="N104" s="9">
        <v>2</v>
      </c>
      <c r="O104" s="9">
        <v>2</v>
      </c>
      <c r="P104" s="9">
        <v>1</v>
      </c>
      <c r="Q104" s="9">
        <v>1</v>
      </c>
      <c r="R104" s="9">
        <v>1</v>
      </c>
      <c r="S104" s="9">
        <v>2</v>
      </c>
      <c r="T104" s="9">
        <v>2</v>
      </c>
      <c r="U104" s="9">
        <v>1</v>
      </c>
      <c r="V104" s="9"/>
      <c r="W104" s="75">
        <v>1</v>
      </c>
      <c r="X104" s="75">
        <v>1</v>
      </c>
      <c r="Y104" s="75">
        <v>2</v>
      </c>
      <c r="Z104" s="9">
        <v>1</v>
      </c>
      <c r="AA104" s="9">
        <v>1</v>
      </c>
      <c r="AB104" s="9">
        <v>2</v>
      </c>
      <c r="AC104" s="9">
        <v>1</v>
      </c>
      <c r="AD104" s="9">
        <v>1</v>
      </c>
      <c r="AE104" s="9">
        <v>1</v>
      </c>
      <c r="AF104" s="9">
        <v>1</v>
      </c>
      <c r="AG104" s="9">
        <v>1</v>
      </c>
      <c r="AH104" s="91">
        <v>1</v>
      </c>
      <c r="AI104" s="9">
        <v>2</v>
      </c>
      <c r="AJ104">
        <v>1</v>
      </c>
      <c r="AK104">
        <v>1</v>
      </c>
      <c r="AL104" s="58">
        <v>1</v>
      </c>
      <c r="AM104">
        <v>2</v>
      </c>
      <c r="AN104">
        <v>2</v>
      </c>
      <c r="AO104">
        <v>2</v>
      </c>
      <c r="AP104">
        <v>2</v>
      </c>
      <c r="AQ104">
        <v>2</v>
      </c>
      <c r="AR104">
        <v>2</v>
      </c>
      <c r="AS104">
        <v>2</v>
      </c>
      <c r="AT104">
        <v>1</v>
      </c>
      <c r="AU104">
        <v>1</v>
      </c>
      <c r="AV104">
        <v>2</v>
      </c>
      <c r="AW104">
        <v>1</v>
      </c>
      <c r="AX104">
        <v>1</v>
      </c>
      <c r="AY104">
        <v>1</v>
      </c>
      <c r="AZ104">
        <v>1</v>
      </c>
      <c r="BA104">
        <v>1</v>
      </c>
      <c r="BB104">
        <v>2</v>
      </c>
      <c r="BC104">
        <v>1</v>
      </c>
      <c r="BD104">
        <v>1</v>
      </c>
      <c r="BE104">
        <v>1</v>
      </c>
      <c r="BF104">
        <v>1</v>
      </c>
      <c r="BG104">
        <v>2</v>
      </c>
      <c r="BH104">
        <v>1</v>
      </c>
      <c r="BI104">
        <v>2</v>
      </c>
      <c r="BJ104">
        <v>2</v>
      </c>
      <c r="BK104">
        <v>1</v>
      </c>
      <c r="BL104">
        <v>1</v>
      </c>
      <c r="BM104">
        <v>4</v>
      </c>
      <c r="BN104">
        <v>4</v>
      </c>
      <c r="BO104">
        <v>3</v>
      </c>
      <c r="BP104">
        <v>1</v>
      </c>
      <c r="BQ104">
        <v>3</v>
      </c>
      <c r="BR104">
        <v>3</v>
      </c>
      <c r="BS104">
        <v>1</v>
      </c>
      <c r="CE104" s="75"/>
      <c r="CS104" s="57"/>
    </row>
    <row r="105" spans="1:97" hidden="1">
      <c r="A105" s="9">
        <v>98</v>
      </c>
      <c r="B105" s="9">
        <v>2</v>
      </c>
      <c r="C105" s="9">
        <v>5</v>
      </c>
      <c r="D105" s="9">
        <v>5</v>
      </c>
      <c r="E105" s="9">
        <v>3</v>
      </c>
      <c r="F105" s="9">
        <v>0</v>
      </c>
      <c r="G105" s="9">
        <v>0</v>
      </c>
      <c r="H105" s="9">
        <v>0</v>
      </c>
      <c r="I105" s="9">
        <v>0</v>
      </c>
      <c r="J105" s="9">
        <v>0</v>
      </c>
      <c r="K105" s="9">
        <v>1</v>
      </c>
      <c r="L105" s="9">
        <v>0</v>
      </c>
      <c r="M105" s="9">
        <v>2</v>
      </c>
      <c r="N105" s="9">
        <v>1</v>
      </c>
      <c r="O105" s="9">
        <v>1</v>
      </c>
      <c r="P105" s="9">
        <v>1</v>
      </c>
      <c r="Q105" s="9">
        <v>1</v>
      </c>
      <c r="R105" s="9">
        <v>1</v>
      </c>
      <c r="S105" s="9">
        <v>1</v>
      </c>
      <c r="T105" s="9">
        <v>1</v>
      </c>
      <c r="U105" s="9">
        <v>1</v>
      </c>
      <c r="V105" s="9">
        <v>2</v>
      </c>
      <c r="W105" s="75">
        <v>2</v>
      </c>
      <c r="X105" s="75" t="s">
        <v>956</v>
      </c>
      <c r="Y105" s="75" t="s">
        <v>952</v>
      </c>
      <c r="Z105" s="9" t="s">
        <v>952</v>
      </c>
      <c r="AA105" s="9">
        <v>1</v>
      </c>
      <c r="AB105" s="9">
        <v>1</v>
      </c>
      <c r="AC105" s="9">
        <v>1</v>
      </c>
      <c r="AD105" s="9">
        <v>1</v>
      </c>
      <c r="AE105" s="9">
        <v>2</v>
      </c>
      <c r="AF105" s="9">
        <v>1</v>
      </c>
      <c r="AG105" s="9">
        <v>1</v>
      </c>
      <c r="AH105" s="91">
        <v>2</v>
      </c>
      <c r="AI105" s="9">
        <v>2</v>
      </c>
      <c r="AJ105">
        <v>2</v>
      </c>
      <c r="AK105" t="s">
        <v>957</v>
      </c>
      <c r="AL105" s="58">
        <v>2</v>
      </c>
      <c r="AM105">
        <v>1</v>
      </c>
      <c r="AN105">
        <v>1</v>
      </c>
      <c r="AO105">
        <v>2</v>
      </c>
      <c r="AP105">
        <v>1</v>
      </c>
      <c r="AQ105">
        <v>2</v>
      </c>
      <c r="AR105">
        <v>1</v>
      </c>
      <c r="AS105">
        <v>2</v>
      </c>
      <c r="AT105">
        <v>1</v>
      </c>
      <c r="AU105">
        <v>2</v>
      </c>
      <c r="AV105">
        <v>2</v>
      </c>
      <c r="AW105">
        <v>2</v>
      </c>
      <c r="AX105">
        <v>2</v>
      </c>
      <c r="AY105">
        <v>2</v>
      </c>
      <c r="AZ105">
        <v>2</v>
      </c>
      <c r="BA105">
        <v>2</v>
      </c>
      <c r="BB105">
        <v>2</v>
      </c>
      <c r="BC105">
        <v>1</v>
      </c>
      <c r="BD105">
        <v>1</v>
      </c>
      <c r="BE105">
        <v>1</v>
      </c>
      <c r="BF105">
        <v>2</v>
      </c>
      <c r="BG105">
        <v>1</v>
      </c>
      <c r="BH105">
        <v>1</v>
      </c>
      <c r="BI105">
        <v>2</v>
      </c>
      <c r="BJ105">
        <v>1</v>
      </c>
      <c r="BK105">
        <v>2</v>
      </c>
      <c r="BL105">
        <v>2</v>
      </c>
      <c r="BM105">
        <v>2</v>
      </c>
      <c r="BN105">
        <v>3</v>
      </c>
      <c r="BO105">
        <v>2</v>
      </c>
      <c r="BP105">
        <v>2</v>
      </c>
      <c r="BQ105">
        <v>3</v>
      </c>
      <c r="BR105">
        <v>1</v>
      </c>
      <c r="BS105">
        <v>2</v>
      </c>
      <c r="BT105" t="s">
        <v>243</v>
      </c>
      <c r="CE105" s="75"/>
      <c r="CS105" s="57"/>
    </row>
    <row r="106" spans="1:97">
      <c r="A106" s="9">
        <v>99</v>
      </c>
      <c r="B106" s="9">
        <v>1</v>
      </c>
      <c r="C106" s="9">
        <v>8</v>
      </c>
      <c r="D106" s="9">
        <v>7</v>
      </c>
      <c r="E106" s="9">
        <v>1</v>
      </c>
      <c r="F106" s="9">
        <v>0</v>
      </c>
      <c r="G106" s="9">
        <v>0</v>
      </c>
      <c r="H106" s="9">
        <v>0</v>
      </c>
      <c r="I106" s="9">
        <v>0</v>
      </c>
      <c r="J106" s="9">
        <v>0</v>
      </c>
      <c r="K106" s="9">
        <v>1</v>
      </c>
      <c r="L106" s="9">
        <v>0</v>
      </c>
      <c r="M106" s="9">
        <v>2</v>
      </c>
      <c r="N106" s="9">
        <v>2</v>
      </c>
      <c r="O106" s="9">
        <v>2</v>
      </c>
      <c r="P106" s="9">
        <v>2</v>
      </c>
      <c r="Q106" s="9">
        <v>1</v>
      </c>
      <c r="R106" s="9">
        <v>1</v>
      </c>
      <c r="S106" s="9">
        <v>1</v>
      </c>
      <c r="T106" s="9">
        <v>1</v>
      </c>
      <c r="U106" s="9">
        <v>1</v>
      </c>
      <c r="V106" s="9">
        <v>1</v>
      </c>
      <c r="W106" s="75">
        <v>2</v>
      </c>
      <c r="X106" s="75" t="s">
        <v>954</v>
      </c>
      <c r="Y106" s="75" t="s">
        <v>952</v>
      </c>
      <c r="Z106" s="9" t="s">
        <v>952</v>
      </c>
      <c r="AA106" s="9">
        <v>2</v>
      </c>
      <c r="AB106" s="9">
        <v>2</v>
      </c>
      <c r="AC106" s="9">
        <v>2</v>
      </c>
      <c r="AD106" s="9">
        <v>1</v>
      </c>
      <c r="AE106" s="9">
        <v>2</v>
      </c>
      <c r="AF106" s="9">
        <v>1</v>
      </c>
      <c r="AG106" s="9">
        <v>1</v>
      </c>
      <c r="AH106" s="9">
        <v>1</v>
      </c>
      <c r="AI106" s="9">
        <v>2</v>
      </c>
      <c r="AJ106">
        <v>2</v>
      </c>
      <c r="AK106" t="s">
        <v>957</v>
      </c>
      <c r="AL106" s="58">
        <v>1</v>
      </c>
      <c r="AM106">
        <v>1</v>
      </c>
      <c r="AN106">
        <v>1</v>
      </c>
      <c r="AO106">
        <v>2</v>
      </c>
      <c r="AP106">
        <v>2</v>
      </c>
      <c r="AQ106">
        <v>2</v>
      </c>
      <c r="AR106">
        <v>2</v>
      </c>
      <c r="AS106">
        <v>2</v>
      </c>
      <c r="AT106">
        <v>2</v>
      </c>
      <c r="AU106">
        <v>1</v>
      </c>
      <c r="AV106">
        <v>2</v>
      </c>
      <c r="AW106">
        <v>1</v>
      </c>
      <c r="AX106">
        <v>2</v>
      </c>
      <c r="AY106">
        <v>2</v>
      </c>
      <c r="AZ106">
        <v>2</v>
      </c>
      <c r="BA106">
        <v>2</v>
      </c>
      <c r="BB106">
        <v>2</v>
      </c>
      <c r="BC106">
        <v>1</v>
      </c>
      <c r="BD106">
        <v>2</v>
      </c>
      <c r="BE106">
        <v>1</v>
      </c>
      <c r="BF106">
        <v>1</v>
      </c>
      <c r="BG106">
        <v>1</v>
      </c>
      <c r="BH106">
        <v>1</v>
      </c>
      <c r="BI106">
        <v>1</v>
      </c>
      <c r="BJ106">
        <v>1</v>
      </c>
      <c r="BK106">
        <v>1</v>
      </c>
      <c r="BL106">
        <v>1</v>
      </c>
      <c r="BM106">
        <v>1</v>
      </c>
      <c r="BN106">
        <v>3</v>
      </c>
      <c r="BO106">
        <v>2</v>
      </c>
      <c r="BP106">
        <v>2</v>
      </c>
      <c r="BQ106">
        <v>3</v>
      </c>
      <c r="BR106">
        <v>2</v>
      </c>
      <c r="BS106">
        <v>1</v>
      </c>
      <c r="BT106" t="s">
        <v>244</v>
      </c>
      <c r="CE106" s="75"/>
      <c r="CS106" s="57"/>
    </row>
    <row r="107" spans="1:97">
      <c r="A107" s="9">
        <v>100</v>
      </c>
      <c r="B107" s="9">
        <v>1</v>
      </c>
      <c r="C107" s="9">
        <v>1</v>
      </c>
      <c r="D107" s="9">
        <v>6</v>
      </c>
      <c r="E107" s="9">
        <v>7</v>
      </c>
      <c r="F107" s="9">
        <v>0</v>
      </c>
      <c r="G107" s="9">
        <v>0</v>
      </c>
      <c r="H107" s="9">
        <v>1</v>
      </c>
      <c r="I107" s="9">
        <v>1</v>
      </c>
      <c r="J107" s="9">
        <v>1</v>
      </c>
      <c r="K107" s="9">
        <v>0</v>
      </c>
      <c r="L107" s="9">
        <v>0</v>
      </c>
      <c r="M107" s="9">
        <v>1</v>
      </c>
      <c r="N107" s="9">
        <v>2</v>
      </c>
      <c r="O107" s="9">
        <v>2</v>
      </c>
      <c r="P107" s="9">
        <v>1</v>
      </c>
      <c r="Q107" s="9">
        <v>2</v>
      </c>
      <c r="R107" s="9" t="s">
        <v>957</v>
      </c>
      <c r="S107" s="9" t="s">
        <v>962</v>
      </c>
      <c r="T107" s="9">
        <v>1</v>
      </c>
      <c r="U107" s="9">
        <v>1</v>
      </c>
      <c r="V107" s="9">
        <v>1</v>
      </c>
      <c r="W107" s="75">
        <v>1</v>
      </c>
      <c r="X107" s="75">
        <v>1</v>
      </c>
      <c r="Y107" s="75">
        <v>2</v>
      </c>
      <c r="Z107" s="9">
        <v>1</v>
      </c>
      <c r="AA107" s="9">
        <v>2</v>
      </c>
      <c r="AB107" s="9">
        <v>2</v>
      </c>
      <c r="AC107" s="9">
        <v>1</v>
      </c>
      <c r="AD107" s="9">
        <v>1</v>
      </c>
      <c r="AE107" s="9">
        <v>1</v>
      </c>
      <c r="AF107" s="9">
        <v>1</v>
      </c>
      <c r="AG107" s="9">
        <v>1</v>
      </c>
      <c r="AH107" s="9">
        <v>1</v>
      </c>
      <c r="AI107" s="9">
        <v>2</v>
      </c>
      <c r="AJ107">
        <v>1</v>
      </c>
      <c r="AK107">
        <v>1</v>
      </c>
      <c r="AL107" s="58">
        <v>2</v>
      </c>
      <c r="AM107">
        <v>1</v>
      </c>
      <c r="AN107">
        <v>1</v>
      </c>
      <c r="AO107">
        <v>2</v>
      </c>
      <c r="AP107">
        <v>1</v>
      </c>
      <c r="AQ107">
        <v>2</v>
      </c>
      <c r="AR107">
        <v>2</v>
      </c>
      <c r="AS107">
        <v>2</v>
      </c>
      <c r="AT107">
        <v>1</v>
      </c>
      <c r="AU107">
        <v>2</v>
      </c>
      <c r="AV107">
        <v>1</v>
      </c>
      <c r="AW107">
        <v>1</v>
      </c>
      <c r="AX107">
        <v>1</v>
      </c>
      <c r="AY107">
        <v>1</v>
      </c>
      <c r="AZ107">
        <v>2</v>
      </c>
      <c r="BA107">
        <v>1</v>
      </c>
      <c r="BB107">
        <v>1</v>
      </c>
      <c r="BC107">
        <v>1</v>
      </c>
      <c r="BD107">
        <v>1</v>
      </c>
      <c r="BE107">
        <v>1</v>
      </c>
      <c r="BF107">
        <v>1</v>
      </c>
      <c r="BG107">
        <v>1</v>
      </c>
      <c r="BH107">
        <v>1</v>
      </c>
      <c r="BI107">
        <v>2</v>
      </c>
      <c r="BJ107">
        <v>2</v>
      </c>
      <c r="BK107">
        <v>2</v>
      </c>
      <c r="BL107">
        <v>2</v>
      </c>
      <c r="BM107">
        <v>2</v>
      </c>
      <c r="BN107">
        <v>4</v>
      </c>
      <c r="BO107">
        <v>2</v>
      </c>
      <c r="BP107">
        <v>2</v>
      </c>
      <c r="BQ107">
        <v>1</v>
      </c>
      <c r="BR107">
        <v>1</v>
      </c>
      <c r="BS107">
        <v>2</v>
      </c>
      <c r="CE107" s="75"/>
      <c r="CS107" s="57"/>
    </row>
    <row r="108" spans="1:97">
      <c r="A108" s="9">
        <v>101</v>
      </c>
      <c r="B108" s="9">
        <v>2</v>
      </c>
      <c r="C108" s="9">
        <v>9</v>
      </c>
      <c r="D108" s="9">
        <v>7</v>
      </c>
      <c r="E108" s="9">
        <v>6</v>
      </c>
      <c r="F108" s="9">
        <v>0</v>
      </c>
      <c r="G108" s="9">
        <v>0</v>
      </c>
      <c r="H108" s="9">
        <v>0</v>
      </c>
      <c r="I108" s="9">
        <v>1</v>
      </c>
      <c r="J108" s="9">
        <v>0</v>
      </c>
      <c r="K108" s="9">
        <v>0</v>
      </c>
      <c r="L108" s="9">
        <v>0</v>
      </c>
      <c r="M108" s="9">
        <v>2</v>
      </c>
      <c r="N108" s="9">
        <v>2</v>
      </c>
      <c r="O108" s="9">
        <v>1</v>
      </c>
      <c r="P108" s="9">
        <v>1</v>
      </c>
      <c r="Q108" s="9">
        <v>1</v>
      </c>
      <c r="R108" s="9">
        <v>1</v>
      </c>
      <c r="S108" s="9">
        <v>1</v>
      </c>
      <c r="T108" s="9">
        <v>2</v>
      </c>
      <c r="U108" s="9">
        <v>1</v>
      </c>
      <c r="V108" s="9">
        <v>2</v>
      </c>
      <c r="W108" s="75">
        <v>2</v>
      </c>
      <c r="X108" s="75" t="s">
        <v>956</v>
      </c>
      <c r="Y108" s="75" t="s">
        <v>952</v>
      </c>
      <c r="Z108" s="9" t="s">
        <v>952</v>
      </c>
      <c r="AA108" s="9">
        <v>1</v>
      </c>
      <c r="AB108" s="9">
        <v>2</v>
      </c>
      <c r="AC108" s="9">
        <v>1</v>
      </c>
      <c r="AD108" s="9">
        <v>1</v>
      </c>
      <c r="AE108" s="9">
        <v>1</v>
      </c>
      <c r="AF108" s="9">
        <v>1</v>
      </c>
      <c r="AG108" s="9">
        <v>2</v>
      </c>
      <c r="AH108" s="9">
        <v>1</v>
      </c>
      <c r="AI108" s="9">
        <v>2</v>
      </c>
      <c r="AJ108">
        <v>2</v>
      </c>
      <c r="AK108" t="s">
        <v>957</v>
      </c>
      <c r="AL108" s="58">
        <v>1</v>
      </c>
      <c r="AM108">
        <v>1</v>
      </c>
      <c r="AN108">
        <v>1</v>
      </c>
      <c r="AO108">
        <v>2</v>
      </c>
      <c r="AP108">
        <v>1</v>
      </c>
      <c r="AQ108">
        <v>1</v>
      </c>
      <c r="AR108">
        <v>1</v>
      </c>
      <c r="AS108">
        <v>2</v>
      </c>
      <c r="AT108">
        <v>2</v>
      </c>
      <c r="AU108">
        <v>2</v>
      </c>
      <c r="AV108">
        <v>2</v>
      </c>
      <c r="AW108">
        <v>1</v>
      </c>
      <c r="AX108">
        <v>1</v>
      </c>
      <c r="AY108">
        <v>1</v>
      </c>
      <c r="AZ108">
        <v>2</v>
      </c>
      <c r="BA108">
        <v>1</v>
      </c>
      <c r="BB108">
        <v>2</v>
      </c>
      <c r="BC108">
        <v>1</v>
      </c>
      <c r="BD108">
        <v>1</v>
      </c>
      <c r="BE108">
        <v>1</v>
      </c>
      <c r="BF108">
        <v>4</v>
      </c>
      <c r="BG108">
        <v>4</v>
      </c>
      <c r="BH108">
        <v>1</v>
      </c>
      <c r="BI108">
        <v>1</v>
      </c>
      <c r="BJ108">
        <v>1</v>
      </c>
      <c r="BK108">
        <v>1</v>
      </c>
      <c r="BL108">
        <v>1</v>
      </c>
      <c r="BM108">
        <v>1</v>
      </c>
      <c r="BN108">
        <v>3</v>
      </c>
      <c r="BO108">
        <v>1</v>
      </c>
      <c r="BP108">
        <v>1</v>
      </c>
      <c r="BQ108">
        <v>3</v>
      </c>
      <c r="BR108">
        <v>3</v>
      </c>
      <c r="BS108">
        <v>2</v>
      </c>
      <c r="BT108" t="s">
        <v>245</v>
      </c>
      <c r="CE108" s="75"/>
      <c r="CS108" s="57"/>
    </row>
    <row r="109" spans="1:97" hidden="1">
      <c r="A109" s="9">
        <v>102</v>
      </c>
      <c r="B109" s="9">
        <v>2</v>
      </c>
      <c r="C109" s="9">
        <v>8</v>
      </c>
      <c r="D109" s="9">
        <v>7</v>
      </c>
      <c r="E109" s="9">
        <v>15</v>
      </c>
      <c r="F109" s="9">
        <v>0</v>
      </c>
      <c r="G109" s="9">
        <v>0</v>
      </c>
      <c r="H109" s="9">
        <v>0</v>
      </c>
      <c r="I109" s="9">
        <v>0</v>
      </c>
      <c r="J109" s="9">
        <v>0</v>
      </c>
      <c r="K109" s="9">
        <v>0</v>
      </c>
      <c r="L109" s="9">
        <v>1</v>
      </c>
      <c r="M109" s="9">
        <v>2</v>
      </c>
      <c r="N109" s="9">
        <v>1</v>
      </c>
      <c r="O109" s="9">
        <v>1</v>
      </c>
      <c r="P109" s="9">
        <v>1</v>
      </c>
      <c r="Q109" s="9">
        <v>1</v>
      </c>
      <c r="R109" s="9">
        <v>1</v>
      </c>
      <c r="S109" s="9">
        <v>2</v>
      </c>
      <c r="T109" s="9">
        <v>1</v>
      </c>
      <c r="U109" s="9">
        <v>1</v>
      </c>
      <c r="V109" s="9">
        <v>2</v>
      </c>
      <c r="W109" s="75">
        <v>1</v>
      </c>
      <c r="X109" s="75">
        <v>1</v>
      </c>
      <c r="Y109" s="75">
        <v>2</v>
      </c>
      <c r="Z109" s="9">
        <v>1</v>
      </c>
      <c r="AA109" s="9">
        <v>2</v>
      </c>
      <c r="AB109" s="9">
        <v>2</v>
      </c>
      <c r="AC109" s="9">
        <v>2</v>
      </c>
      <c r="AD109" s="9">
        <v>1</v>
      </c>
      <c r="AE109" s="9">
        <v>2</v>
      </c>
      <c r="AF109" s="9">
        <v>1</v>
      </c>
      <c r="AG109" s="9">
        <v>2</v>
      </c>
      <c r="AH109" s="9">
        <v>1</v>
      </c>
      <c r="AI109" s="9">
        <v>2</v>
      </c>
      <c r="AJ109">
        <v>2</v>
      </c>
      <c r="AK109" t="s">
        <v>957</v>
      </c>
      <c r="AL109" s="58">
        <v>2</v>
      </c>
      <c r="AM109">
        <v>1</v>
      </c>
      <c r="AN109">
        <v>1</v>
      </c>
      <c r="AO109">
        <v>2</v>
      </c>
      <c r="AP109">
        <v>1</v>
      </c>
      <c r="AQ109">
        <v>2</v>
      </c>
      <c r="AR109">
        <v>2</v>
      </c>
      <c r="AS109">
        <v>2</v>
      </c>
      <c r="AT109">
        <v>1</v>
      </c>
      <c r="AU109">
        <v>2</v>
      </c>
      <c r="AV109">
        <v>2</v>
      </c>
      <c r="AW109">
        <v>2</v>
      </c>
      <c r="AX109">
        <v>2</v>
      </c>
      <c r="AY109">
        <v>2</v>
      </c>
      <c r="AZ109">
        <v>2</v>
      </c>
      <c r="BA109">
        <v>1</v>
      </c>
      <c r="BB109">
        <v>2</v>
      </c>
      <c r="BC109">
        <v>1</v>
      </c>
      <c r="BD109">
        <v>2</v>
      </c>
      <c r="BE109">
        <v>2</v>
      </c>
      <c r="BF109" t="s">
        <v>957</v>
      </c>
      <c r="BG109" t="s">
        <v>957</v>
      </c>
      <c r="BH109">
        <v>1</v>
      </c>
      <c r="BI109">
        <v>3</v>
      </c>
      <c r="BJ109">
        <v>1</v>
      </c>
      <c r="BK109">
        <v>3</v>
      </c>
      <c r="BL109">
        <v>1</v>
      </c>
      <c r="BM109">
        <v>1</v>
      </c>
      <c r="BN109">
        <v>4</v>
      </c>
      <c r="BO109">
        <v>2</v>
      </c>
      <c r="BP109">
        <v>4</v>
      </c>
      <c r="BQ109">
        <v>4</v>
      </c>
      <c r="BR109">
        <v>1</v>
      </c>
      <c r="BS109">
        <v>5</v>
      </c>
      <c r="BT109" t="s">
        <v>246</v>
      </c>
      <c r="CE109" s="75"/>
      <c r="CS109" s="57"/>
    </row>
    <row r="110" spans="1:97" hidden="1">
      <c r="A110" s="9">
        <v>103</v>
      </c>
      <c r="B110" s="9">
        <v>1</v>
      </c>
      <c r="C110" s="9">
        <v>5</v>
      </c>
      <c r="D110" s="9">
        <v>2</v>
      </c>
      <c r="E110" s="9">
        <v>6</v>
      </c>
      <c r="F110" s="9">
        <v>0</v>
      </c>
      <c r="G110" s="9">
        <v>0</v>
      </c>
      <c r="H110" s="9">
        <v>0</v>
      </c>
      <c r="I110" s="9">
        <v>1</v>
      </c>
      <c r="J110" s="9">
        <v>0</v>
      </c>
      <c r="K110" s="9">
        <v>0</v>
      </c>
      <c r="L110" s="9">
        <v>0</v>
      </c>
      <c r="M110" s="9">
        <v>2</v>
      </c>
      <c r="N110" s="9">
        <v>1</v>
      </c>
      <c r="O110" s="9">
        <v>2</v>
      </c>
      <c r="P110" s="9">
        <v>1</v>
      </c>
      <c r="Q110" s="9">
        <v>1</v>
      </c>
      <c r="R110" s="9">
        <v>1</v>
      </c>
      <c r="S110" s="9">
        <v>2</v>
      </c>
      <c r="T110" s="9">
        <v>2</v>
      </c>
      <c r="U110" s="9">
        <v>1</v>
      </c>
      <c r="V110" s="9">
        <v>2</v>
      </c>
      <c r="W110" s="75">
        <v>1</v>
      </c>
      <c r="X110" s="75">
        <v>1</v>
      </c>
      <c r="Y110" s="75">
        <v>2</v>
      </c>
      <c r="Z110" s="9">
        <v>1</v>
      </c>
      <c r="AA110" s="9">
        <v>1</v>
      </c>
      <c r="AB110" s="9">
        <v>2</v>
      </c>
      <c r="AC110" s="9">
        <v>1</v>
      </c>
      <c r="AD110" s="9">
        <v>1</v>
      </c>
      <c r="AE110" s="9">
        <v>1</v>
      </c>
      <c r="AF110" s="9">
        <v>1</v>
      </c>
      <c r="AG110" s="9">
        <v>1</v>
      </c>
      <c r="AH110" s="9">
        <v>1</v>
      </c>
      <c r="AI110" s="9">
        <v>2</v>
      </c>
      <c r="AJ110">
        <v>2</v>
      </c>
      <c r="AK110" t="s">
        <v>957</v>
      </c>
      <c r="AL110" s="58">
        <v>1</v>
      </c>
      <c r="AM110">
        <v>1</v>
      </c>
      <c r="AN110">
        <v>1</v>
      </c>
      <c r="AO110">
        <v>2</v>
      </c>
      <c r="AP110">
        <v>1</v>
      </c>
      <c r="AQ110">
        <v>2</v>
      </c>
      <c r="AR110">
        <v>1</v>
      </c>
      <c r="AS110">
        <v>2</v>
      </c>
      <c r="AT110">
        <v>1</v>
      </c>
      <c r="AU110">
        <v>1</v>
      </c>
      <c r="AV110">
        <v>2</v>
      </c>
      <c r="AW110">
        <v>1</v>
      </c>
      <c r="AX110">
        <v>2</v>
      </c>
      <c r="AY110">
        <v>1</v>
      </c>
      <c r="AZ110">
        <v>1</v>
      </c>
      <c r="BA110">
        <v>1</v>
      </c>
      <c r="BB110">
        <v>1</v>
      </c>
      <c r="BC110">
        <v>1</v>
      </c>
      <c r="BD110">
        <v>1</v>
      </c>
      <c r="BE110">
        <v>1</v>
      </c>
      <c r="BF110">
        <v>1</v>
      </c>
      <c r="BG110">
        <v>1</v>
      </c>
      <c r="BH110">
        <v>1</v>
      </c>
      <c r="BI110">
        <v>1</v>
      </c>
      <c r="BJ110">
        <v>1</v>
      </c>
      <c r="BK110">
        <v>1</v>
      </c>
      <c r="BL110">
        <v>1</v>
      </c>
      <c r="BM110">
        <v>1</v>
      </c>
      <c r="BN110">
        <v>1</v>
      </c>
      <c r="BO110">
        <v>2</v>
      </c>
      <c r="BP110">
        <v>1</v>
      </c>
      <c r="BQ110">
        <v>1</v>
      </c>
      <c r="BR110">
        <v>1</v>
      </c>
      <c r="BS110">
        <v>1</v>
      </c>
      <c r="CE110" s="75"/>
      <c r="CS110" s="57"/>
    </row>
    <row r="111" spans="1:97" hidden="1">
      <c r="A111" s="9">
        <v>104</v>
      </c>
      <c r="B111" s="9">
        <v>1</v>
      </c>
      <c r="C111" s="9">
        <v>4</v>
      </c>
      <c r="D111" s="9">
        <v>1</v>
      </c>
      <c r="E111" s="9">
        <v>10</v>
      </c>
      <c r="F111" s="9">
        <v>0</v>
      </c>
      <c r="G111" s="9">
        <v>1</v>
      </c>
      <c r="H111" s="9">
        <v>1</v>
      </c>
      <c r="I111" s="9">
        <v>1</v>
      </c>
      <c r="J111" s="9">
        <v>0</v>
      </c>
      <c r="K111" s="9">
        <v>0</v>
      </c>
      <c r="L111" s="9">
        <v>0</v>
      </c>
      <c r="M111" s="9">
        <v>1</v>
      </c>
      <c r="N111" s="9">
        <v>1</v>
      </c>
      <c r="O111" s="9">
        <v>1</v>
      </c>
      <c r="P111" s="9">
        <v>1</v>
      </c>
      <c r="Q111" s="9">
        <v>1</v>
      </c>
      <c r="R111" s="9">
        <v>1</v>
      </c>
      <c r="S111" s="9">
        <v>2</v>
      </c>
      <c r="T111" s="9">
        <v>1</v>
      </c>
      <c r="U111" s="9">
        <v>1</v>
      </c>
      <c r="V111" s="9">
        <v>1</v>
      </c>
      <c r="W111" s="75">
        <v>1</v>
      </c>
      <c r="X111" s="75">
        <v>1</v>
      </c>
      <c r="Y111" s="75">
        <v>2</v>
      </c>
      <c r="Z111" s="9">
        <v>1</v>
      </c>
      <c r="AA111" s="9">
        <v>1</v>
      </c>
      <c r="AB111" s="9">
        <v>2</v>
      </c>
      <c r="AC111" s="9">
        <v>2</v>
      </c>
      <c r="AD111" s="9">
        <v>2</v>
      </c>
      <c r="AE111" s="9">
        <v>2</v>
      </c>
      <c r="AF111" s="9">
        <v>1</v>
      </c>
      <c r="AG111" s="9">
        <v>2</v>
      </c>
      <c r="AH111" s="9">
        <v>1</v>
      </c>
      <c r="AI111" s="9">
        <v>2</v>
      </c>
      <c r="AJ111">
        <v>1</v>
      </c>
      <c r="AK111">
        <v>1</v>
      </c>
      <c r="AL111" s="58">
        <v>1</v>
      </c>
      <c r="AM111">
        <v>1</v>
      </c>
      <c r="AN111">
        <v>1</v>
      </c>
      <c r="AO111">
        <v>1</v>
      </c>
      <c r="AP111">
        <v>1</v>
      </c>
      <c r="AQ111">
        <v>2</v>
      </c>
      <c r="AR111">
        <v>1</v>
      </c>
      <c r="AS111">
        <v>2</v>
      </c>
      <c r="AT111">
        <v>1</v>
      </c>
      <c r="AV111">
        <v>1</v>
      </c>
      <c r="AW111">
        <v>1</v>
      </c>
      <c r="AX111">
        <v>2</v>
      </c>
      <c r="AY111">
        <v>1</v>
      </c>
      <c r="AZ111">
        <v>1</v>
      </c>
      <c r="BA111">
        <v>1</v>
      </c>
      <c r="BB111">
        <v>1</v>
      </c>
      <c r="BC111">
        <v>1</v>
      </c>
      <c r="BD111">
        <v>1</v>
      </c>
      <c r="BE111">
        <v>1</v>
      </c>
      <c r="BF111">
        <v>2</v>
      </c>
      <c r="BG111">
        <v>3</v>
      </c>
      <c r="BH111">
        <v>1</v>
      </c>
      <c r="BI111">
        <v>2</v>
      </c>
      <c r="BJ111">
        <v>2</v>
      </c>
      <c r="BK111">
        <v>2</v>
      </c>
      <c r="BL111">
        <v>1</v>
      </c>
      <c r="BM111">
        <v>1</v>
      </c>
      <c r="BN111">
        <v>2</v>
      </c>
      <c r="BO111">
        <v>2</v>
      </c>
      <c r="BP111">
        <v>2</v>
      </c>
      <c r="BQ111">
        <v>3</v>
      </c>
      <c r="BR111">
        <v>1</v>
      </c>
      <c r="BS111">
        <v>2</v>
      </c>
      <c r="CE111" s="75"/>
      <c r="CS111" s="57"/>
    </row>
    <row r="112" spans="1:97" hidden="1">
      <c r="A112" s="9">
        <v>105</v>
      </c>
      <c r="B112" s="9">
        <v>1</v>
      </c>
      <c r="C112" s="9">
        <v>5</v>
      </c>
      <c r="D112" s="9">
        <v>3</v>
      </c>
      <c r="E112" s="9">
        <v>8</v>
      </c>
      <c r="F112" s="9">
        <v>0</v>
      </c>
      <c r="G112" s="9">
        <v>0</v>
      </c>
      <c r="H112" s="9">
        <v>0</v>
      </c>
      <c r="I112" s="9">
        <v>0</v>
      </c>
      <c r="J112" s="9">
        <v>1</v>
      </c>
      <c r="K112" s="9">
        <v>0</v>
      </c>
      <c r="L112" s="9">
        <v>0</v>
      </c>
      <c r="M112" s="9">
        <v>1</v>
      </c>
      <c r="N112" s="9">
        <v>1</v>
      </c>
      <c r="O112" s="9">
        <v>1</v>
      </c>
      <c r="P112" s="9">
        <v>1</v>
      </c>
      <c r="Q112" s="9">
        <v>1</v>
      </c>
      <c r="R112" s="9">
        <v>1</v>
      </c>
      <c r="S112" s="9">
        <v>1</v>
      </c>
      <c r="T112" s="9">
        <v>1</v>
      </c>
      <c r="U112" s="9">
        <v>1</v>
      </c>
      <c r="V112" s="9">
        <v>2</v>
      </c>
      <c r="W112" s="75">
        <v>1</v>
      </c>
      <c r="X112" s="75">
        <v>2</v>
      </c>
      <c r="Y112" s="75">
        <v>2</v>
      </c>
      <c r="Z112" s="9">
        <v>1</v>
      </c>
      <c r="AA112" s="9">
        <v>1</v>
      </c>
      <c r="AB112" s="9">
        <v>2</v>
      </c>
      <c r="AC112" s="9">
        <v>1</v>
      </c>
      <c r="AD112" s="9">
        <v>1</v>
      </c>
      <c r="AE112" s="9">
        <v>2</v>
      </c>
      <c r="AF112" s="9">
        <v>2</v>
      </c>
      <c r="AG112" s="9">
        <v>2</v>
      </c>
      <c r="AH112" s="91">
        <v>1</v>
      </c>
      <c r="AI112" s="9">
        <v>2</v>
      </c>
      <c r="AJ112">
        <v>2</v>
      </c>
      <c r="AK112" t="s">
        <v>957</v>
      </c>
      <c r="AL112" s="58">
        <v>2</v>
      </c>
      <c r="AM112">
        <v>2</v>
      </c>
      <c r="AN112">
        <v>2</v>
      </c>
      <c r="AO112">
        <v>2</v>
      </c>
      <c r="AP112">
        <v>2</v>
      </c>
      <c r="AQ112">
        <v>2</v>
      </c>
      <c r="AR112">
        <v>2</v>
      </c>
      <c r="AS112">
        <v>2</v>
      </c>
      <c r="AT112">
        <v>2</v>
      </c>
      <c r="AU112">
        <v>2</v>
      </c>
      <c r="AV112">
        <v>2</v>
      </c>
      <c r="AW112">
        <v>2</v>
      </c>
      <c r="AX112">
        <v>1</v>
      </c>
      <c r="AY112">
        <v>2</v>
      </c>
      <c r="AZ112">
        <v>1</v>
      </c>
      <c r="BA112">
        <v>1</v>
      </c>
      <c r="BB112">
        <v>1</v>
      </c>
      <c r="BC112">
        <v>1</v>
      </c>
      <c r="BD112">
        <v>2</v>
      </c>
      <c r="BE112">
        <v>2</v>
      </c>
      <c r="BF112" t="s">
        <v>968</v>
      </c>
      <c r="BG112" t="s">
        <v>957</v>
      </c>
      <c r="BH112">
        <v>1</v>
      </c>
      <c r="BI112">
        <v>3</v>
      </c>
      <c r="BJ112">
        <v>2</v>
      </c>
      <c r="BK112">
        <v>3</v>
      </c>
      <c r="BL112">
        <v>3</v>
      </c>
      <c r="BM112">
        <v>2</v>
      </c>
      <c r="BN112">
        <v>4</v>
      </c>
      <c r="BO112">
        <v>3</v>
      </c>
      <c r="BP112">
        <v>4</v>
      </c>
      <c r="BQ112">
        <v>3</v>
      </c>
      <c r="BR112">
        <v>1</v>
      </c>
      <c r="BS112">
        <v>5</v>
      </c>
      <c r="CE112" s="75"/>
      <c r="CS112" s="57"/>
    </row>
    <row r="113" spans="1:97" hidden="1">
      <c r="A113" s="9">
        <v>106</v>
      </c>
      <c r="B113" s="9">
        <v>2</v>
      </c>
      <c r="C113" s="9">
        <v>6</v>
      </c>
      <c r="D113" s="9">
        <v>5</v>
      </c>
      <c r="E113" s="9">
        <v>14</v>
      </c>
      <c r="F113" s="9">
        <v>0</v>
      </c>
      <c r="G113" s="9">
        <v>0</v>
      </c>
      <c r="H113" s="9">
        <v>0</v>
      </c>
      <c r="I113" s="9">
        <v>1</v>
      </c>
      <c r="J113" s="9">
        <v>1</v>
      </c>
      <c r="K113" s="9">
        <v>0</v>
      </c>
      <c r="L113" s="9">
        <v>0</v>
      </c>
      <c r="M113" s="9">
        <v>2</v>
      </c>
      <c r="N113" s="9">
        <v>1</v>
      </c>
      <c r="O113" s="9">
        <v>2</v>
      </c>
      <c r="P113" s="9">
        <v>1</v>
      </c>
      <c r="Q113" s="9">
        <v>1</v>
      </c>
      <c r="R113" s="9">
        <v>2</v>
      </c>
      <c r="S113" s="9">
        <v>2</v>
      </c>
      <c r="T113" s="9">
        <v>1</v>
      </c>
      <c r="U113" s="9">
        <v>1</v>
      </c>
      <c r="V113" s="9">
        <v>2</v>
      </c>
      <c r="W113" s="75">
        <v>1</v>
      </c>
      <c r="X113" s="75">
        <v>2</v>
      </c>
      <c r="Y113" s="75">
        <v>2</v>
      </c>
      <c r="Z113" s="9">
        <v>1</v>
      </c>
      <c r="AA113" s="9">
        <v>1</v>
      </c>
      <c r="AB113" s="9">
        <v>2</v>
      </c>
      <c r="AC113" s="9">
        <v>2</v>
      </c>
      <c r="AD113" s="9">
        <v>1</v>
      </c>
      <c r="AE113" s="9">
        <v>2</v>
      </c>
      <c r="AF113" s="9">
        <v>2</v>
      </c>
      <c r="AG113" s="9">
        <v>2</v>
      </c>
      <c r="AH113" s="91">
        <v>1</v>
      </c>
      <c r="AI113" s="9">
        <v>2</v>
      </c>
      <c r="AJ113">
        <v>2</v>
      </c>
      <c r="AK113" t="s">
        <v>957</v>
      </c>
      <c r="AL113" s="58">
        <v>1</v>
      </c>
      <c r="AM113">
        <v>1</v>
      </c>
      <c r="AN113">
        <v>1</v>
      </c>
      <c r="AO113">
        <v>2</v>
      </c>
      <c r="AP113">
        <v>2</v>
      </c>
      <c r="AQ113">
        <v>2</v>
      </c>
      <c r="AR113">
        <v>2</v>
      </c>
      <c r="AS113">
        <v>2</v>
      </c>
      <c r="AT113">
        <v>2</v>
      </c>
      <c r="AU113">
        <v>1</v>
      </c>
      <c r="BF113" t="s">
        <v>957</v>
      </c>
      <c r="BG113" t="s">
        <v>957</v>
      </c>
      <c r="BR113">
        <v>4</v>
      </c>
      <c r="BS113">
        <v>2</v>
      </c>
      <c r="CE113" s="75"/>
      <c r="CS113" s="57"/>
    </row>
    <row r="114" spans="1:97">
      <c r="A114" s="9">
        <v>107</v>
      </c>
      <c r="B114" s="9">
        <v>1</v>
      </c>
      <c r="C114" s="9">
        <v>5</v>
      </c>
      <c r="D114" s="9">
        <v>1</v>
      </c>
      <c r="E114" s="9">
        <v>5</v>
      </c>
      <c r="F114" s="9">
        <v>0</v>
      </c>
      <c r="G114" s="9">
        <v>0</v>
      </c>
      <c r="H114" s="9">
        <v>0</v>
      </c>
      <c r="I114" s="9">
        <v>0</v>
      </c>
      <c r="J114" s="9">
        <v>1</v>
      </c>
      <c r="K114" s="9">
        <v>0</v>
      </c>
      <c r="L114" s="9">
        <v>0</v>
      </c>
      <c r="M114" s="9">
        <v>2</v>
      </c>
      <c r="N114" s="9">
        <v>2</v>
      </c>
      <c r="O114" s="9">
        <v>1</v>
      </c>
      <c r="P114" s="9">
        <v>1</v>
      </c>
      <c r="Q114" s="9">
        <v>1</v>
      </c>
      <c r="R114" s="9">
        <v>1</v>
      </c>
      <c r="S114" s="9">
        <v>1</v>
      </c>
      <c r="T114" s="9">
        <v>2</v>
      </c>
      <c r="U114" s="9">
        <v>1</v>
      </c>
      <c r="V114" s="9">
        <v>1</v>
      </c>
      <c r="W114" s="75">
        <v>2</v>
      </c>
      <c r="X114" s="75" t="s">
        <v>956</v>
      </c>
      <c r="Y114" s="75" t="s">
        <v>952</v>
      </c>
      <c r="Z114" s="9" t="s">
        <v>952</v>
      </c>
      <c r="AA114" s="9">
        <v>1</v>
      </c>
      <c r="AB114" s="9">
        <v>1</v>
      </c>
      <c r="AC114" s="9">
        <v>1</v>
      </c>
      <c r="AD114" s="9">
        <v>1</v>
      </c>
      <c r="AE114" s="9">
        <v>2</v>
      </c>
      <c r="AF114" s="9">
        <v>1</v>
      </c>
      <c r="AG114" s="9">
        <v>2</v>
      </c>
      <c r="AH114" s="91">
        <v>1</v>
      </c>
      <c r="AI114" s="9">
        <v>2</v>
      </c>
      <c r="AJ114">
        <v>2</v>
      </c>
      <c r="AK114" t="s">
        <v>957</v>
      </c>
      <c r="AL114" s="58">
        <v>1</v>
      </c>
      <c r="AM114">
        <v>1</v>
      </c>
      <c r="AN114">
        <v>2</v>
      </c>
      <c r="AO114">
        <v>1</v>
      </c>
      <c r="AP114">
        <v>2</v>
      </c>
      <c r="AQ114">
        <v>2</v>
      </c>
      <c r="AR114">
        <v>2</v>
      </c>
      <c r="AS114">
        <v>2</v>
      </c>
      <c r="AT114">
        <v>2</v>
      </c>
      <c r="AU114">
        <v>2</v>
      </c>
      <c r="AV114">
        <v>2</v>
      </c>
      <c r="AW114">
        <v>2</v>
      </c>
      <c r="AX114">
        <v>1</v>
      </c>
      <c r="AY114">
        <v>2</v>
      </c>
      <c r="AZ114">
        <v>2</v>
      </c>
      <c r="BA114">
        <v>1</v>
      </c>
      <c r="BB114">
        <v>2</v>
      </c>
      <c r="BC114">
        <v>1</v>
      </c>
      <c r="BD114">
        <v>1</v>
      </c>
      <c r="BE114">
        <v>1</v>
      </c>
      <c r="BF114">
        <v>2</v>
      </c>
      <c r="BG114">
        <v>2</v>
      </c>
      <c r="BH114">
        <v>1</v>
      </c>
      <c r="BI114">
        <v>2</v>
      </c>
      <c r="BJ114">
        <v>2</v>
      </c>
      <c r="BK114">
        <v>2</v>
      </c>
      <c r="BL114">
        <v>2</v>
      </c>
      <c r="BM114">
        <v>1</v>
      </c>
      <c r="BN114">
        <v>3</v>
      </c>
      <c r="BO114">
        <v>2</v>
      </c>
      <c r="BP114">
        <v>2</v>
      </c>
      <c r="BQ114">
        <v>4</v>
      </c>
      <c r="BR114">
        <v>1</v>
      </c>
      <c r="BS114">
        <v>5</v>
      </c>
      <c r="CE114" s="75"/>
      <c r="CS114" s="57"/>
    </row>
    <row r="115" spans="1:97" hidden="1">
      <c r="A115" s="9">
        <v>108</v>
      </c>
      <c r="B115" s="9">
        <v>2</v>
      </c>
      <c r="C115" s="9">
        <v>2</v>
      </c>
      <c r="D115" s="9">
        <v>1</v>
      </c>
      <c r="E115" s="9">
        <v>11</v>
      </c>
      <c r="F115" s="9">
        <v>0</v>
      </c>
      <c r="G115" s="9">
        <v>0</v>
      </c>
      <c r="H115" s="9">
        <v>0</v>
      </c>
      <c r="I115" s="9">
        <v>1</v>
      </c>
      <c r="J115" s="9">
        <v>0</v>
      </c>
      <c r="K115" s="9">
        <v>0</v>
      </c>
      <c r="L115" s="9">
        <v>0</v>
      </c>
      <c r="M115" s="9">
        <v>1</v>
      </c>
      <c r="N115" s="9">
        <v>1</v>
      </c>
      <c r="O115" s="9">
        <v>2</v>
      </c>
      <c r="P115" s="9">
        <v>1</v>
      </c>
      <c r="Q115" s="9">
        <v>1</v>
      </c>
      <c r="R115" s="9">
        <v>1</v>
      </c>
      <c r="S115" s="9">
        <v>2</v>
      </c>
      <c r="T115" s="9">
        <v>2</v>
      </c>
      <c r="U115" s="9">
        <v>1</v>
      </c>
      <c r="V115" s="9">
        <v>2</v>
      </c>
      <c r="W115" s="75">
        <v>1</v>
      </c>
      <c r="X115" s="75">
        <v>1</v>
      </c>
      <c r="Y115" s="75">
        <v>2</v>
      </c>
      <c r="Z115" s="9">
        <v>2</v>
      </c>
      <c r="AA115" s="9">
        <v>2</v>
      </c>
      <c r="AB115" s="9">
        <v>2</v>
      </c>
      <c r="AC115" s="9">
        <v>2</v>
      </c>
      <c r="AD115" s="9">
        <v>1</v>
      </c>
      <c r="AE115" s="9">
        <v>2</v>
      </c>
      <c r="AF115" s="9">
        <v>1</v>
      </c>
      <c r="AG115" s="9">
        <v>2</v>
      </c>
      <c r="AH115" s="9">
        <v>1</v>
      </c>
      <c r="AI115" s="9">
        <v>2</v>
      </c>
      <c r="AJ115">
        <v>2</v>
      </c>
      <c r="AK115" t="s">
        <v>957</v>
      </c>
      <c r="AL115" s="58">
        <v>2</v>
      </c>
      <c r="AM115">
        <v>1</v>
      </c>
      <c r="AN115">
        <v>2</v>
      </c>
      <c r="AO115">
        <v>2</v>
      </c>
      <c r="AP115">
        <v>1</v>
      </c>
      <c r="AQ115">
        <v>2</v>
      </c>
      <c r="AR115">
        <v>2</v>
      </c>
      <c r="AS115">
        <v>2</v>
      </c>
      <c r="AT115">
        <v>2</v>
      </c>
      <c r="AU115">
        <v>2</v>
      </c>
      <c r="AV115">
        <v>1</v>
      </c>
      <c r="AW115">
        <v>2</v>
      </c>
      <c r="AX115">
        <v>2</v>
      </c>
      <c r="AY115">
        <v>2</v>
      </c>
      <c r="AZ115">
        <v>2</v>
      </c>
      <c r="BA115">
        <v>2</v>
      </c>
      <c r="BB115">
        <v>2</v>
      </c>
      <c r="BC115">
        <v>1</v>
      </c>
      <c r="BD115">
        <v>1</v>
      </c>
      <c r="BE115">
        <v>2</v>
      </c>
      <c r="BF115" t="s">
        <v>957</v>
      </c>
      <c r="BG115" t="s">
        <v>957</v>
      </c>
      <c r="BH115">
        <v>1</v>
      </c>
      <c r="BI115">
        <v>2</v>
      </c>
      <c r="BJ115">
        <v>1</v>
      </c>
      <c r="BK115">
        <v>1</v>
      </c>
      <c r="BL115">
        <v>3</v>
      </c>
      <c r="BM115">
        <v>1</v>
      </c>
      <c r="BN115">
        <v>4</v>
      </c>
      <c r="BO115">
        <v>2</v>
      </c>
      <c r="BP115">
        <v>1</v>
      </c>
      <c r="BQ115">
        <v>3</v>
      </c>
      <c r="BR115">
        <v>1</v>
      </c>
      <c r="BS115">
        <v>2</v>
      </c>
      <c r="CE115" s="75"/>
      <c r="CS115" s="57"/>
    </row>
    <row r="116" spans="1:97" hidden="1">
      <c r="A116" s="9">
        <v>109</v>
      </c>
      <c r="B116" s="9">
        <v>1</v>
      </c>
      <c r="C116" s="9">
        <v>9</v>
      </c>
      <c r="D116" s="9">
        <v>7</v>
      </c>
      <c r="E116" s="9">
        <v>10</v>
      </c>
      <c r="F116" s="9">
        <v>0</v>
      </c>
      <c r="G116" s="9">
        <v>0</v>
      </c>
      <c r="H116" s="9">
        <v>0</v>
      </c>
      <c r="I116" s="9">
        <v>0</v>
      </c>
      <c r="J116" s="9">
        <v>0</v>
      </c>
      <c r="K116" s="9">
        <v>1</v>
      </c>
      <c r="L116" s="9">
        <v>0</v>
      </c>
      <c r="M116" s="9">
        <v>2</v>
      </c>
      <c r="N116" s="9">
        <v>1</v>
      </c>
      <c r="O116" s="9">
        <v>2</v>
      </c>
      <c r="P116" s="9">
        <v>1</v>
      </c>
      <c r="Q116" s="9">
        <v>1</v>
      </c>
      <c r="R116" s="9">
        <v>1</v>
      </c>
      <c r="S116" s="9">
        <v>1</v>
      </c>
      <c r="T116" s="9">
        <v>1</v>
      </c>
      <c r="U116" s="9">
        <v>1</v>
      </c>
      <c r="V116" s="9">
        <v>1</v>
      </c>
      <c r="W116" s="75">
        <v>1</v>
      </c>
      <c r="X116" s="75">
        <v>1</v>
      </c>
      <c r="Y116" s="75">
        <v>2</v>
      </c>
      <c r="Z116" s="9">
        <v>1</v>
      </c>
      <c r="AA116" s="9">
        <v>1</v>
      </c>
      <c r="AB116" s="9">
        <v>2</v>
      </c>
      <c r="AC116" s="9">
        <v>1</v>
      </c>
      <c r="AD116" s="9">
        <v>1</v>
      </c>
      <c r="AE116" s="9">
        <v>2</v>
      </c>
      <c r="AF116" s="9">
        <v>1</v>
      </c>
      <c r="AG116" s="9">
        <v>1</v>
      </c>
      <c r="AH116" s="91">
        <v>1</v>
      </c>
      <c r="AI116" s="9">
        <v>2</v>
      </c>
      <c r="AJ116">
        <v>2</v>
      </c>
      <c r="AK116" t="s">
        <v>957</v>
      </c>
      <c r="AL116" s="58">
        <v>2</v>
      </c>
      <c r="AM116">
        <v>1</v>
      </c>
      <c r="AN116">
        <v>1</v>
      </c>
      <c r="AO116">
        <v>1</v>
      </c>
      <c r="AP116">
        <v>2</v>
      </c>
      <c r="AQ116">
        <v>2</v>
      </c>
      <c r="AR116">
        <v>2</v>
      </c>
      <c r="AS116">
        <v>2</v>
      </c>
      <c r="AT116">
        <v>2</v>
      </c>
      <c r="AU116">
        <v>1</v>
      </c>
      <c r="AV116">
        <v>1</v>
      </c>
      <c r="AW116">
        <v>1</v>
      </c>
      <c r="AX116">
        <v>1</v>
      </c>
      <c r="AY116">
        <v>1</v>
      </c>
      <c r="AZ116">
        <v>1</v>
      </c>
      <c r="BA116">
        <v>1</v>
      </c>
      <c r="BB116">
        <v>1</v>
      </c>
      <c r="BC116">
        <v>1</v>
      </c>
      <c r="BD116">
        <v>1</v>
      </c>
      <c r="BE116">
        <v>1</v>
      </c>
      <c r="BF116">
        <v>1</v>
      </c>
      <c r="BG116">
        <v>1</v>
      </c>
      <c r="BH116">
        <v>1</v>
      </c>
      <c r="BI116">
        <v>1</v>
      </c>
      <c r="BJ116">
        <v>1</v>
      </c>
      <c r="BK116">
        <v>1</v>
      </c>
      <c r="BL116">
        <v>1</v>
      </c>
      <c r="BM116">
        <v>2</v>
      </c>
      <c r="BN116">
        <v>3</v>
      </c>
      <c r="BO116">
        <v>2</v>
      </c>
      <c r="BP116">
        <v>3</v>
      </c>
      <c r="BQ116">
        <v>3</v>
      </c>
      <c r="BR116">
        <v>4</v>
      </c>
      <c r="BS116">
        <v>2</v>
      </c>
      <c r="CE116" s="75"/>
      <c r="CS116" s="57"/>
    </row>
    <row r="117" spans="1:97" hidden="1">
      <c r="A117" s="9">
        <v>110</v>
      </c>
      <c r="B117" s="9">
        <v>2</v>
      </c>
      <c r="C117" s="9">
        <v>6</v>
      </c>
      <c r="D117" s="9">
        <v>5</v>
      </c>
      <c r="E117" s="9">
        <v>4</v>
      </c>
      <c r="F117" s="9">
        <v>0</v>
      </c>
      <c r="G117" s="9">
        <v>0</v>
      </c>
      <c r="H117" s="9">
        <v>0</v>
      </c>
      <c r="I117" s="9">
        <v>1</v>
      </c>
      <c r="J117" s="9">
        <v>1</v>
      </c>
      <c r="K117" s="9">
        <v>0</v>
      </c>
      <c r="L117" s="9">
        <v>0</v>
      </c>
      <c r="M117" s="9">
        <v>2</v>
      </c>
      <c r="N117" s="9">
        <v>1</v>
      </c>
      <c r="O117" s="9">
        <v>2</v>
      </c>
      <c r="P117" s="9">
        <v>1</v>
      </c>
      <c r="Q117" s="9">
        <v>1</v>
      </c>
      <c r="R117" s="9">
        <v>1</v>
      </c>
      <c r="S117" s="9">
        <v>1</v>
      </c>
      <c r="T117" s="9">
        <v>1</v>
      </c>
      <c r="U117" s="9">
        <v>1</v>
      </c>
      <c r="V117" s="9">
        <v>2</v>
      </c>
      <c r="W117" s="75">
        <v>2</v>
      </c>
      <c r="X117" s="75" t="s">
        <v>954</v>
      </c>
      <c r="Y117" s="75" t="s">
        <v>952</v>
      </c>
      <c r="Z117" s="9" t="s">
        <v>952</v>
      </c>
      <c r="AA117" s="9">
        <v>1</v>
      </c>
      <c r="AB117" s="9">
        <v>1</v>
      </c>
      <c r="AC117" s="9">
        <v>1</v>
      </c>
      <c r="AD117" s="9">
        <v>1</v>
      </c>
      <c r="AE117" s="9">
        <v>1</v>
      </c>
      <c r="AF117" s="9">
        <v>1</v>
      </c>
      <c r="AG117" s="9">
        <v>1</v>
      </c>
      <c r="AH117" s="91">
        <v>2</v>
      </c>
      <c r="AI117" s="9">
        <v>2</v>
      </c>
      <c r="AJ117">
        <v>2</v>
      </c>
      <c r="AK117" t="s">
        <v>957</v>
      </c>
      <c r="AL117" s="58">
        <v>1</v>
      </c>
      <c r="AM117">
        <v>1</v>
      </c>
      <c r="AN117">
        <v>1</v>
      </c>
      <c r="AO117">
        <v>2</v>
      </c>
      <c r="AP117">
        <v>1</v>
      </c>
      <c r="AQ117">
        <v>1</v>
      </c>
      <c r="AR117">
        <v>1</v>
      </c>
      <c r="AS117">
        <v>2</v>
      </c>
      <c r="AT117">
        <v>2</v>
      </c>
      <c r="AU117">
        <v>1</v>
      </c>
      <c r="AV117">
        <v>2</v>
      </c>
      <c r="AW117">
        <v>1</v>
      </c>
      <c r="AX117">
        <v>1</v>
      </c>
      <c r="AY117">
        <v>1</v>
      </c>
      <c r="AZ117">
        <v>1</v>
      </c>
      <c r="BA117">
        <v>1</v>
      </c>
      <c r="BB117">
        <v>1</v>
      </c>
      <c r="BC117">
        <v>1</v>
      </c>
      <c r="BD117">
        <v>1</v>
      </c>
      <c r="BE117">
        <v>1</v>
      </c>
      <c r="BF117">
        <v>3</v>
      </c>
      <c r="BG117">
        <v>2</v>
      </c>
      <c r="BH117">
        <v>1</v>
      </c>
      <c r="BI117">
        <v>2</v>
      </c>
      <c r="BJ117">
        <v>1</v>
      </c>
      <c r="BK117">
        <v>2</v>
      </c>
      <c r="BL117">
        <v>1</v>
      </c>
      <c r="BM117">
        <v>1</v>
      </c>
      <c r="BN117">
        <v>3</v>
      </c>
      <c r="BO117">
        <v>2</v>
      </c>
      <c r="BP117">
        <v>2</v>
      </c>
      <c r="BQ117">
        <v>2</v>
      </c>
      <c r="BR117">
        <v>1</v>
      </c>
      <c r="BS117">
        <v>2</v>
      </c>
      <c r="BT117" t="s">
        <v>247</v>
      </c>
      <c r="CE117" s="75"/>
      <c r="CS117" s="57"/>
    </row>
    <row r="118" spans="1:97">
      <c r="A118" s="9">
        <v>111</v>
      </c>
      <c r="B118" s="9">
        <v>2</v>
      </c>
      <c r="C118" s="9">
        <v>8</v>
      </c>
      <c r="D118" s="9">
        <v>5</v>
      </c>
      <c r="E118" s="9">
        <v>5</v>
      </c>
      <c r="F118" s="9">
        <v>0</v>
      </c>
      <c r="G118" s="9">
        <v>0</v>
      </c>
      <c r="H118" s="9">
        <v>0</v>
      </c>
      <c r="I118" s="9">
        <v>0</v>
      </c>
      <c r="J118" s="9">
        <v>0</v>
      </c>
      <c r="K118" s="9">
        <v>1</v>
      </c>
      <c r="L118" s="9">
        <v>0</v>
      </c>
      <c r="M118" s="9">
        <v>2</v>
      </c>
      <c r="N118" s="9">
        <v>2</v>
      </c>
      <c r="O118" s="9">
        <v>2</v>
      </c>
      <c r="P118" s="9">
        <v>1</v>
      </c>
      <c r="Q118" s="9">
        <v>1</v>
      </c>
      <c r="R118" s="9">
        <v>1</v>
      </c>
      <c r="S118" s="9">
        <v>1</v>
      </c>
      <c r="T118" s="9">
        <v>1</v>
      </c>
      <c r="U118" s="9">
        <v>1</v>
      </c>
      <c r="V118" s="9">
        <v>2</v>
      </c>
      <c r="W118" s="75">
        <v>2</v>
      </c>
      <c r="X118" s="75" t="s">
        <v>956</v>
      </c>
      <c r="Y118" s="75" t="s">
        <v>952</v>
      </c>
      <c r="Z118" s="9" t="s">
        <v>952</v>
      </c>
      <c r="AA118" s="9">
        <v>1</v>
      </c>
      <c r="AB118" s="9">
        <v>2</v>
      </c>
      <c r="AC118" s="9">
        <v>2</v>
      </c>
      <c r="AD118" s="9">
        <v>1</v>
      </c>
      <c r="AE118" s="9">
        <v>2</v>
      </c>
      <c r="AF118" s="9">
        <v>1</v>
      </c>
      <c r="AG118" s="9">
        <v>1</v>
      </c>
      <c r="AH118" s="9">
        <v>1</v>
      </c>
      <c r="AI118" s="9">
        <v>2</v>
      </c>
      <c r="AJ118">
        <v>2</v>
      </c>
      <c r="AK118" t="s">
        <v>957</v>
      </c>
      <c r="AL118" s="58">
        <v>1</v>
      </c>
      <c r="AM118">
        <v>2</v>
      </c>
      <c r="AN118">
        <v>2</v>
      </c>
      <c r="AO118">
        <v>2</v>
      </c>
      <c r="AP118">
        <v>1</v>
      </c>
      <c r="AQ118">
        <v>2</v>
      </c>
      <c r="AR118">
        <v>2</v>
      </c>
      <c r="AS118">
        <v>2</v>
      </c>
      <c r="AT118">
        <v>2</v>
      </c>
      <c r="AU118">
        <v>2</v>
      </c>
      <c r="AV118">
        <v>2</v>
      </c>
      <c r="AW118">
        <v>2</v>
      </c>
      <c r="AX118">
        <v>2</v>
      </c>
      <c r="AY118">
        <v>2</v>
      </c>
      <c r="AZ118">
        <v>2</v>
      </c>
      <c r="BA118">
        <v>2</v>
      </c>
      <c r="BB118">
        <v>2</v>
      </c>
      <c r="BC118">
        <v>1</v>
      </c>
      <c r="BD118">
        <v>1</v>
      </c>
      <c r="BE118">
        <v>1</v>
      </c>
      <c r="BF118">
        <v>1</v>
      </c>
      <c r="BG118">
        <v>1</v>
      </c>
      <c r="BH118">
        <v>1</v>
      </c>
      <c r="BI118">
        <v>2</v>
      </c>
      <c r="BJ118">
        <v>1</v>
      </c>
      <c r="BK118">
        <v>1</v>
      </c>
      <c r="BL118">
        <v>1</v>
      </c>
      <c r="BM118">
        <v>1</v>
      </c>
      <c r="BN118">
        <v>2</v>
      </c>
      <c r="BO118">
        <v>2</v>
      </c>
      <c r="BP118">
        <v>2</v>
      </c>
      <c r="BQ118">
        <v>1</v>
      </c>
      <c r="BR118">
        <v>1</v>
      </c>
      <c r="BS118">
        <v>2</v>
      </c>
      <c r="BT118" t="s">
        <v>248</v>
      </c>
      <c r="CE118" s="75"/>
      <c r="CS118" s="57"/>
    </row>
    <row r="119" spans="1:97">
      <c r="A119" s="9">
        <v>112</v>
      </c>
      <c r="B119" s="9">
        <v>2</v>
      </c>
      <c r="C119" s="9">
        <v>9</v>
      </c>
      <c r="D119" s="9">
        <v>7</v>
      </c>
      <c r="E119" s="9">
        <v>7</v>
      </c>
      <c r="F119" s="9">
        <v>0</v>
      </c>
      <c r="G119" s="9">
        <v>0</v>
      </c>
      <c r="H119" s="9">
        <v>0</v>
      </c>
      <c r="I119" s="9">
        <v>0</v>
      </c>
      <c r="J119" s="9">
        <v>0</v>
      </c>
      <c r="K119" s="9">
        <v>0</v>
      </c>
      <c r="L119" s="9">
        <v>1</v>
      </c>
      <c r="M119" s="9">
        <v>2</v>
      </c>
      <c r="N119" s="9">
        <v>2</v>
      </c>
      <c r="O119" s="9">
        <v>1</v>
      </c>
      <c r="P119" s="9">
        <v>1</v>
      </c>
      <c r="Q119" s="9">
        <v>2</v>
      </c>
      <c r="R119" s="9" t="s">
        <v>957</v>
      </c>
      <c r="S119" s="9" t="s">
        <v>957</v>
      </c>
      <c r="T119" s="9">
        <v>1</v>
      </c>
      <c r="U119" s="9">
        <v>2</v>
      </c>
      <c r="V119" s="9" t="s">
        <v>957</v>
      </c>
      <c r="W119" s="75">
        <v>2</v>
      </c>
      <c r="X119" s="75" t="s">
        <v>956</v>
      </c>
      <c r="Y119" s="75" t="s">
        <v>952</v>
      </c>
      <c r="Z119" s="9" t="s">
        <v>952</v>
      </c>
      <c r="AA119" s="9">
        <v>1</v>
      </c>
      <c r="AB119" s="9">
        <v>2</v>
      </c>
      <c r="AC119" s="9">
        <v>1</v>
      </c>
      <c r="AD119" s="9">
        <v>1</v>
      </c>
      <c r="AE119" s="9">
        <v>2</v>
      </c>
      <c r="AF119" s="9">
        <v>1</v>
      </c>
      <c r="AG119" s="9">
        <v>1</v>
      </c>
      <c r="AH119" s="91">
        <v>1</v>
      </c>
      <c r="AI119" s="9">
        <v>2</v>
      </c>
      <c r="AK119" t="s">
        <v>957</v>
      </c>
      <c r="AL119" s="58">
        <v>1</v>
      </c>
      <c r="AM119">
        <v>1</v>
      </c>
      <c r="AN119">
        <v>1</v>
      </c>
      <c r="AO119">
        <v>1</v>
      </c>
      <c r="AP119">
        <v>1</v>
      </c>
      <c r="AQ119">
        <v>2</v>
      </c>
      <c r="AR119">
        <v>2</v>
      </c>
      <c r="AS119">
        <v>2</v>
      </c>
      <c r="AT119">
        <v>1</v>
      </c>
      <c r="AU119">
        <v>1</v>
      </c>
      <c r="AV119">
        <v>1</v>
      </c>
      <c r="AW119">
        <v>1</v>
      </c>
      <c r="AX119">
        <v>2</v>
      </c>
      <c r="AY119">
        <v>2</v>
      </c>
      <c r="AZ119">
        <v>1</v>
      </c>
      <c r="BA119">
        <v>1</v>
      </c>
      <c r="BB119">
        <v>1</v>
      </c>
      <c r="BC119">
        <v>1</v>
      </c>
      <c r="BD119">
        <v>1</v>
      </c>
      <c r="BE119">
        <v>2</v>
      </c>
      <c r="BF119" t="s">
        <v>968</v>
      </c>
      <c r="BG119" t="s">
        <v>957</v>
      </c>
      <c r="BH119">
        <v>1</v>
      </c>
      <c r="BI119">
        <v>1</v>
      </c>
      <c r="BJ119">
        <v>1</v>
      </c>
      <c r="BK119">
        <v>1</v>
      </c>
      <c r="BL119">
        <v>1</v>
      </c>
      <c r="BM119">
        <v>1</v>
      </c>
      <c r="BN119">
        <v>2</v>
      </c>
      <c r="BO119">
        <v>3</v>
      </c>
      <c r="BP119">
        <v>1</v>
      </c>
      <c r="BQ119">
        <v>3</v>
      </c>
      <c r="BR119">
        <v>1</v>
      </c>
      <c r="BS119">
        <v>1</v>
      </c>
      <c r="CE119" s="75"/>
      <c r="CS119" s="57"/>
    </row>
    <row r="120" spans="1:97" hidden="1">
      <c r="A120" s="9">
        <v>113</v>
      </c>
      <c r="B120" s="9">
        <v>2</v>
      </c>
      <c r="C120" s="9">
        <v>5</v>
      </c>
      <c r="D120" s="9">
        <v>4</v>
      </c>
      <c r="E120" s="9">
        <v>14</v>
      </c>
      <c r="F120" s="9">
        <v>0</v>
      </c>
      <c r="G120" s="9">
        <v>0</v>
      </c>
      <c r="H120" s="9">
        <v>1</v>
      </c>
      <c r="I120" s="9">
        <v>0</v>
      </c>
      <c r="J120" s="9">
        <v>0</v>
      </c>
      <c r="K120" s="9">
        <v>0</v>
      </c>
      <c r="L120" s="9">
        <v>0</v>
      </c>
      <c r="M120" s="9">
        <v>1</v>
      </c>
      <c r="N120" s="9">
        <v>1</v>
      </c>
      <c r="O120" s="9">
        <v>1</v>
      </c>
      <c r="P120" s="9">
        <v>1</v>
      </c>
      <c r="Q120" s="9">
        <v>1</v>
      </c>
      <c r="R120" s="9">
        <v>1</v>
      </c>
      <c r="S120" s="9">
        <v>2</v>
      </c>
      <c r="T120" s="9">
        <v>1</v>
      </c>
      <c r="U120" s="9">
        <v>1</v>
      </c>
      <c r="V120" s="9">
        <v>2</v>
      </c>
      <c r="W120" s="75">
        <v>1</v>
      </c>
      <c r="X120" s="75">
        <v>1</v>
      </c>
      <c r="Y120" s="75">
        <v>2</v>
      </c>
      <c r="Z120" s="9">
        <v>1</v>
      </c>
      <c r="AA120" s="9">
        <v>1</v>
      </c>
      <c r="AB120" s="9">
        <v>1</v>
      </c>
      <c r="AC120" s="9">
        <v>2</v>
      </c>
      <c r="AD120" s="9">
        <v>1</v>
      </c>
      <c r="AE120" s="9">
        <v>2</v>
      </c>
      <c r="AF120" s="9">
        <v>2</v>
      </c>
      <c r="AG120" s="9">
        <v>1</v>
      </c>
      <c r="AH120" s="91">
        <v>1</v>
      </c>
      <c r="AI120" s="9">
        <v>2</v>
      </c>
      <c r="AJ120">
        <v>2</v>
      </c>
      <c r="AK120" t="s">
        <v>957</v>
      </c>
      <c r="AL120" s="58">
        <v>2</v>
      </c>
      <c r="AM120">
        <v>1</v>
      </c>
      <c r="AN120">
        <v>2</v>
      </c>
      <c r="AO120">
        <v>2</v>
      </c>
      <c r="AP120">
        <v>1</v>
      </c>
      <c r="AQ120">
        <v>2</v>
      </c>
      <c r="AR120">
        <v>2</v>
      </c>
      <c r="AS120">
        <v>2</v>
      </c>
      <c r="AT120">
        <v>2</v>
      </c>
      <c r="AU120">
        <v>2</v>
      </c>
      <c r="AV120">
        <v>2</v>
      </c>
      <c r="AW120">
        <v>2</v>
      </c>
      <c r="AX120">
        <v>2</v>
      </c>
      <c r="AY120">
        <v>2</v>
      </c>
      <c r="AZ120">
        <v>2</v>
      </c>
      <c r="BA120">
        <v>2</v>
      </c>
      <c r="BB120">
        <v>2</v>
      </c>
      <c r="BC120">
        <v>1</v>
      </c>
      <c r="BD120">
        <v>1</v>
      </c>
      <c r="BE120">
        <v>1</v>
      </c>
      <c r="BF120">
        <v>2</v>
      </c>
      <c r="BG120">
        <v>2</v>
      </c>
      <c r="BH120">
        <v>1</v>
      </c>
      <c r="BI120">
        <v>3</v>
      </c>
      <c r="BJ120">
        <v>2</v>
      </c>
      <c r="BK120">
        <v>2</v>
      </c>
      <c r="BL120">
        <v>1</v>
      </c>
      <c r="BM120">
        <v>2</v>
      </c>
      <c r="BN120">
        <v>4</v>
      </c>
      <c r="BO120">
        <v>4</v>
      </c>
      <c r="BP120">
        <v>2</v>
      </c>
      <c r="BQ120">
        <v>4</v>
      </c>
      <c r="BR120">
        <v>1</v>
      </c>
      <c r="BS120">
        <v>2</v>
      </c>
      <c r="CE120" s="75"/>
      <c r="CS120" s="57"/>
    </row>
    <row r="121" spans="1:97" hidden="1">
      <c r="A121" s="9">
        <v>114</v>
      </c>
      <c r="B121" s="9">
        <v>1</v>
      </c>
      <c r="C121" s="9">
        <v>8</v>
      </c>
      <c r="D121" s="9">
        <v>7</v>
      </c>
      <c r="E121" s="9">
        <v>6</v>
      </c>
      <c r="F121" s="9">
        <v>0</v>
      </c>
      <c r="G121" s="9">
        <v>0</v>
      </c>
      <c r="H121" s="9">
        <v>0</v>
      </c>
      <c r="I121" s="9">
        <v>1</v>
      </c>
      <c r="J121" s="9">
        <v>0</v>
      </c>
      <c r="K121" s="9">
        <v>0</v>
      </c>
      <c r="L121" s="9">
        <v>0</v>
      </c>
      <c r="M121" s="9">
        <v>1</v>
      </c>
      <c r="N121" s="9">
        <v>1</v>
      </c>
      <c r="O121" s="9">
        <v>2</v>
      </c>
      <c r="P121" s="9">
        <v>1</v>
      </c>
      <c r="Q121" s="9">
        <v>1</v>
      </c>
      <c r="R121" s="9">
        <v>2</v>
      </c>
      <c r="S121" s="9">
        <v>2</v>
      </c>
      <c r="T121" s="9">
        <v>2</v>
      </c>
      <c r="U121" s="9">
        <v>1</v>
      </c>
      <c r="V121" s="9">
        <v>1</v>
      </c>
      <c r="W121" s="75">
        <v>2</v>
      </c>
      <c r="X121" s="75" t="s">
        <v>956</v>
      </c>
      <c r="Y121" s="75" t="s">
        <v>952</v>
      </c>
      <c r="Z121" s="9" t="s">
        <v>952</v>
      </c>
      <c r="AA121" s="9">
        <v>1</v>
      </c>
      <c r="AB121" s="9">
        <v>2</v>
      </c>
      <c r="AC121" s="9">
        <v>2</v>
      </c>
      <c r="AD121" s="9">
        <v>1</v>
      </c>
      <c r="AE121" s="9">
        <v>2</v>
      </c>
      <c r="AF121" s="9">
        <v>2</v>
      </c>
      <c r="AG121" s="9">
        <v>1</v>
      </c>
      <c r="AH121" s="91">
        <v>1</v>
      </c>
      <c r="AI121" s="9">
        <v>2</v>
      </c>
      <c r="AJ121">
        <v>2</v>
      </c>
      <c r="AK121" t="s">
        <v>957</v>
      </c>
      <c r="AL121" s="58">
        <v>2</v>
      </c>
      <c r="AM121">
        <v>2</v>
      </c>
      <c r="AN121">
        <v>1</v>
      </c>
      <c r="AO121">
        <v>2</v>
      </c>
      <c r="AP121">
        <v>2</v>
      </c>
      <c r="AQ121">
        <v>2</v>
      </c>
      <c r="AR121">
        <v>2</v>
      </c>
      <c r="AS121">
        <v>2</v>
      </c>
      <c r="AT121">
        <v>1</v>
      </c>
      <c r="AU121">
        <v>2</v>
      </c>
      <c r="AV121">
        <v>2</v>
      </c>
      <c r="AW121">
        <v>2</v>
      </c>
      <c r="AX121">
        <v>2</v>
      </c>
      <c r="AY121">
        <v>2</v>
      </c>
      <c r="AZ121">
        <v>2</v>
      </c>
      <c r="BA121">
        <v>2</v>
      </c>
      <c r="BB121">
        <v>2</v>
      </c>
      <c r="BC121">
        <v>1</v>
      </c>
      <c r="BD121">
        <v>2</v>
      </c>
      <c r="BE121">
        <v>2</v>
      </c>
      <c r="BF121" t="s">
        <v>957</v>
      </c>
      <c r="BG121" t="s">
        <v>957</v>
      </c>
      <c r="BH121">
        <v>1</v>
      </c>
      <c r="BI121">
        <v>3</v>
      </c>
      <c r="BJ121">
        <v>4</v>
      </c>
      <c r="BK121">
        <v>4</v>
      </c>
      <c r="BL121">
        <v>2</v>
      </c>
      <c r="BM121">
        <v>4</v>
      </c>
      <c r="BN121">
        <v>4</v>
      </c>
      <c r="BO121">
        <v>3</v>
      </c>
      <c r="BP121">
        <v>2</v>
      </c>
      <c r="BQ121">
        <v>3</v>
      </c>
      <c r="BR121">
        <v>2</v>
      </c>
      <c r="BS121">
        <v>2</v>
      </c>
      <c r="CE121" s="75"/>
      <c r="CS121" s="57"/>
    </row>
    <row r="122" spans="1:97" hidden="1">
      <c r="A122" s="9">
        <v>115</v>
      </c>
      <c r="B122" s="9">
        <v>2</v>
      </c>
      <c r="C122" s="9">
        <v>5</v>
      </c>
      <c r="D122" s="9">
        <v>1</v>
      </c>
      <c r="E122" s="9">
        <v>12</v>
      </c>
      <c r="F122" s="9">
        <v>0</v>
      </c>
      <c r="G122" s="9">
        <v>0</v>
      </c>
      <c r="H122" s="9">
        <v>0</v>
      </c>
      <c r="I122" s="9">
        <v>0</v>
      </c>
      <c r="J122" s="9">
        <v>0</v>
      </c>
      <c r="K122" s="9">
        <v>1</v>
      </c>
      <c r="L122" s="9">
        <v>0</v>
      </c>
      <c r="M122" s="9">
        <v>1</v>
      </c>
      <c r="N122" s="9">
        <v>1</v>
      </c>
      <c r="O122" s="9">
        <v>2</v>
      </c>
      <c r="P122" s="9">
        <v>2</v>
      </c>
      <c r="Q122" s="9">
        <v>1</v>
      </c>
      <c r="R122" s="9">
        <v>2</v>
      </c>
      <c r="S122" s="9">
        <v>2</v>
      </c>
      <c r="T122" s="9">
        <v>1</v>
      </c>
      <c r="U122" s="9">
        <v>1</v>
      </c>
      <c r="V122" s="9">
        <v>2</v>
      </c>
      <c r="W122" s="75">
        <v>2</v>
      </c>
      <c r="X122" s="75" t="s">
        <v>956</v>
      </c>
      <c r="Y122" s="75" t="s">
        <v>952</v>
      </c>
      <c r="Z122" s="9" t="s">
        <v>952</v>
      </c>
      <c r="AA122" s="9">
        <v>1</v>
      </c>
      <c r="AB122" s="9">
        <v>2</v>
      </c>
      <c r="AC122" s="9">
        <v>2</v>
      </c>
      <c r="AD122" s="9">
        <v>1</v>
      </c>
      <c r="AE122" s="9">
        <v>1</v>
      </c>
      <c r="AF122" s="9">
        <v>2</v>
      </c>
      <c r="AG122" s="9">
        <v>1</v>
      </c>
      <c r="AH122" s="9">
        <v>1</v>
      </c>
      <c r="AI122" s="9">
        <v>2</v>
      </c>
      <c r="AJ122">
        <v>2</v>
      </c>
      <c r="AK122" t="s">
        <v>957</v>
      </c>
      <c r="AL122" s="58">
        <v>1</v>
      </c>
      <c r="AM122">
        <v>1</v>
      </c>
      <c r="AN122">
        <v>1</v>
      </c>
      <c r="AO122">
        <v>2</v>
      </c>
      <c r="AP122">
        <v>1</v>
      </c>
      <c r="AQ122">
        <v>2</v>
      </c>
      <c r="AR122">
        <v>2</v>
      </c>
      <c r="AS122">
        <v>2</v>
      </c>
      <c r="AT122">
        <v>1</v>
      </c>
      <c r="AU122">
        <v>1</v>
      </c>
      <c r="AV122">
        <v>2</v>
      </c>
      <c r="AW122">
        <v>1</v>
      </c>
      <c r="AX122">
        <v>2</v>
      </c>
      <c r="AY122">
        <v>2</v>
      </c>
      <c r="AZ122">
        <v>2</v>
      </c>
      <c r="BA122">
        <v>1</v>
      </c>
      <c r="BB122">
        <v>2</v>
      </c>
      <c r="BC122">
        <v>1</v>
      </c>
      <c r="BD122">
        <v>1</v>
      </c>
      <c r="BE122">
        <v>1</v>
      </c>
      <c r="BF122">
        <v>3</v>
      </c>
      <c r="BG122">
        <v>2</v>
      </c>
      <c r="BH122">
        <v>2</v>
      </c>
      <c r="BI122">
        <v>2</v>
      </c>
      <c r="BJ122">
        <v>2</v>
      </c>
      <c r="BK122">
        <v>1</v>
      </c>
      <c r="BL122">
        <v>1</v>
      </c>
      <c r="BM122">
        <v>2</v>
      </c>
      <c r="BN122">
        <v>3</v>
      </c>
      <c r="BO122">
        <v>2</v>
      </c>
      <c r="BP122">
        <v>2</v>
      </c>
      <c r="BQ122">
        <v>3</v>
      </c>
      <c r="BR122">
        <v>4</v>
      </c>
      <c r="BS122">
        <v>2</v>
      </c>
      <c r="CE122" s="75"/>
      <c r="CS122" s="57"/>
    </row>
    <row r="123" spans="1:97" hidden="1">
      <c r="A123" s="9">
        <v>116</v>
      </c>
      <c r="B123" s="9">
        <v>1</v>
      </c>
      <c r="C123" s="9">
        <v>5</v>
      </c>
      <c r="D123" s="9">
        <v>1</v>
      </c>
      <c r="E123" s="9">
        <v>12</v>
      </c>
      <c r="F123" s="9">
        <v>0</v>
      </c>
      <c r="G123" s="9">
        <v>0</v>
      </c>
      <c r="H123" s="9">
        <v>1</v>
      </c>
      <c r="I123" s="9">
        <v>1</v>
      </c>
      <c r="J123" s="9">
        <v>1</v>
      </c>
      <c r="K123" s="9">
        <v>0</v>
      </c>
      <c r="L123" s="9">
        <v>0</v>
      </c>
      <c r="M123" s="9">
        <v>2</v>
      </c>
      <c r="N123" s="9">
        <v>1</v>
      </c>
      <c r="O123" s="9">
        <v>1</v>
      </c>
      <c r="P123" s="9">
        <v>1</v>
      </c>
      <c r="Q123" s="9">
        <v>1</v>
      </c>
      <c r="R123" s="9">
        <v>1</v>
      </c>
      <c r="S123" s="9">
        <v>1</v>
      </c>
      <c r="T123" s="9">
        <v>1</v>
      </c>
      <c r="U123" s="9">
        <v>1</v>
      </c>
      <c r="V123" s="9">
        <v>2</v>
      </c>
      <c r="W123" s="75">
        <v>2</v>
      </c>
      <c r="X123" s="75" t="s">
        <v>956</v>
      </c>
      <c r="Y123" s="75" t="s">
        <v>952</v>
      </c>
      <c r="Z123" s="9" t="s">
        <v>952</v>
      </c>
      <c r="AA123" s="9">
        <v>1</v>
      </c>
      <c r="AB123" s="9">
        <v>2</v>
      </c>
      <c r="AC123" s="9">
        <v>1</v>
      </c>
      <c r="AD123" s="9">
        <v>1</v>
      </c>
      <c r="AE123" s="9">
        <v>2</v>
      </c>
      <c r="AF123" s="9">
        <v>1</v>
      </c>
      <c r="AG123" s="9">
        <v>1</v>
      </c>
      <c r="AH123" s="9">
        <v>2</v>
      </c>
      <c r="AI123" s="9">
        <v>1</v>
      </c>
      <c r="AJ123">
        <v>1</v>
      </c>
      <c r="AK123">
        <v>1</v>
      </c>
      <c r="AL123" s="58">
        <v>1</v>
      </c>
      <c r="AM123">
        <v>1</v>
      </c>
      <c r="AN123">
        <v>2</v>
      </c>
      <c r="AO123">
        <v>2</v>
      </c>
      <c r="AP123">
        <v>1</v>
      </c>
      <c r="AQ123">
        <v>2</v>
      </c>
      <c r="AR123">
        <v>1</v>
      </c>
      <c r="AS123">
        <v>2</v>
      </c>
      <c r="AT123">
        <v>1</v>
      </c>
      <c r="AU123">
        <v>1</v>
      </c>
      <c r="AV123">
        <v>2</v>
      </c>
      <c r="AW123">
        <v>2</v>
      </c>
      <c r="AX123">
        <v>1</v>
      </c>
      <c r="AY123">
        <v>1</v>
      </c>
      <c r="AZ123">
        <v>2</v>
      </c>
      <c r="BA123">
        <v>1</v>
      </c>
      <c r="BB123">
        <v>2</v>
      </c>
      <c r="BC123">
        <v>1</v>
      </c>
      <c r="BD123">
        <v>1</v>
      </c>
      <c r="BE123">
        <v>2</v>
      </c>
      <c r="BF123" t="s">
        <v>957</v>
      </c>
      <c r="BG123" t="s">
        <v>957</v>
      </c>
      <c r="BH123">
        <v>1</v>
      </c>
      <c r="BI123">
        <v>2</v>
      </c>
      <c r="BJ123">
        <v>1</v>
      </c>
      <c r="BK123">
        <v>1</v>
      </c>
      <c r="BL123">
        <v>2</v>
      </c>
      <c r="BM123">
        <v>2</v>
      </c>
      <c r="BN123">
        <v>4</v>
      </c>
      <c r="BO123">
        <v>2</v>
      </c>
      <c r="BP123">
        <v>2</v>
      </c>
      <c r="BQ123">
        <v>2</v>
      </c>
      <c r="BR123">
        <v>1</v>
      </c>
      <c r="BS123">
        <v>2</v>
      </c>
      <c r="CE123" s="75"/>
      <c r="CS123" s="57"/>
    </row>
    <row r="124" spans="1:97" hidden="1">
      <c r="A124" s="9">
        <v>117</v>
      </c>
      <c r="B124" s="9">
        <v>1</v>
      </c>
      <c r="C124" s="9">
        <v>5</v>
      </c>
      <c r="D124" s="9">
        <v>1</v>
      </c>
      <c r="E124" s="9">
        <v>15</v>
      </c>
      <c r="F124" s="9">
        <v>0</v>
      </c>
      <c r="G124" s="9">
        <v>0</v>
      </c>
      <c r="H124" s="9">
        <v>0</v>
      </c>
      <c r="I124" s="9">
        <v>1</v>
      </c>
      <c r="J124" s="9">
        <v>0</v>
      </c>
      <c r="K124" s="9">
        <v>0</v>
      </c>
      <c r="L124" s="9">
        <v>0</v>
      </c>
      <c r="M124" s="9">
        <v>1</v>
      </c>
      <c r="N124" s="9">
        <v>1</v>
      </c>
      <c r="O124" s="9">
        <v>2</v>
      </c>
      <c r="P124" s="9">
        <v>1</v>
      </c>
      <c r="Q124" s="9">
        <v>1</v>
      </c>
      <c r="R124" s="9">
        <v>2</v>
      </c>
      <c r="S124" s="9">
        <v>2</v>
      </c>
      <c r="T124" s="9">
        <v>2</v>
      </c>
      <c r="U124" s="9">
        <v>1</v>
      </c>
      <c r="V124" s="9">
        <v>2</v>
      </c>
      <c r="W124" s="75">
        <v>1</v>
      </c>
      <c r="X124" s="75">
        <v>1</v>
      </c>
      <c r="Y124" s="75">
        <v>2</v>
      </c>
      <c r="Z124" s="9">
        <v>1</v>
      </c>
      <c r="AA124" s="9">
        <v>1</v>
      </c>
      <c r="AB124" s="9">
        <v>2</v>
      </c>
      <c r="AC124" s="9">
        <v>1</v>
      </c>
      <c r="AD124" s="9">
        <v>1</v>
      </c>
      <c r="AE124" s="9">
        <v>2</v>
      </c>
      <c r="AF124" s="9">
        <v>1</v>
      </c>
      <c r="AG124" s="9">
        <v>2</v>
      </c>
      <c r="AH124" s="91">
        <v>1</v>
      </c>
      <c r="AI124" s="9">
        <v>2</v>
      </c>
      <c r="AJ124">
        <v>2</v>
      </c>
      <c r="AK124" t="s">
        <v>957</v>
      </c>
      <c r="AL124" s="58">
        <v>2</v>
      </c>
      <c r="AM124">
        <v>1</v>
      </c>
      <c r="AN124">
        <v>1</v>
      </c>
      <c r="AO124">
        <v>2</v>
      </c>
      <c r="AP124">
        <v>2</v>
      </c>
      <c r="AQ124">
        <v>2</v>
      </c>
      <c r="AR124">
        <v>2</v>
      </c>
      <c r="AS124">
        <v>2</v>
      </c>
      <c r="AT124">
        <v>2</v>
      </c>
      <c r="AU124">
        <v>2</v>
      </c>
      <c r="AV124">
        <v>1</v>
      </c>
      <c r="AW124">
        <v>1</v>
      </c>
      <c r="AX124">
        <v>2</v>
      </c>
      <c r="AY124">
        <v>2</v>
      </c>
      <c r="AZ124">
        <v>1</v>
      </c>
      <c r="BA124">
        <v>2</v>
      </c>
      <c r="BB124">
        <v>2</v>
      </c>
      <c r="BC124">
        <v>1</v>
      </c>
      <c r="BD124">
        <v>1</v>
      </c>
      <c r="BE124">
        <v>2</v>
      </c>
      <c r="BF124" t="s">
        <v>968</v>
      </c>
      <c r="BG124" t="s">
        <v>957</v>
      </c>
      <c r="BH124">
        <v>1</v>
      </c>
      <c r="BI124">
        <v>2</v>
      </c>
      <c r="BJ124">
        <v>4</v>
      </c>
      <c r="BK124">
        <v>3</v>
      </c>
      <c r="BL124">
        <v>1</v>
      </c>
      <c r="BM124">
        <v>1</v>
      </c>
      <c r="BN124">
        <v>4</v>
      </c>
      <c r="BO124">
        <v>2</v>
      </c>
      <c r="BP124">
        <v>2</v>
      </c>
      <c r="BQ124">
        <v>2</v>
      </c>
      <c r="BR124">
        <v>1</v>
      </c>
      <c r="BS124">
        <v>2</v>
      </c>
      <c r="CE124" s="75"/>
      <c r="CS124" s="57"/>
    </row>
    <row r="125" spans="1:97" hidden="1">
      <c r="A125" s="9">
        <v>118</v>
      </c>
      <c r="B125" s="9">
        <v>2</v>
      </c>
      <c r="C125" s="9">
        <v>4</v>
      </c>
      <c r="D125" s="9">
        <v>4</v>
      </c>
      <c r="E125" s="9">
        <v>8</v>
      </c>
      <c r="F125" s="9">
        <v>0</v>
      </c>
      <c r="G125" s="9">
        <v>0</v>
      </c>
      <c r="H125" s="9">
        <v>1</v>
      </c>
      <c r="I125" s="9">
        <v>0</v>
      </c>
      <c r="J125" s="9">
        <v>0</v>
      </c>
      <c r="K125" s="9">
        <v>0</v>
      </c>
      <c r="L125" s="9">
        <v>0</v>
      </c>
      <c r="M125" s="9">
        <v>2</v>
      </c>
      <c r="N125" s="9">
        <v>1</v>
      </c>
      <c r="O125" s="9">
        <v>1</v>
      </c>
      <c r="P125" s="9">
        <v>1</v>
      </c>
      <c r="Q125" s="9">
        <v>1</v>
      </c>
      <c r="R125" s="9">
        <v>2</v>
      </c>
      <c r="S125" s="9">
        <v>2</v>
      </c>
      <c r="T125" s="9">
        <v>1</v>
      </c>
      <c r="U125" s="9">
        <v>1</v>
      </c>
      <c r="V125" s="9">
        <v>1</v>
      </c>
      <c r="W125" s="75">
        <v>1</v>
      </c>
      <c r="X125" s="75">
        <v>1</v>
      </c>
      <c r="Y125" s="75">
        <v>2</v>
      </c>
      <c r="Z125" s="9">
        <v>1</v>
      </c>
      <c r="AA125" s="9">
        <v>1</v>
      </c>
      <c r="AB125" s="9">
        <v>1</v>
      </c>
      <c r="AC125" s="9">
        <v>1</v>
      </c>
      <c r="AD125" s="9">
        <v>1</v>
      </c>
      <c r="AE125" s="9">
        <v>2</v>
      </c>
      <c r="AF125" s="9">
        <v>1</v>
      </c>
      <c r="AG125" s="9">
        <v>1</v>
      </c>
      <c r="AH125" s="91">
        <v>1</v>
      </c>
      <c r="AI125" s="9">
        <v>2</v>
      </c>
      <c r="AJ125">
        <v>1</v>
      </c>
      <c r="AK125">
        <v>1</v>
      </c>
      <c r="AL125" s="58">
        <v>1</v>
      </c>
      <c r="AM125">
        <v>1</v>
      </c>
      <c r="AN125">
        <v>2</v>
      </c>
      <c r="AO125">
        <v>2</v>
      </c>
      <c r="AP125">
        <v>1</v>
      </c>
      <c r="AQ125">
        <v>2</v>
      </c>
      <c r="AR125">
        <v>2</v>
      </c>
      <c r="AS125">
        <v>2</v>
      </c>
      <c r="AT125">
        <v>1</v>
      </c>
      <c r="AU125">
        <v>2</v>
      </c>
      <c r="AV125">
        <v>2</v>
      </c>
      <c r="AW125">
        <v>1</v>
      </c>
      <c r="AX125">
        <v>2</v>
      </c>
      <c r="AY125">
        <v>2</v>
      </c>
      <c r="AZ125">
        <v>2</v>
      </c>
      <c r="BA125">
        <v>1</v>
      </c>
      <c r="BB125">
        <v>2</v>
      </c>
      <c r="BC125">
        <v>1</v>
      </c>
      <c r="BD125">
        <v>1</v>
      </c>
      <c r="BE125">
        <v>1</v>
      </c>
      <c r="BF125">
        <v>1</v>
      </c>
      <c r="BG125">
        <v>1</v>
      </c>
      <c r="BH125">
        <v>1</v>
      </c>
      <c r="BI125">
        <v>2</v>
      </c>
      <c r="BJ125">
        <v>1</v>
      </c>
      <c r="BK125">
        <v>2</v>
      </c>
      <c r="BL125">
        <v>2</v>
      </c>
      <c r="BM125">
        <v>2</v>
      </c>
      <c r="BN125">
        <v>4</v>
      </c>
      <c r="BO125">
        <v>3</v>
      </c>
      <c r="BP125">
        <v>2</v>
      </c>
      <c r="BQ125">
        <v>2</v>
      </c>
      <c r="BR125">
        <v>1</v>
      </c>
      <c r="BS125">
        <v>2</v>
      </c>
      <c r="CE125" s="75"/>
      <c r="CS125" s="57"/>
    </row>
    <row r="126" spans="1:97">
      <c r="A126" s="9">
        <v>119</v>
      </c>
      <c r="B126" s="9">
        <v>2</v>
      </c>
      <c r="C126" s="9">
        <v>2</v>
      </c>
      <c r="D126" s="9">
        <v>1</v>
      </c>
      <c r="E126" s="9">
        <v>5</v>
      </c>
      <c r="F126" s="9">
        <v>0</v>
      </c>
      <c r="G126" s="9">
        <v>0</v>
      </c>
      <c r="H126" s="9">
        <v>0</v>
      </c>
      <c r="I126" s="9">
        <v>1</v>
      </c>
      <c r="J126" s="9">
        <v>0</v>
      </c>
      <c r="K126" s="9">
        <v>0</v>
      </c>
      <c r="L126" s="9">
        <v>0</v>
      </c>
      <c r="M126" s="9"/>
      <c r="N126" s="9">
        <v>2</v>
      </c>
      <c r="O126" s="9">
        <v>2</v>
      </c>
      <c r="P126" s="9">
        <v>1</v>
      </c>
      <c r="Q126" s="9">
        <v>1</v>
      </c>
      <c r="R126" s="9">
        <v>1</v>
      </c>
      <c r="S126" s="9">
        <v>1</v>
      </c>
      <c r="T126" s="9">
        <v>2</v>
      </c>
      <c r="U126" s="9">
        <v>1</v>
      </c>
      <c r="V126" s="9">
        <v>2</v>
      </c>
      <c r="W126" s="75">
        <v>1</v>
      </c>
      <c r="X126" s="75">
        <v>1</v>
      </c>
      <c r="Y126" s="75">
        <v>2</v>
      </c>
      <c r="Z126" s="9">
        <v>2</v>
      </c>
      <c r="AA126" s="9">
        <v>2</v>
      </c>
      <c r="AB126" s="9">
        <v>2</v>
      </c>
      <c r="AC126" s="9">
        <v>1</v>
      </c>
      <c r="AD126" s="9">
        <v>1</v>
      </c>
      <c r="AE126" s="9">
        <v>2</v>
      </c>
      <c r="AF126" s="9">
        <v>1</v>
      </c>
      <c r="AG126" s="9">
        <v>1</v>
      </c>
      <c r="AH126" s="91">
        <v>2</v>
      </c>
      <c r="AI126" s="9">
        <v>2</v>
      </c>
      <c r="AJ126">
        <v>2</v>
      </c>
      <c r="AK126" t="s">
        <v>957</v>
      </c>
      <c r="AL126" s="58">
        <v>2</v>
      </c>
      <c r="AM126">
        <v>2</v>
      </c>
      <c r="AN126">
        <v>2</v>
      </c>
      <c r="AO126">
        <v>2</v>
      </c>
      <c r="AP126">
        <v>2</v>
      </c>
      <c r="AQ126">
        <v>2</v>
      </c>
      <c r="AR126">
        <v>2</v>
      </c>
      <c r="AS126">
        <v>2</v>
      </c>
      <c r="AT126">
        <v>1</v>
      </c>
      <c r="AU126">
        <v>1</v>
      </c>
      <c r="AV126">
        <v>2</v>
      </c>
      <c r="AW126">
        <v>2</v>
      </c>
      <c r="AX126">
        <v>2</v>
      </c>
      <c r="AY126">
        <v>2</v>
      </c>
      <c r="AZ126">
        <v>2</v>
      </c>
      <c r="BA126">
        <v>1</v>
      </c>
      <c r="BB126">
        <v>2</v>
      </c>
      <c r="BC126">
        <v>1</v>
      </c>
      <c r="BD126">
        <v>1</v>
      </c>
      <c r="BE126">
        <v>1</v>
      </c>
      <c r="BF126">
        <v>2</v>
      </c>
      <c r="BG126">
        <v>2</v>
      </c>
      <c r="BH126">
        <v>1</v>
      </c>
      <c r="BI126">
        <v>2</v>
      </c>
      <c r="BJ126">
        <v>1</v>
      </c>
      <c r="BK126">
        <v>1</v>
      </c>
      <c r="BL126">
        <v>2</v>
      </c>
      <c r="BM126">
        <v>2</v>
      </c>
      <c r="BN126">
        <v>4</v>
      </c>
      <c r="BO126">
        <v>2</v>
      </c>
      <c r="BP126">
        <v>2</v>
      </c>
      <c r="BQ126">
        <v>3</v>
      </c>
      <c r="BR126">
        <v>1</v>
      </c>
      <c r="BS126">
        <v>2</v>
      </c>
      <c r="CE126" s="75"/>
      <c r="CS126" s="57"/>
    </row>
    <row r="127" spans="1:97">
      <c r="A127" s="9">
        <v>120</v>
      </c>
      <c r="B127" s="9">
        <v>1</v>
      </c>
      <c r="C127" s="9">
        <v>3</v>
      </c>
      <c r="D127" s="9">
        <v>1</v>
      </c>
      <c r="E127" s="9">
        <v>9</v>
      </c>
      <c r="F127" s="9">
        <v>0</v>
      </c>
      <c r="G127" s="9">
        <v>0</v>
      </c>
      <c r="H127" s="9">
        <v>0</v>
      </c>
      <c r="I127" s="9">
        <v>0</v>
      </c>
      <c r="J127" s="9">
        <v>0</v>
      </c>
      <c r="K127" s="9">
        <v>1</v>
      </c>
      <c r="L127" s="9">
        <v>0</v>
      </c>
      <c r="M127" s="9">
        <v>3</v>
      </c>
      <c r="N127" s="9">
        <v>2</v>
      </c>
      <c r="O127" s="9">
        <v>2</v>
      </c>
      <c r="P127" s="9">
        <v>1</v>
      </c>
      <c r="Q127" s="9">
        <v>1</v>
      </c>
      <c r="R127" s="9">
        <v>1</v>
      </c>
      <c r="S127" s="9">
        <v>1</v>
      </c>
      <c r="T127" s="9">
        <v>2</v>
      </c>
      <c r="U127" s="9">
        <v>1</v>
      </c>
      <c r="V127" s="9">
        <v>1</v>
      </c>
      <c r="W127" s="75">
        <v>1</v>
      </c>
      <c r="X127" s="75">
        <v>1</v>
      </c>
      <c r="Y127" s="75">
        <v>2</v>
      </c>
      <c r="Z127" s="9">
        <v>1</v>
      </c>
      <c r="AA127" s="9">
        <v>2</v>
      </c>
      <c r="AB127" s="9">
        <v>2</v>
      </c>
      <c r="AC127" s="9">
        <v>1</v>
      </c>
      <c r="AD127" s="9">
        <v>1</v>
      </c>
      <c r="AE127" s="9">
        <v>2</v>
      </c>
      <c r="AF127" s="9">
        <v>1</v>
      </c>
      <c r="AG127" s="9">
        <v>1</v>
      </c>
      <c r="AH127" s="9">
        <v>1</v>
      </c>
      <c r="AI127" s="9">
        <v>1</v>
      </c>
      <c r="AJ127">
        <v>2</v>
      </c>
      <c r="AK127" t="s">
        <v>957</v>
      </c>
      <c r="AL127" s="58">
        <v>2</v>
      </c>
      <c r="AM127">
        <v>1</v>
      </c>
      <c r="AN127">
        <v>1</v>
      </c>
      <c r="AO127">
        <v>1</v>
      </c>
      <c r="AP127">
        <v>1</v>
      </c>
      <c r="AQ127">
        <v>1</v>
      </c>
      <c r="AR127">
        <v>2</v>
      </c>
      <c r="AS127">
        <v>2</v>
      </c>
      <c r="AT127">
        <v>2</v>
      </c>
      <c r="AU127">
        <v>1</v>
      </c>
      <c r="AV127">
        <v>1</v>
      </c>
      <c r="AW127">
        <v>1</v>
      </c>
      <c r="AX127">
        <v>2</v>
      </c>
      <c r="AY127">
        <v>2</v>
      </c>
      <c r="AZ127">
        <v>2</v>
      </c>
      <c r="BA127">
        <v>1</v>
      </c>
      <c r="BB127">
        <v>2</v>
      </c>
      <c r="BC127">
        <v>1</v>
      </c>
      <c r="BD127">
        <v>1</v>
      </c>
      <c r="BE127">
        <v>1</v>
      </c>
      <c r="BF127">
        <v>1</v>
      </c>
      <c r="BG127">
        <v>1</v>
      </c>
      <c r="BH127">
        <v>1</v>
      </c>
      <c r="BI127">
        <v>2</v>
      </c>
      <c r="BJ127">
        <v>1</v>
      </c>
      <c r="BK127">
        <v>2</v>
      </c>
      <c r="BL127">
        <v>1</v>
      </c>
      <c r="BM127">
        <v>1</v>
      </c>
      <c r="BN127">
        <v>4</v>
      </c>
      <c r="BO127">
        <v>1</v>
      </c>
      <c r="BP127">
        <v>2</v>
      </c>
      <c r="BQ127">
        <v>1</v>
      </c>
      <c r="BR127">
        <v>1</v>
      </c>
      <c r="BS127">
        <v>2</v>
      </c>
      <c r="BT127" t="s">
        <v>249</v>
      </c>
      <c r="CE127" s="75"/>
      <c r="CS127" s="57"/>
    </row>
    <row r="128" spans="1:97" hidden="1">
      <c r="A128" s="9">
        <v>121</v>
      </c>
      <c r="B128" s="9">
        <v>2</v>
      </c>
      <c r="C128" s="9">
        <v>8</v>
      </c>
      <c r="D128" s="9">
        <v>7</v>
      </c>
      <c r="E128" s="9">
        <v>5</v>
      </c>
      <c r="F128" s="9">
        <v>0</v>
      </c>
      <c r="G128" s="9">
        <v>0</v>
      </c>
      <c r="H128" s="9">
        <v>0</v>
      </c>
      <c r="I128" s="9">
        <v>0</v>
      </c>
      <c r="J128" s="9">
        <v>0</v>
      </c>
      <c r="K128" s="9">
        <v>0</v>
      </c>
      <c r="L128" s="9">
        <v>1</v>
      </c>
      <c r="M128" s="9">
        <v>2</v>
      </c>
      <c r="N128" s="9">
        <v>1</v>
      </c>
      <c r="O128" s="9">
        <v>2</v>
      </c>
      <c r="P128" s="9">
        <v>1</v>
      </c>
      <c r="Q128" s="9">
        <v>1</v>
      </c>
      <c r="R128" s="9">
        <v>1</v>
      </c>
      <c r="S128" s="9">
        <v>2</v>
      </c>
      <c r="T128" s="9">
        <v>1</v>
      </c>
      <c r="U128" s="9">
        <v>1</v>
      </c>
      <c r="V128" s="9">
        <v>1</v>
      </c>
      <c r="W128" s="75">
        <v>2</v>
      </c>
      <c r="X128" s="75" t="s">
        <v>956</v>
      </c>
      <c r="Y128" s="75" t="s">
        <v>952</v>
      </c>
      <c r="Z128" s="9" t="s">
        <v>952</v>
      </c>
      <c r="AA128" s="9">
        <v>1</v>
      </c>
      <c r="AB128" s="9">
        <v>2</v>
      </c>
      <c r="AC128" s="9">
        <v>1</v>
      </c>
      <c r="AD128" s="9">
        <v>1</v>
      </c>
      <c r="AE128" s="9">
        <v>2</v>
      </c>
      <c r="AF128" s="9">
        <v>1</v>
      </c>
      <c r="AG128" s="9">
        <v>1</v>
      </c>
      <c r="AH128" s="9">
        <v>1</v>
      </c>
      <c r="AI128" s="9">
        <v>2</v>
      </c>
      <c r="AJ128">
        <v>2</v>
      </c>
      <c r="AK128" t="s">
        <v>957</v>
      </c>
      <c r="AL128" s="58">
        <v>2</v>
      </c>
      <c r="AM128">
        <v>1</v>
      </c>
      <c r="AN128">
        <v>1</v>
      </c>
      <c r="AO128">
        <v>1</v>
      </c>
      <c r="AP128">
        <v>2</v>
      </c>
      <c r="AQ128">
        <v>2</v>
      </c>
      <c r="AR128">
        <v>2</v>
      </c>
      <c r="AS128">
        <v>2</v>
      </c>
      <c r="AT128">
        <v>2</v>
      </c>
      <c r="AU128">
        <v>2</v>
      </c>
      <c r="AV128">
        <v>2</v>
      </c>
      <c r="AW128">
        <v>2</v>
      </c>
      <c r="AX128">
        <v>2</v>
      </c>
      <c r="AY128">
        <v>2</v>
      </c>
      <c r="AZ128">
        <v>2</v>
      </c>
      <c r="BA128">
        <v>1</v>
      </c>
      <c r="BB128">
        <v>2</v>
      </c>
      <c r="BC128">
        <v>1</v>
      </c>
      <c r="BD128">
        <v>2</v>
      </c>
      <c r="BE128">
        <v>2</v>
      </c>
      <c r="BF128" t="s">
        <v>957</v>
      </c>
      <c r="BG128" t="s">
        <v>957</v>
      </c>
      <c r="BH128">
        <v>1</v>
      </c>
      <c r="BI128">
        <v>4</v>
      </c>
      <c r="BJ128">
        <v>3</v>
      </c>
      <c r="BK128">
        <v>1</v>
      </c>
      <c r="BL128">
        <v>1</v>
      </c>
      <c r="BM128">
        <v>1</v>
      </c>
      <c r="BN128">
        <v>4</v>
      </c>
      <c r="BO128">
        <v>2</v>
      </c>
      <c r="BP128">
        <v>1</v>
      </c>
      <c r="BQ128">
        <v>4</v>
      </c>
      <c r="BR128">
        <v>3</v>
      </c>
      <c r="BS128">
        <v>5</v>
      </c>
      <c r="CE128" s="75"/>
      <c r="CS128" s="57"/>
    </row>
    <row r="129" spans="1:97">
      <c r="A129" s="9">
        <v>122</v>
      </c>
      <c r="B129" s="9">
        <v>1</v>
      </c>
      <c r="C129" s="9">
        <v>6</v>
      </c>
      <c r="D129" s="9">
        <v>1</v>
      </c>
      <c r="E129" s="9">
        <v>5</v>
      </c>
      <c r="F129" s="9">
        <v>0</v>
      </c>
      <c r="G129" s="9">
        <v>0</v>
      </c>
      <c r="H129" s="9">
        <v>0</v>
      </c>
      <c r="I129" s="9">
        <v>1</v>
      </c>
      <c r="J129" s="9">
        <v>0</v>
      </c>
      <c r="K129" s="9">
        <v>0</v>
      </c>
      <c r="L129" s="9">
        <v>0</v>
      </c>
      <c r="M129" s="9">
        <v>2</v>
      </c>
      <c r="N129" s="9">
        <v>2</v>
      </c>
      <c r="O129" s="9">
        <v>2</v>
      </c>
      <c r="P129" s="9">
        <v>1</v>
      </c>
      <c r="Q129" s="9">
        <v>1</v>
      </c>
      <c r="R129" s="9">
        <v>1</v>
      </c>
      <c r="S129" s="9">
        <v>2</v>
      </c>
      <c r="T129" s="9">
        <v>2</v>
      </c>
      <c r="U129" s="9">
        <v>1</v>
      </c>
      <c r="V129" s="9">
        <v>2</v>
      </c>
      <c r="W129" s="75">
        <v>1</v>
      </c>
      <c r="X129" s="75">
        <v>1</v>
      </c>
      <c r="Y129" s="75">
        <v>2</v>
      </c>
      <c r="Z129" s="9">
        <v>2</v>
      </c>
      <c r="AA129" s="9">
        <v>2</v>
      </c>
      <c r="AB129" s="9">
        <v>2</v>
      </c>
      <c r="AC129" s="9">
        <v>2</v>
      </c>
      <c r="AD129" s="9">
        <v>2</v>
      </c>
      <c r="AE129" s="9">
        <v>2</v>
      </c>
      <c r="AF129" s="9">
        <v>1</v>
      </c>
      <c r="AG129" s="9">
        <v>1</v>
      </c>
      <c r="AH129" s="9">
        <v>2</v>
      </c>
      <c r="AI129" s="9">
        <v>2</v>
      </c>
      <c r="AJ129">
        <v>2</v>
      </c>
      <c r="AK129" t="s">
        <v>957</v>
      </c>
      <c r="AL129" s="58">
        <v>2</v>
      </c>
      <c r="AM129">
        <v>1</v>
      </c>
      <c r="AN129">
        <v>2</v>
      </c>
      <c r="AO129">
        <v>2</v>
      </c>
      <c r="AP129">
        <v>2</v>
      </c>
      <c r="AQ129">
        <v>2</v>
      </c>
      <c r="AR129">
        <v>2</v>
      </c>
      <c r="AS129">
        <v>2</v>
      </c>
      <c r="AT129">
        <v>2</v>
      </c>
      <c r="AU129">
        <v>2</v>
      </c>
      <c r="AV129">
        <v>2</v>
      </c>
      <c r="AW129">
        <v>2</v>
      </c>
      <c r="AX129">
        <v>2</v>
      </c>
      <c r="AY129">
        <v>2</v>
      </c>
      <c r="AZ129">
        <v>2</v>
      </c>
      <c r="BA129">
        <v>1</v>
      </c>
      <c r="BB129">
        <v>2</v>
      </c>
      <c r="BC129">
        <v>2</v>
      </c>
      <c r="BD129">
        <v>1</v>
      </c>
      <c r="BE129">
        <v>1</v>
      </c>
      <c r="BF129">
        <v>1</v>
      </c>
      <c r="BG129">
        <v>1</v>
      </c>
      <c r="BH129">
        <v>1</v>
      </c>
      <c r="BI129">
        <v>2</v>
      </c>
      <c r="BJ129">
        <v>1</v>
      </c>
      <c r="BK129">
        <v>1</v>
      </c>
      <c r="BL129">
        <v>1</v>
      </c>
      <c r="BM129">
        <v>1</v>
      </c>
      <c r="BN129">
        <v>4</v>
      </c>
      <c r="BO129">
        <v>2</v>
      </c>
      <c r="BP129">
        <v>2</v>
      </c>
      <c r="BQ129">
        <v>2</v>
      </c>
      <c r="BR129">
        <v>1</v>
      </c>
      <c r="BS129">
        <v>2</v>
      </c>
      <c r="CE129" s="75"/>
      <c r="CS129" s="57"/>
    </row>
    <row r="130" spans="1:97" hidden="1">
      <c r="A130" s="9">
        <v>123</v>
      </c>
      <c r="B130" s="9">
        <v>2</v>
      </c>
      <c r="C130" s="9">
        <v>9</v>
      </c>
      <c r="D130" s="9">
        <v>7</v>
      </c>
      <c r="E130" s="9">
        <v>12</v>
      </c>
      <c r="F130" s="9">
        <v>0</v>
      </c>
      <c r="G130" s="9">
        <v>0</v>
      </c>
      <c r="H130" s="9">
        <v>0</v>
      </c>
      <c r="I130" s="9">
        <v>1</v>
      </c>
      <c r="J130" s="9">
        <v>0</v>
      </c>
      <c r="K130" s="9">
        <v>1</v>
      </c>
      <c r="L130" s="9">
        <v>0</v>
      </c>
      <c r="M130" s="9">
        <v>1</v>
      </c>
      <c r="N130" s="9">
        <v>1</v>
      </c>
      <c r="O130" s="9">
        <v>2</v>
      </c>
      <c r="P130" s="9">
        <v>1</v>
      </c>
      <c r="Q130" s="9">
        <v>1</v>
      </c>
      <c r="R130" s="9">
        <v>1</v>
      </c>
      <c r="S130" s="9">
        <v>2</v>
      </c>
      <c r="T130" s="9">
        <v>2</v>
      </c>
      <c r="U130" s="9">
        <v>1</v>
      </c>
      <c r="V130" s="9">
        <v>2</v>
      </c>
      <c r="W130" s="75">
        <v>2</v>
      </c>
      <c r="X130" s="75" t="s">
        <v>956</v>
      </c>
      <c r="Y130" s="75" t="s">
        <v>952</v>
      </c>
      <c r="Z130" s="9" t="s">
        <v>952</v>
      </c>
      <c r="AA130" s="9">
        <v>1</v>
      </c>
      <c r="AB130" s="9">
        <v>2</v>
      </c>
      <c r="AC130" s="9">
        <v>1</v>
      </c>
      <c r="AD130" s="9">
        <v>1</v>
      </c>
      <c r="AE130" s="9">
        <v>2</v>
      </c>
      <c r="AF130" s="9">
        <v>1</v>
      </c>
      <c r="AG130" s="9">
        <v>1</v>
      </c>
      <c r="AH130" s="9">
        <v>1</v>
      </c>
      <c r="AI130" s="9">
        <v>2</v>
      </c>
      <c r="AJ130">
        <v>2</v>
      </c>
      <c r="AK130" t="s">
        <v>957</v>
      </c>
      <c r="AL130" s="58">
        <v>1</v>
      </c>
      <c r="AM130">
        <v>1</v>
      </c>
      <c r="AN130">
        <v>2</v>
      </c>
      <c r="AO130">
        <v>2</v>
      </c>
      <c r="AP130">
        <v>1</v>
      </c>
      <c r="AQ130">
        <v>2</v>
      </c>
      <c r="AR130">
        <v>2</v>
      </c>
      <c r="AS130">
        <v>2</v>
      </c>
      <c r="AT130">
        <v>2</v>
      </c>
      <c r="AU130">
        <v>1</v>
      </c>
      <c r="AV130">
        <v>2</v>
      </c>
      <c r="AW130">
        <v>2</v>
      </c>
      <c r="AX130">
        <v>2</v>
      </c>
      <c r="AY130">
        <v>2</v>
      </c>
      <c r="AZ130">
        <v>1</v>
      </c>
      <c r="BA130">
        <v>1</v>
      </c>
      <c r="BB130">
        <v>1</v>
      </c>
      <c r="BC130">
        <v>1</v>
      </c>
      <c r="BD130">
        <v>1</v>
      </c>
      <c r="BE130">
        <v>2</v>
      </c>
      <c r="BF130" t="s">
        <v>957</v>
      </c>
      <c r="BG130" t="s">
        <v>957</v>
      </c>
      <c r="BH130">
        <v>1</v>
      </c>
      <c r="BI130">
        <v>1</v>
      </c>
      <c r="BJ130">
        <v>1</v>
      </c>
      <c r="BK130">
        <v>1</v>
      </c>
      <c r="BL130">
        <v>1</v>
      </c>
      <c r="BM130">
        <v>1</v>
      </c>
      <c r="BN130">
        <v>3</v>
      </c>
      <c r="BO130">
        <v>2</v>
      </c>
      <c r="BP130">
        <v>3</v>
      </c>
      <c r="BQ130">
        <v>3</v>
      </c>
      <c r="BR130">
        <v>3</v>
      </c>
      <c r="BS130">
        <v>1</v>
      </c>
      <c r="CS130" s="57"/>
    </row>
    <row r="131" spans="1:97">
      <c r="A131" s="9">
        <v>124</v>
      </c>
      <c r="B131" s="9">
        <v>1</v>
      </c>
      <c r="C131" s="9">
        <v>6</v>
      </c>
      <c r="D131" s="9">
        <v>1</v>
      </c>
      <c r="E131" s="9">
        <v>9</v>
      </c>
      <c r="F131" s="9">
        <v>0</v>
      </c>
      <c r="G131" s="9">
        <v>0</v>
      </c>
      <c r="H131" s="9">
        <v>0</v>
      </c>
      <c r="I131" s="9">
        <v>1</v>
      </c>
      <c r="J131" s="9">
        <v>0</v>
      </c>
      <c r="K131" s="9">
        <v>0</v>
      </c>
      <c r="L131" s="9">
        <v>0</v>
      </c>
      <c r="M131" s="9">
        <v>2</v>
      </c>
      <c r="N131" s="9">
        <v>2</v>
      </c>
      <c r="O131" s="9">
        <v>1</v>
      </c>
      <c r="P131" s="9">
        <v>1</v>
      </c>
      <c r="Q131" s="9">
        <v>1</v>
      </c>
      <c r="R131" s="9">
        <v>1</v>
      </c>
      <c r="S131" s="9">
        <v>1</v>
      </c>
      <c r="T131" s="9">
        <v>2</v>
      </c>
      <c r="U131" s="9">
        <v>1</v>
      </c>
      <c r="V131" s="9">
        <v>2</v>
      </c>
      <c r="W131" s="75">
        <v>2</v>
      </c>
      <c r="X131" s="75" t="s">
        <v>956</v>
      </c>
      <c r="Y131" s="75" t="s">
        <v>952</v>
      </c>
      <c r="Z131" s="9" t="s">
        <v>952</v>
      </c>
      <c r="AA131" s="9">
        <v>1</v>
      </c>
      <c r="AB131" s="9">
        <v>2</v>
      </c>
      <c r="AC131" s="9">
        <v>1</v>
      </c>
      <c r="AD131" s="9">
        <v>1</v>
      </c>
      <c r="AE131" s="9">
        <v>2</v>
      </c>
      <c r="AF131" s="9">
        <v>1</v>
      </c>
      <c r="AG131" s="9">
        <v>1</v>
      </c>
      <c r="AH131" s="91">
        <v>2</v>
      </c>
      <c r="AI131" s="9">
        <v>2</v>
      </c>
      <c r="AJ131">
        <v>2</v>
      </c>
      <c r="AK131" t="s">
        <v>957</v>
      </c>
      <c r="AL131" s="58">
        <v>1</v>
      </c>
      <c r="AM131">
        <v>1</v>
      </c>
      <c r="AN131">
        <v>1</v>
      </c>
      <c r="AO131">
        <v>2</v>
      </c>
      <c r="AP131">
        <v>2</v>
      </c>
      <c r="AQ131">
        <v>2</v>
      </c>
      <c r="AR131">
        <v>2</v>
      </c>
      <c r="AS131">
        <v>2</v>
      </c>
      <c r="AT131">
        <v>2</v>
      </c>
      <c r="AU131">
        <v>2</v>
      </c>
      <c r="AV131">
        <v>2</v>
      </c>
      <c r="AW131">
        <v>1</v>
      </c>
      <c r="AX131">
        <v>2</v>
      </c>
      <c r="AY131">
        <v>2</v>
      </c>
      <c r="AZ131">
        <v>2</v>
      </c>
      <c r="BA131">
        <v>2</v>
      </c>
      <c r="BB131">
        <v>2</v>
      </c>
      <c r="BC131">
        <v>1</v>
      </c>
      <c r="BD131">
        <v>1</v>
      </c>
      <c r="BE131">
        <v>2</v>
      </c>
      <c r="BF131" t="s">
        <v>968</v>
      </c>
      <c r="BG131" t="s">
        <v>957</v>
      </c>
      <c r="BH131">
        <v>1</v>
      </c>
      <c r="BI131">
        <v>2</v>
      </c>
      <c r="BJ131">
        <v>2</v>
      </c>
      <c r="BK131">
        <v>2</v>
      </c>
      <c r="BL131">
        <v>2</v>
      </c>
      <c r="BM131">
        <v>1</v>
      </c>
      <c r="BN131">
        <v>4</v>
      </c>
      <c r="BO131">
        <v>2</v>
      </c>
      <c r="BP131">
        <v>2</v>
      </c>
      <c r="BQ131">
        <v>3</v>
      </c>
      <c r="BR131">
        <v>1</v>
      </c>
      <c r="BS131">
        <v>2</v>
      </c>
      <c r="CS131" s="57"/>
    </row>
    <row r="132" spans="1:97" hidden="1">
      <c r="A132" s="9">
        <v>125</v>
      </c>
      <c r="B132" s="9">
        <v>2</v>
      </c>
      <c r="C132" s="9">
        <v>4</v>
      </c>
      <c r="D132" s="9">
        <v>1</v>
      </c>
      <c r="E132" s="9">
        <v>9</v>
      </c>
      <c r="F132" s="9">
        <v>1</v>
      </c>
      <c r="G132" s="9">
        <v>0</v>
      </c>
      <c r="H132" s="9">
        <v>0</v>
      </c>
      <c r="I132" s="9">
        <v>0</v>
      </c>
      <c r="J132" s="9">
        <v>0</v>
      </c>
      <c r="K132" s="9">
        <v>0</v>
      </c>
      <c r="L132" s="9">
        <v>0</v>
      </c>
      <c r="M132" s="9">
        <v>2</v>
      </c>
      <c r="N132" s="9">
        <v>1</v>
      </c>
      <c r="O132" s="9">
        <v>1</v>
      </c>
      <c r="P132" s="9">
        <v>1</v>
      </c>
      <c r="Q132" s="9">
        <v>1</v>
      </c>
      <c r="R132" s="9">
        <v>1</v>
      </c>
      <c r="S132" s="9">
        <v>2</v>
      </c>
      <c r="T132" s="9">
        <v>2</v>
      </c>
      <c r="U132" s="9">
        <v>1</v>
      </c>
      <c r="V132" s="9">
        <v>2</v>
      </c>
      <c r="W132" s="75">
        <v>2</v>
      </c>
      <c r="X132" s="75" t="s">
        <v>956</v>
      </c>
      <c r="Y132" s="75" t="s">
        <v>952</v>
      </c>
      <c r="Z132" s="9" t="s">
        <v>952</v>
      </c>
      <c r="AA132" s="9">
        <v>2</v>
      </c>
      <c r="AB132" s="9">
        <v>1</v>
      </c>
      <c r="AC132" s="9">
        <v>1</v>
      </c>
      <c r="AD132" s="9">
        <v>1</v>
      </c>
      <c r="AE132" s="9">
        <v>2</v>
      </c>
      <c r="AF132" s="9">
        <v>1</v>
      </c>
      <c r="AG132" s="9">
        <v>2</v>
      </c>
      <c r="AH132" s="91">
        <v>1</v>
      </c>
      <c r="AI132" s="9">
        <v>2</v>
      </c>
      <c r="AJ132">
        <v>1</v>
      </c>
      <c r="AK132">
        <v>1</v>
      </c>
      <c r="AL132" s="58">
        <v>2</v>
      </c>
      <c r="AM132">
        <v>1</v>
      </c>
      <c r="AN132">
        <v>2</v>
      </c>
      <c r="AO132">
        <v>1</v>
      </c>
      <c r="AP132">
        <v>2</v>
      </c>
      <c r="AQ132">
        <v>2</v>
      </c>
      <c r="AR132">
        <v>2</v>
      </c>
      <c r="AS132">
        <v>2</v>
      </c>
      <c r="AT132">
        <v>2</v>
      </c>
      <c r="AU132">
        <v>2</v>
      </c>
      <c r="AV132">
        <v>2</v>
      </c>
      <c r="AW132">
        <v>1</v>
      </c>
      <c r="AX132">
        <v>2</v>
      </c>
      <c r="AY132">
        <v>2</v>
      </c>
      <c r="AZ132">
        <v>2</v>
      </c>
      <c r="BA132">
        <v>1</v>
      </c>
      <c r="BB132">
        <v>1</v>
      </c>
      <c r="BC132">
        <v>1</v>
      </c>
      <c r="BD132">
        <v>1</v>
      </c>
      <c r="BE132">
        <v>1</v>
      </c>
      <c r="BF132">
        <v>2</v>
      </c>
      <c r="BG132">
        <v>2</v>
      </c>
      <c r="BH132">
        <v>1</v>
      </c>
      <c r="BI132">
        <v>3</v>
      </c>
      <c r="BJ132">
        <v>3</v>
      </c>
      <c r="BK132">
        <v>3</v>
      </c>
      <c r="BL132">
        <v>2</v>
      </c>
      <c r="BM132">
        <v>1</v>
      </c>
      <c r="BN132">
        <v>4</v>
      </c>
      <c r="BO132">
        <v>3</v>
      </c>
      <c r="BP132">
        <v>2</v>
      </c>
      <c r="BQ132">
        <v>3</v>
      </c>
      <c r="BR132">
        <v>4</v>
      </c>
      <c r="BS132">
        <v>2</v>
      </c>
      <c r="CS132" s="57"/>
    </row>
    <row r="133" spans="1:97" hidden="1">
      <c r="A133" s="9">
        <v>126</v>
      </c>
      <c r="B133" s="9">
        <v>2</v>
      </c>
      <c r="C133" s="9">
        <v>5</v>
      </c>
      <c r="D133" s="9">
        <v>5</v>
      </c>
      <c r="E133" s="9">
        <v>12</v>
      </c>
      <c r="F133" s="9">
        <v>0</v>
      </c>
      <c r="G133" s="9">
        <v>0</v>
      </c>
      <c r="H133" s="9">
        <v>0</v>
      </c>
      <c r="I133" s="9">
        <v>0</v>
      </c>
      <c r="J133" s="9">
        <v>0</v>
      </c>
      <c r="K133" s="9">
        <v>1</v>
      </c>
      <c r="L133" s="9">
        <v>0</v>
      </c>
      <c r="M133" s="9">
        <v>2</v>
      </c>
      <c r="N133" s="9">
        <v>1</v>
      </c>
      <c r="O133" s="9">
        <v>1</v>
      </c>
      <c r="P133" s="9">
        <v>1</v>
      </c>
      <c r="Q133" s="9">
        <v>1</v>
      </c>
      <c r="R133" s="9">
        <v>1</v>
      </c>
      <c r="S133" s="9">
        <v>1</v>
      </c>
      <c r="T133" s="9">
        <v>1</v>
      </c>
      <c r="U133" s="9">
        <v>1</v>
      </c>
      <c r="V133" s="9">
        <v>1</v>
      </c>
      <c r="W133" s="75">
        <v>2</v>
      </c>
      <c r="X133" s="75" t="s">
        <v>956</v>
      </c>
      <c r="Y133" s="75" t="s">
        <v>952</v>
      </c>
      <c r="Z133" s="9" t="s">
        <v>952</v>
      </c>
      <c r="AA133" s="9">
        <v>1</v>
      </c>
      <c r="AB133" s="9">
        <v>2</v>
      </c>
      <c r="AC133" s="9">
        <v>1</v>
      </c>
      <c r="AD133" s="9">
        <v>1</v>
      </c>
      <c r="AE133" s="9">
        <v>2</v>
      </c>
      <c r="AF133" s="9">
        <v>1</v>
      </c>
      <c r="AG133" s="9">
        <v>1</v>
      </c>
      <c r="AH133" s="91">
        <v>1</v>
      </c>
      <c r="AI133" s="9">
        <v>1</v>
      </c>
      <c r="AJ133">
        <v>2</v>
      </c>
      <c r="AK133" t="s">
        <v>957</v>
      </c>
      <c r="AL133" s="58">
        <v>1</v>
      </c>
      <c r="AM133">
        <v>1</v>
      </c>
      <c r="AN133">
        <v>1</v>
      </c>
      <c r="AO133">
        <v>2</v>
      </c>
      <c r="AP133">
        <v>1</v>
      </c>
      <c r="AQ133">
        <v>2</v>
      </c>
      <c r="AR133">
        <v>2</v>
      </c>
      <c r="AS133">
        <v>2</v>
      </c>
      <c r="AT133">
        <v>2</v>
      </c>
      <c r="AU133">
        <v>1</v>
      </c>
      <c r="AV133">
        <v>2</v>
      </c>
      <c r="AW133">
        <v>1</v>
      </c>
      <c r="AX133">
        <v>2</v>
      </c>
      <c r="AY133">
        <v>2</v>
      </c>
      <c r="AZ133">
        <v>2</v>
      </c>
      <c r="BA133">
        <v>1</v>
      </c>
      <c r="BB133">
        <v>1</v>
      </c>
      <c r="BC133">
        <v>1</v>
      </c>
      <c r="BD133">
        <v>1</v>
      </c>
      <c r="BE133">
        <v>1</v>
      </c>
      <c r="BF133">
        <v>1</v>
      </c>
      <c r="BG133">
        <v>1</v>
      </c>
      <c r="BH133">
        <v>1</v>
      </c>
      <c r="BI133">
        <v>1</v>
      </c>
      <c r="BJ133">
        <v>1</v>
      </c>
      <c r="BK133">
        <v>1</v>
      </c>
      <c r="BL133">
        <v>1</v>
      </c>
      <c r="BM133">
        <v>1</v>
      </c>
      <c r="BN133">
        <v>4</v>
      </c>
      <c r="BO133">
        <v>1</v>
      </c>
      <c r="BP133">
        <v>2</v>
      </c>
      <c r="BQ133">
        <v>1</v>
      </c>
      <c r="BR133">
        <v>1</v>
      </c>
      <c r="BS133">
        <v>5</v>
      </c>
      <c r="BT133" t="s">
        <v>250</v>
      </c>
      <c r="CS133" s="57"/>
    </row>
    <row r="134" spans="1:97">
      <c r="A134" s="9">
        <v>127</v>
      </c>
      <c r="B134" s="9">
        <v>1</v>
      </c>
      <c r="C134" s="9">
        <v>8</v>
      </c>
      <c r="D134" s="9">
        <v>3</v>
      </c>
      <c r="E134" s="9">
        <v>16</v>
      </c>
      <c r="F134" s="9">
        <v>0</v>
      </c>
      <c r="G134" s="9">
        <v>0</v>
      </c>
      <c r="H134" s="9">
        <v>0</v>
      </c>
      <c r="I134" s="9">
        <v>1</v>
      </c>
      <c r="J134" s="9">
        <v>0</v>
      </c>
      <c r="K134" s="9">
        <v>0</v>
      </c>
      <c r="L134" s="9">
        <v>0</v>
      </c>
      <c r="M134" s="9">
        <v>2</v>
      </c>
      <c r="N134" s="9">
        <v>2</v>
      </c>
      <c r="O134" s="9">
        <v>2</v>
      </c>
      <c r="P134" s="9">
        <v>2</v>
      </c>
      <c r="Q134" s="9">
        <v>1</v>
      </c>
      <c r="R134" s="9">
        <v>1</v>
      </c>
      <c r="S134" s="9">
        <v>1</v>
      </c>
      <c r="T134" s="9">
        <v>2</v>
      </c>
      <c r="U134" s="9">
        <v>1</v>
      </c>
      <c r="V134" s="9">
        <v>1</v>
      </c>
      <c r="W134" s="75">
        <v>2</v>
      </c>
      <c r="X134" s="75" t="s">
        <v>956</v>
      </c>
      <c r="Y134" s="75" t="s">
        <v>952</v>
      </c>
      <c r="Z134" s="9" t="s">
        <v>952</v>
      </c>
      <c r="AA134" s="9">
        <v>2</v>
      </c>
      <c r="AB134" s="9">
        <v>2</v>
      </c>
      <c r="AC134" s="9">
        <v>1</v>
      </c>
      <c r="AD134" s="9">
        <v>2</v>
      </c>
      <c r="AE134" s="9">
        <v>1</v>
      </c>
      <c r="AF134" s="9">
        <v>1</v>
      </c>
      <c r="AG134" s="9">
        <v>2</v>
      </c>
      <c r="AH134" s="91">
        <v>2</v>
      </c>
      <c r="AI134" s="9">
        <v>2</v>
      </c>
      <c r="AJ134">
        <v>2</v>
      </c>
      <c r="AK134" t="s">
        <v>957</v>
      </c>
      <c r="AL134" s="58">
        <v>2</v>
      </c>
      <c r="AM134">
        <v>1</v>
      </c>
      <c r="AN134">
        <v>2</v>
      </c>
      <c r="AO134">
        <v>2</v>
      </c>
      <c r="AP134">
        <v>2</v>
      </c>
      <c r="AQ134">
        <v>2</v>
      </c>
      <c r="AR134">
        <v>1</v>
      </c>
      <c r="AS134">
        <v>2</v>
      </c>
      <c r="AT134">
        <v>2</v>
      </c>
      <c r="AU134">
        <v>2</v>
      </c>
      <c r="AV134">
        <v>2</v>
      </c>
      <c r="AW134">
        <v>1</v>
      </c>
      <c r="AX134">
        <v>2</v>
      </c>
      <c r="AY134">
        <v>2</v>
      </c>
      <c r="AZ134">
        <v>2</v>
      </c>
      <c r="BA134">
        <v>2</v>
      </c>
      <c r="BB134">
        <v>2</v>
      </c>
      <c r="BC134">
        <v>1</v>
      </c>
      <c r="BD134">
        <v>2</v>
      </c>
      <c r="BE134">
        <v>1</v>
      </c>
      <c r="BF134">
        <v>1</v>
      </c>
      <c r="BG134">
        <v>1</v>
      </c>
      <c r="BH134">
        <v>1</v>
      </c>
      <c r="BI134">
        <v>2</v>
      </c>
      <c r="BJ134">
        <v>3</v>
      </c>
      <c r="BK134">
        <v>2</v>
      </c>
      <c r="BL134">
        <v>2</v>
      </c>
      <c r="BM134">
        <v>3</v>
      </c>
      <c r="BN134">
        <v>4</v>
      </c>
      <c r="BO134">
        <v>2</v>
      </c>
      <c r="BP134">
        <v>3</v>
      </c>
      <c r="BQ134">
        <v>3</v>
      </c>
      <c r="BR134">
        <v>3</v>
      </c>
      <c r="BS134">
        <v>2</v>
      </c>
      <c r="CS134" s="57"/>
    </row>
    <row r="135" spans="1:97">
      <c r="A135" s="9">
        <v>128</v>
      </c>
      <c r="B135" s="9">
        <v>2</v>
      </c>
      <c r="C135" s="9">
        <v>6</v>
      </c>
      <c r="D135" s="9">
        <v>5</v>
      </c>
      <c r="E135" s="9">
        <v>9</v>
      </c>
      <c r="F135" s="9">
        <v>0</v>
      </c>
      <c r="G135" s="9">
        <v>0</v>
      </c>
      <c r="H135" s="9">
        <v>0</v>
      </c>
      <c r="I135" s="9">
        <v>0</v>
      </c>
      <c r="J135" s="9">
        <v>1</v>
      </c>
      <c r="K135" s="9">
        <v>0</v>
      </c>
      <c r="L135" s="9">
        <v>0</v>
      </c>
      <c r="M135" s="9">
        <v>2</v>
      </c>
      <c r="N135" s="9">
        <v>2</v>
      </c>
      <c r="O135" s="9">
        <v>2</v>
      </c>
      <c r="P135" s="9">
        <v>1</v>
      </c>
      <c r="Q135" s="9">
        <v>1</v>
      </c>
      <c r="R135" s="9">
        <v>1</v>
      </c>
      <c r="S135" s="9">
        <v>1</v>
      </c>
      <c r="T135" s="9">
        <v>1</v>
      </c>
      <c r="U135" s="9">
        <v>1</v>
      </c>
      <c r="V135" s="9">
        <v>2</v>
      </c>
      <c r="W135" s="75">
        <v>1</v>
      </c>
      <c r="X135" s="75">
        <v>2</v>
      </c>
      <c r="Y135" s="75">
        <v>2</v>
      </c>
      <c r="Z135" s="9"/>
      <c r="AA135" s="9">
        <v>1</v>
      </c>
      <c r="AB135" s="9">
        <v>1</v>
      </c>
      <c r="AC135" s="9">
        <v>2</v>
      </c>
      <c r="AD135" s="9">
        <v>1</v>
      </c>
      <c r="AE135" s="9">
        <v>1</v>
      </c>
      <c r="AF135" s="9">
        <v>1</v>
      </c>
      <c r="AG135" s="9">
        <v>1</v>
      </c>
      <c r="AH135" s="91">
        <v>2</v>
      </c>
      <c r="AI135" s="9">
        <v>2</v>
      </c>
      <c r="AJ135">
        <v>1</v>
      </c>
      <c r="AK135">
        <v>1</v>
      </c>
      <c r="AL135" s="58">
        <v>1</v>
      </c>
      <c r="AM135">
        <v>1</v>
      </c>
      <c r="AN135">
        <v>2</v>
      </c>
      <c r="AP135">
        <v>1</v>
      </c>
      <c r="AQ135">
        <v>2</v>
      </c>
      <c r="AR135">
        <v>1</v>
      </c>
      <c r="AS135">
        <v>1</v>
      </c>
      <c r="AT135">
        <v>1</v>
      </c>
      <c r="AU135">
        <v>2</v>
      </c>
      <c r="AV135">
        <v>2</v>
      </c>
      <c r="AW135">
        <v>1</v>
      </c>
      <c r="AX135">
        <v>1</v>
      </c>
      <c r="AY135">
        <v>1</v>
      </c>
      <c r="AZ135">
        <v>1</v>
      </c>
      <c r="BA135">
        <v>2</v>
      </c>
      <c r="BB135">
        <v>2</v>
      </c>
      <c r="BC135">
        <v>1</v>
      </c>
      <c r="BD135">
        <v>1</v>
      </c>
      <c r="BE135">
        <v>1</v>
      </c>
      <c r="BF135">
        <v>2</v>
      </c>
      <c r="BG135">
        <v>2</v>
      </c>
      <c r="BH135">
        <v>1</v>
      </c>
      <c r="BI135">
        <v>3</v>
      </c>
      <c r="BJ135">
        <v>1</v>
      </c>
      <c r="BK135">
        <v>2</v>
      </c>
      <c r="BL135">
        <v>2</v>
      </c>
      <c r="BM135">
        <v>2</v>
      </c>
      <c r="BN135">
        <v>2</v>
      </c>
      <c r="BO135">
        <v>2</v>
      </c>
      <c r="BP135">
        <v>1</v>
      </c>
      <c r="BQ135">
        <v>2</v>
      </c>
      <c r="BR135">
        <v>2</v>
      </c>
      <c r="BS135">
        <v>1</v>
      </c>
      <c r="CS135" s="57"/>
    </row>
    <row r="136" spans="1:97">
      <c r="A136" s="9">
        <v>129</v>
      </c>
      <c r="B136" s="9">
        <v>1</v>
      </c>
      <c r="C136" s="9">
        <v>8</v>
      </c>
      <c r="D136" s="9">
        <v>4</v>
      </c>
      <c r="E136" s="9">
        <v>15</v>
      </c>
      <c r="F136" s="9">
        <v>0</v>
      </c>
      <c r="G136" s="9">
        <v>0</v>
      </c>
      <c r="H136" s="9">
        <v>0</v>
      </c>
      <c r="I136" s="9">
        <v>0</v>
      </c>
      <c r="J136" s="9">
        <v>0</v>
      </c>
      <c r="K136" s="9">
        <v>1</v>
      </c>
      <c r="L136" s="9">
        <v>0</v>
      </c>
      <c r="M136" s="9">
        <v>2</v>
      </c>
      <c r="N136" s="9">
        <v>2</v>
      </c>
      <c r="O136" s="9">
        <v>2</v>
      </c>
      <c r="P136" s="9">
        <v>1</v>
      </c>
      <c r="Q136" s="9">
        <v>1</v>
      </c>
      <c r="R136" s="9">
        <v>1</v>
      </c>
      <c r="S136" s="9">
        <v>2</v>
      </c>
      <c r="T136" s="9">
        <v>2</v>
      </c>
      <c r="U136" s="9">
        <v>1</v>
      </c>
      <c r="V136" s="9">
        <v>2</v>
      </c>
      <c r="W136" s="75">
        <v>2</v>
      </c>
      <c r="X136" s="75" t="s">
        <v>956</v>
      </c>
      <c r="Y136" s="75" t="s">
        <v>952</v>
      </c>
      <c r="Z136" s="9" t="s">
        <v>952</v>
      </c>
      <c r="AA136" s="9">
        <v>1</v>
      </c>
      <c r="AB136" s="9">
        <v>2</v>
      </c>
      <c r="AC136" s="9">
        <v>1</v>
      </c>
      <c r="AD136" s="9">
        <v>2</v>
      </c>
      <c r="AE136" s="9">
        <v>2</v>
      </c>
      <c r="AF136" s="9">
        <v>1</v>
      </c>
      <c r="AG136" s="9">
        <v>1</v>
      </c>
      <c r="AH136" s="91">
        <v>1</v>
      </c>
      <c r="AI136" s="9">
        <v>2</v>
      </c>
      <c r="AJ136">
        <v>2</v>
      </c>
      <c r="AK136" t="s">
        <v>957</v>
      </c>
      <c r="AL136" s="58">
        <v>2</v>
      </c>
      <c r="AM136">
        <v>1</v>
      </c>
      <c r="AN136">
        <v>2</v>
      </c>
      <c r="AO136">
        <v>1</v>
      </c>
      <c r="AP136">
        <v>2</v>
      </c>
      <c r="AQ136">
        <v>2</v>
      </c>
      <c r="AR136">
        <v>2</v>
      </c>
      <c r="AS136">
        <v>2</v>
      </c>
      <c r="AT136">
        <v>2</v>
      </c>
      <c r="AU136">
        <v>2</v>
      </c>
      <c r="AV136">
        <v>2</v>
      </c>
      <c r="AW136">
        <v>1</v>
      </c>
      <c r="AX136">
        <v>2</v>
      </c>
      <c r="AY136">
        <v>2</v>
      </c>
      <c r="AZ136">
        <v>2</v>
      </c>
      <c r="BA136">
        <v>1</v>
      </c>
      <c r="BB136">
        <v>2</v>
      </c>
      <c r="BC136">
        <v>1</v>
      </c>
      <c r="BD136">
        <v>1</v>
      </c>
      <c r="BE136">
        <v>2</v>
      </c>
      <c r="BF136" t="s">
        <v>968</v>
      </c>
      <c r="BG136" t="s">
        <v>957</v>
      </c>
      <c r="BH136">
        <v>1</v>
      </c>
      <c r="BI136">
        <v>2</v>
      </c>
      <c r="BJ136">
        <v>1</v>
      </c>
      <c r="BK136">
        <v>1</v>
      </c>
      <c r="BL136">
        <v>1</v>
      </c>
      <c r="BM136">
        <v>4</v>
      </c>
      <c r="BN136">
        <v>4</v>
      </c>
      <c r="BO136">
        <v>4</v>
      </c>
      <c r="BP136">
        <v>4</v>
      </c>
      <c r="BQ136">
        <v>2</v>
      </c>
      <c r="BR136">
        <v>1</v>
      </c>
      <c r="BS136">
        <v>2</v>
      </c>
      <c r="CS136" s="57"/>
    </row>
    <row r="137" spans="1:97">
      <c r="A137" s="9">
        <v>130</v>
      </c>
      <c r="B137" s="9">
        <v>2</v>
      </c>
      <c r="C137" s="9">
        <v>5</v>
      </c>
      <c r="D137" s="9">
        <v>1</v>
      </c>
      <c r="E137" s="9">
        <v>11</v>
      </c>
      <c r="F137" s="9">
        <v>0</v>
      </c>
      <c r="G137" s="9">
        <v>0</v>
      </c>
      <c r="H137" s="9">
        <v>0</v>
      </c>
      <c r="I137" s="9">
        <v>1</v>
      </c>
      <c r="J137" s="9">
        <v>0</v>
      </c>
      <c r="K137" s="9">
        <v>0</v>
      </c>
      <c r="L137" s="9">
        <v>0</v>
      </c>
      <c r="M137" s="9">
        <v>2</v>
      </c>
      <c r="N137" s="9">
        <v>2</v>
      </c>
      <c r="O137" s="9">
        <v>1</v>
      </c>
      <c r="P137" s="9">
        <v>1</v>
      </c>
      <c r="Q137" s="9">
        <v>1</v>
      </c>
      <c r="R137" s="9">
        <v>1</v>
      </c>
      <c r="S137" s="9">
        <v>2</v>
      </c>
      <c r="T137" s="9">
        <v>1</v>
      </c>
      <c r="U137" s="9">
        <v>1</v>
      </c>
      <c r="V137" s="9">
        <v>1</v>
      </c>
      <c r="W137" s="75">
        <v>1</v>
      </c>
      <c r="X137" s="75">
        <v>1</v>
      </c>
      <c r="Y137" s="75">
        <v>2</v>
      </c>
      <c r="Z137" s="9">
        <v>1</v>
      </c>
      <c r="AA137" s="9">
        <v>2</v>
      </c>
      <c r="AB137" s="9">
        <v>1</v>
      </c>
      <c r="AC137" s="9">
        <v>1</v>
      </c>
      <c r="AD137" s="9">
        <v>1</v>
      </c>
      <c r="AE137" s="9">
        <v>1</v>
      </c>
      <c r="AF137" s="9">
        <v>1</v>
      </c>
      <c r="AG137" s="9">
        <v>1</v>
      </c>
      <c r="AH137" s="91">
        <v>1</v>
      </c>
      <c r="AI137" s="9">
        <v>2</v>
      </c>
      <c r="AJ137">
        <v>2</v>
      </c>
      <c r="AK137" t="s">
        <v>957</v>
      </c>
      <c r="AL137" s="58">
        <v>2</v>
      </c>
      <c r="AM137">
        <v>1</v>
      </c>
      <c r="AN137">
        <v>1</v>
      </c>
      <c r="AO137">
        <v>2</v>
      </c>
      <c r="AP137">
        <v>2</v>
      </c>
      <c r="AQ137">
        <v>2</v>
      </c>
      <c r="AR137">
        <v>2</v>
      </c>
      <c r="AS137">
        <v>2</v>
      </c>
      <c r="AT137">
        <v>1</v>
      </c>
      <c r="AU137">
        <v>1</v>
      </c>
      <c r="AV137">
        <v>1</v>
      </c>
      <c r="AW137">
        <v>1</v>
      </c>
      <c r="AX137">
        <v>1</v>
      </c>
      <c r="AY137">
        <v>1</v>
      </c>
      <c r="AZ137">
        <v>2</v>
      </c>
      <c r="BA137">
        <v>1</v>
      </c>
      <c r="BB137">
        <v>2</v>
      </c>
      <c r="BC137">
        <v>1</v>
      </c>
      <c r="BD137">
        <v>1</v>
      </c>
      <c r="BE137">
        <v>1</v>
      </c>
      <c r="BF137">
        <v>2</v>
      </c>
      <c r="BG137">
        <v>1</v>
      </c>
      <c r="BH137">
        <v>1</v>
      </c>
      <c r="BI137">
        <v>2</v>
      </c>
      <c r="BJ137">
        <v>1</v>
      </c>
      <c r="BK137">
        <v>2</v>
      </c>
      <c r="BL137">
        <v>2</v>
      </c>
      <c r="BM137">
        <v>2</v>
      </c>
      <c r="BN137">
        <v>4</v>
      </c>
      <c r="BO137">
        <v>2</v>
      </c>
      <c r="BP137">
        <v>2</v>
      </c>
      <c r="BQ137">
        <v>2</v>
      </c>
      <c r="BR137">
        <v>1</v>
      </c>
      <c r="BS137">
        <v>2</v>
      </c>
      <c r="BT137" t="s">
        <v>251</v>
      </c>
      <c r="CS137" s="57"/>
    </row>
    <row r="138" spans="1:97" hidden="1">
      <c r="A138" s="9">
        <v>131</v>
      </c>
      <c r="B138" s="9">
        <v>2</v>
      </c>
      <c r="C138" s="9">
        <v>4</v>
      </c>
      <c r="D138" s="9">
        <v>1</v>
      </c>
      <c r="E138" s="9">
        <v>5</v>
      </c>
      <c r="F138" s="9">
        <v>0</v>
      </c>
      <c r="G138" s="9">
        <v>0</v>
      </c>
      <c r="H138" s="9">
        <v>0</v>
      </c>
      <c r="I138" s="9">
        <v>0</v>
      </c>
      <c r="J138" s="9">
        <v>1</v>
      </c>
      <c r="K138" s="9">
        <v>0</v>
      </c>
      <c r="L138" s="9">
        <v>0</v>
      </c>
      <c r="M138" s="9">
        <v>1</v>
      </c>
      <c r="N138" s="9">
        <v>1</v>
      </c>
      <c r="O138" s="9">
        <v>2</v>
      </c>
      <c r="P138" s="9">
        <v>2</v>
      </c>
      <c r="Q138" s="9">
        <v>1</v>
      </c>
      <c r="R138" s="9">
        <v>1</v>
      </c>
      <c r="S138" s="9">
        <v>2</v>
      </c>
      <c r="T138" s="9">
        <v>2</v>
      </c>
      <c r="U138" s="9">
        <v>1</v>
      </c>
      <c r="V138" s="9">
        <v>2</v>
      </c>
      <c r="W138" s="75">
        <v>2</v>
      </c>
      <c r="X138" s="75" t="s">
        <v>956</v>
      </c>
      <c r="Y138" s="75" t="s">
        <v>952</v>
      </c>
      <c r="Z138" s="9" t="s">
        <v>952</v>
      </c>
      <c r="AA138" s="9">
        <v>2</v>
      </c>
      <c r="AB138" s="9">
        <v>1</v>
      </c>
      <c r="AC138" s="9">
        <v>1</v>
      </c>
      <c r="AD138" s="9">
        <v>1</v>
      </c>
      <c r="AE138" s="9">
        <v>2</v>
      </c>
      <c r="AF138" s="9">
        <v>1</v>
      </c>
      <c r="AG138" s="9">
        <v>1</v>
      </c>
      <c r="AH138" s="9">
        <v>1</v>
      </c>
      <c r="AI138" s="9">
        <v>1</v>
      </c>
      <c r="AJ138">
        <v>2</v>
      </c>
      <c r="AK138" t="s">
        <v>957</v>
      </c>
      <c r="AL138" s="58">
        <v>2</v>
      </c>
      <c r="AM138">
        <v>1</v>
      </c>
      <c r="AN138">
        <v>1</v>
      </c>
      <c r="AO138">
        <v>2</v>
      </c>
      <c r="AP138">
        <v>2</v>
      </c>
      <c r="AQ138">
        <v>2</v>
      </c>
      <c r="AR138">
        <v>1</v>
      </c>
      <c r="AS138">
        <v>2</v>
      </c>
      <c r="AT138">
        <v>2</v>
      </c>
      <c r="AU138">
        <v>2</v>
      </c>
      <c r="AV138">
        <v>2</v>
      </c>
      <c r="AW138">
        <v>2</v>
      </c>
      <c r="AX138">
        <v>2</v>
      </c>
      <c r="AY138">
        <v>2</v>
      </c>
      <c r="AZ138">
        <v>2</v>
      </c>
      <c r="BA138">
        <v>1</v>
      </c>
      <c r="BB138">
        <v>2</v>
      </c>
      <c r="BC138">
        <v>1</v>
      </c>
      <c r="BD138">
        <v>1</v>
      </c>
      <c r="BE138">
        <v>2</v>
      </c>
      <c r="BF138" t="s">
        <v>957</v>
      </c>
      <c r="BG138" t="s">
        <v>957</v>
      </c>
      <c r="BH138">
        <v>1</v>
      </c>
      <c r="BI138">
        <v>2</v>
      </c>
      <c r="BJ138">
        <v>1</v>
      </c>
      <c r="BK138">
        <v>2</v>
      </c>
      <c r="BL138">
        <v>3</v>
      </c>
      <c r="BM138">
        <v>3</v>
      </c>
      <c r="BN138">
        <v>4</v>
      </c>
      <c r="BO138">
        <v>2</v>
      </c>
      <c r="BP138">
        <v>4</v>
      </c>
      <c r="BQ138">
        <v>3</v>
      </c>
      <c r="BR138">
        <v>1</v>
      </c>
      <c r="BS138">
        <v>1</v>
      </c>
      <c r="BT138" t="s">
        <v>252</v>
      </c>
      <c r="CS138" s="57"/>
    </row>
    <row r="139" spans="1:97">
      <c r="A139" s="9">
        <v>132</v>
      </c>
      <c r="B139" s="9">
        <v>2</v>
      </c>
      <c r="C139" s="9">
        <v>6</v>
      </c>
      <c r="D139" s="9">
        <v>4</v>
      </c>
      <c r="E139" s="9">
        <v>3</v>
      </c>
      <c r="F139" s="9">
        <v>0</v>
      </c>
      <c r="G139" s="9">
        <v>0</v>
      </c>
      <c r="H139" s="9">
        <v>0</v>
      </c>
      <c r="I139" s="9">
        <v>1</v>
      </c>
      <c r="J139" s="9">
        <v>1</v>
      </c>
      <c r="K139" s="9">
        <v>0</v>
      </c>
      <c r="L139" s="9">
        <v>0</v>
      </c>
      <c r="M139" s="9">
        <v>2</v>
      </c>
      <c r="N139" s="9">
        <v>2</v>
      </c>
      <c r="O139" s="9">
        <v>2</v>
      </c>
      <c r="P139" s="9">
        <v>1</v>
      </c>
      <c r="Q139" s="9">
        <v>1</v>
      </c>
      <c r="R139" s="9">
        <v>1</v>
      </c>
      <c r="S139" s="9">
        <v>2</v>
      </c>
      <c r="T139" s="9">
        <v>2</v>
      </c>
      <c r="U139" s="9">
        <v>1</v>
      </c>
      <c r="V139" s="9">
        <v>2</v>
      </c>
      <c r="W139" s="75">
        <v>1</v>
      </c>
      <c r="X139" s="75">
        <v>1</v>
      </c>
      <c r="Y139" s="75">
        <v>2</v>
      </c>
      <c r="Z139" s="9">
        <v>1</v>
      </c>
      <c r="AA139" s="9">
        <v>1</v>
      </c>
      <c r="AB139" s="9">
        <v>2</v>
      </c>
      <c r="AC139" s="9">
        <v>1</v>
      </c>
      <c r="AD139" s="9">
        <v>1</v>
      </c>
      <c r="AE139" s="9">
        <v>2</v>
      </c>
      <c r="AF139" s="9">
        <v>2</v>
      </c>
      <c r="AG139" s="9">
        <v>1</v>
      </c>
      <c r="AH139" s="9">
        <v>1</v>
      </c>
      <c r="AI139" s="9">
        <v>2</v>
      </c>
      <c r="AJ139">
        <v>2</v>
      </c>
      <c r="AK139" t="s">
        <v>957</v>
      </c>
      <c r="AL139" s="58">
        <v>1</v>
      </c>
      <c r="AM139">
        <v>1</v>
      </c>
      <c r="AN139">
        <v>2</v>
      </c>
      <c r="AO139">
        <v>2</v>
      </c>
      <c r="AP139">
        <v>2</v>
      </c>
      <c r="AQ139">
        <v>2</v>
      </c>
      <c r="AR139">
        <v>2</v>
      </c>
      <c r="AS139">
        <v>2</v>
      </c>
      <c r="AT139">
        <v>2</v>
      </c>
      <c r="AU139">
        <v>2</v>
      </c>
      <c r="AV139">
        <v>2</v>
      </c>
      <c r="AW139">
        <v>2</v>
      </c>
      <c r="AX139">
        <v>2</v>
      </c>
      <c r="AY139">
        <v>2</v>
      </c>
      <c r="AZ139">
        <v>2</v>
      </c>
      <c r="BA139">
        <v>1</v>
      </c>
      <c r="BB139">
        <v>2</v>
      </c>
      <c r="BC139">
        <v>1</v>
      </c>
      <c r="BD139">
        <v>2</v>
      </c>
      <c r="BE139">
        <v>1</v>
      </c>
      <c r="BF139">
        <v>2</v>
      </c>
      <c r="BG139">
        <v>2</v>
      </c>
      <c r="BH139">
        <v>1</v>
      </c>
      <c r="BI139">
        <v>3</v>
      </c>
      <c r="BJ139">
        <v>2</v>
      </c>
      <c r="BK139">
        <v>2</v>
      </c>
      <c r="BL139">
        <v>2</v>
      </c>
      <c r="BM139">
        <v>1</v>
      </c>
      <c r="BN139">
        <v>4</v>
      </c>
      <c r="BO139">
        <v>3</v>
      </c>
      <c r="BP139">
        <v>2</v>
      </c>
      <c r="BQ139">
        <v>2</v>
      </c>
      <c r="BR139">
        <v>4</v>
      </c>
      <c r="BS139">
        <v>2</v>
      </c>
      <c r="CS139" s="57"/>
    </row>
    <row r="140" spans="1:97">
      <c r="A140" s="9">
        <v>133</v>
      </c>
      <c r="B140" s="9">
        <v>1</v>
      </c>
      <c r="C140" s="9">
        <v>3</v>
      </c>
      <c r="D140" s="9">
        <v>1</v>
      </c>
      <c r="E140" s="9">
        <v>9</v>
      </c>
      <c r="F140" s="9">
        <v>0</v>
      </c>
      <c r="G140" s="9">
        <v>0</v>
      </c>
      <c r="H140" s="9">
        <v>0</v>
      </c>
      <c r="I140" s="9">
        <v>1</v>
      </c>
      <c r="J140" s="9">
        <v>1</v>
      </c>
      <c r="K140" s="9">
        <v>0</v>
      </c>
      <c r="L140" s="9">
        <v>0</v>
      </c>
      <c r="M140" s="9">
        <v>3</v>
      </c>
      <c r="N140" s="9">
        <v>2</v>
      </c>
      <c r="O140" s="9">
        <v>2</v>
      </c>
      <c r="P140" s="9">
        <v>1</v>
      </c>
      <c r="Q140" s="9">
        <v>1</v>
      </c>
      <c r="R140" s="9">
        <v>1</v>
      </c>
      <c r="S140" s="9">
        <v>1</v>
      </c>
      <c r="T140" s="9">
        <v>2</v>
      </c>
      <c r="U140" s="9">
        <v>1</v>
      </c>
      <c r="V140" s="9">
        <v>1</v>
      </c>
      <c r="W140" s="75"/>
      <c r="X140" s="75" t="s">
        <v>956</v>
      </c>
      <c r="Y140" s="75" t="s">
        <v>952</v>
      </c>
      <c r="Z140" s="9" t="s">
        <v>952</v>
      </c>
      <c r="AA140" s="9">
        <v>1</v>
      </c>
      <c r="AB140" s="9">
        <v>2</v>
      </c>
      <c r="AC140" s="9">
        <v>1</v>
      </c>
      <c r="AD140" s="9">
        <v>1</v>
      </c>
      <c r="AE140" s="9">
        <v>2</v>
      </c>
      <c r="AF140" s="9">
        <v>1</v>
      </c>
      <c r="AG140" s="9">
        <v>1</v>
      </c>
      <c r="AH140" s="91">
        <v>1</v>
      </c>
      <c r="AI140" s="9">
        <v>2</v>
      </c>
      <c r="AJ140">
        <v>1</v>
      </c>
      <c r="AK140">
        <v>1</v>
      </c>
      <c r="AL140" s="58">
        <v>2</v>
      </c>
      <c r="AM140">
        <v>2</v>
      </c>
      <c r="AN140">
        <v>1</v>
      </c>
      <c r="AO140">
        <v>1</v>
      </c>
      <c r="AP140">
        <v>2</v>
      </c>
      <c r="AQ140">
        <v>2</v>
      </c>
      <c r="AR140">
        <v>2</v>
      </c>
      <c r="AS140">
        <v>2</v>
      </c>
      <c r="AT140">
        <v>2</v>
      </c>
      <c r="AU140">
        <v>2</v>
      </c>
      <c r="AV140">
        <v>2</v>
      </c>
      <c r="AW140">
        <v>1</v>
      </c>
      <c r="AX140">
        <v>2</v>
      </c>
      <c r="AY140">
        <v>2</v>
      </c>
      <c r="AZ140">
        <v>2</v>
      </c>
      <c r="BA140">
        <v>2</v>
      </c>
      <c r="BB140">
        <v>2</v>
      </c>
      <c r="BC140">
        <v>1</v>
      </c>
      <c r="BD140">
        <v>1</v>
      </c>
      <c r="BE140">
        <v>2</v>
      </c>
      <c r="BF140" t="s">
        <v>957</v>
      </c>
      <c r="BG140" t="s">
        <v>957</v>
      </c>
      <c r="BH140">
        <v>1</v>
      </c>
      <c r="BI140">
        <v>2</v>
      </c>
      <c r="BJ140">
        <v>2</v>
      </c>
      <c r="BK140">
        <v>2</v>
      </c>
      <c r="BL140">
        <v>2</v>
      </c>
      <c r="BM140">
        <v>2</v>
      </c>
      <c r="BN140">
        <v>3</v>
      </c>
      <c r="BO140">
        <v>1</v>
      </c>
      <c r="BP140">
        <v>1</v>
      </c>
      <c r="BQ140">
        <v>3</v>
      </c>
      <c r="BR140">
        <v>1</v>
      </c>
      <c r="BS140">
        <v>2</v>
      </c>
      <c r="CS140" s="57"/>
    </row>
    <row r="141" spans="1:97" hidden="1">
      <c r="A141" s="9">
        <v>134</v>
      </c>
      <c r="B141" s="9">
        <v>2</v>
      </c>
      <c r="C141" s="9">
        <v>9</v>
      </c>
      <c r="D141" s="9">
        <v>7</v>
      </c>
      <c r="E141" s="9">
        <v>1</v>
      </c>
      <c r="F141" s="9">
        <v>0</v>
      </c>
      <c r="G141" s="9">
        <v>0</v>
      </c>
      <c r="H141" s="9">
        <v>0</v>
      </c>
      <c r="I141" s="9">
        <v>1</v>
      </c>
      <c r="J141" s="9">
        <v>0</v>
      </c>
      <c r="K141" s="9">
        <v>0</v>
      </c>
      <c r="L141" s="9">
        <v>0</v>
      </c>
      <c r="M141" s="9">
        <v>2</v>
      </c>
      <c r="N141" s="9">
        <v>1</v>
      </c>
      <c r="O141" s="9">
        <v>1</v>
      </c>
      <c r="P141" s="9">
        <v>1</v>
      </c>
      <c r="Q141" s="9">
        <v>1</v>
      </c>
      <c r="R141" s="9">
        <v>1</v>
      </c>
      <c r="S141" s="9">
        <v>1</v>
      </c>
      <c r="T141" s="9">
        <v>1</v>
      </c>
      <c r="U141" s="9">
        <v>1</v>
      </c>
      <c r="V141" s="9">
        <v>1</v>
      </c>
      <c r="W141" s="75">
        <v>1</v>
      </c>
      <c r="X141" s="75">
        <v>1</v>
      </c>
      <c r="Y141" s="75">
        <v>2</v>
      </c>
      <c r="Z141" s="9">
        <v>1</v>
      </c>
      <c r="AA141" s="9">
        <v>1</v>
      </c>
      <c r="AB141" s="9">
        <v>2</v>
      </c>
      <c r="AC141" s="9">
        <v>1</v>
      </c>
      <c r="AD141" s="9">
        <v>1</v>
      </c>
      <c r="AE141" s="9">
        <v>1</v>
      </c>
      <c r="AF141" s="9">
        <v>1</v>
      </c>
      <c r="AG141" s="9">
        <v>1</v>
      </c>
      <c r="AH141" s="91">
        <v>1</v>
      </c>
      <c r="AI141" s="9">
        <v>2</v>
      </c>
      <c r="AJ141">
        <v>2</v>
      </c>
      <c r="AK141" t="s">
        <v>957</v>
      </c>
      <c r="AL141" s="58">
        <v>1</v>
      </c>
      <c r="AM141">
        <v>1</v>
      </c>
      <c r="AN141">
        <v>1</v>
      </c>
      <c r="AO141">
        <v>1</v>
      </c>
      <c r="AP141">
        <v>1</v>
      </c>
      <c r="AQ141">
        <v>2</v>
      </c>
      <c r="AR141">
        <v>2</v>
      </c>
      <c r="AS141">
        <v>2</v>
      </c>
      <c r="AT141">
        <v>1</v>
      </c>
      <c r="AU141">
        <v>2</v>
      </c>
      <c r="AV141">
        <v>2</v>
      </c>
      <c r="AW141">
        <v>1</v>
      </c>
      <c r="AX141">
        <v>2</v>
      </c>
      <c r="AY141">
        <v>2</v>
      </c>
      <c r="AZ141">
        <v>2</v>
      </c>
      <c r="BA141">
        <v>1</v>
      </c>
      <c r="BB141">
        <v>2</v>
      </c>
      <c r="BC141">
        <v>1</v>
      </c>
      <c r="BD141">
        <v>1</v>
      </c>
      <c r="BE141">
        <v>1</v>
      </c>
      <c r="BF141">
        <v>1</v>
      </c>
      <c r="BG141">
        <v>1</v>
      </c>
      <c r="BH141">
        <v>1</v>
      </c>
      <c r="BI141">
        <v>3</v>
      </c>
      <c r="BJ141">
        <v>2</v>
      </c>
      <c r="BK141">
        <v>1</v>
      </c>
      <c r="BL141">
        <v>1</v>
      </c>
      <c r="BM141">
        <v>1</v>
      </c>
      <c r="BN141">
        <v>4</v>
      </c>
      <c r="BO141">
        <v>1</v>
      </c>
      <c r="BP141">
        <v>2</v>
      </c>
      <c r="BQ141">
        <v>2</v>
      </c>
      <c r="BR141">
        <v>3</v>
      </c>
      <c r="BS141">
        <v>5</v>
      </c>
      <c r="CS141" s="57"/>
    </row>
    <row r="142" spans="1:97" hidden="1">
      <c r="A142" s="9">
        <v>135</v>
      </c>
      <c r="B142" s="9">
        <v>1</v>
      </c>
      <c r="C142" s="9">
        <v>9</v>
      </c>
      <c r="D142" s="9">
        <v>7</v>
      </c>
      <c r="E142" s="9">
        <v>13</v>
      </c>
      <c r="F142" s="9">
        <v>0</v>
      </c>
      <c r="G142" s="9">
        <v>0</v>
      </c>
      <c r="H142" s="9">
        <v>0</v>
      </c>
      <c r="I142" s="9">
        <v>0</v>
      </c>
      <c r="J142" s="9">
        <v>0</v>
      </c>
      <c r="K142" s="9">
        <v>1</v>
      </c>
      <c r="L142" s="9">
        <v>0</v>
      </c>
      <c r="M142" s="9">
        <v>2</v>
      </c>
      <c r="N142" s="9">
        <v>1</v>
      </c>
      <c r="O142" s="9">
        <v>1</v>
      </c>
      <c r="P142" s="9">
        <v>1</v>
      </c>
      <c r="Q142" s="9">
        <v>1</v>
      </c>
      <c r="R142" s="9">
        <v>1</v>
      </c>
      <c r="S142" s="9">
        <v>1</v>
      </c>
      <c r="T142" s="9">
        <v>1</v>
      </c>
      <c r="U142" s="9">
        <v>1</v>
      </c>
      <c r="V142" s="9">
        <v>2</v>
      </c>
      <c r="W142" s="75">
        <v>2</v>
      </c>
      <c r="X142" s="75" t="s">
        <v>956</v>
      </c>
      <c r="Y142" s="75" t="s">
        <v>952</v>
      </c>
      <c r="Z142" s="9" t="s">
        <v>952</v>
      </c>
      <c r="AA142" s="9">
        <v>1</v>
      </c>
      <c r="AB142" s="9">
        <v>2</v>
      </c>
      <c r="AC142" s="9">
        <v>1</v>
      </c>
      <c r="AD142" s="9">
        <v>1</v>
      </c>
      <c r="AE142" s="9">
        <v>1</v>
      </c>
      <c r="AF142" s="9">
        <v>1</v>
      </c>
      <c r="AG142" s="9">
        <v>1</v>
      </c>
      <c r="AH142" s="9">
        <v>1</v>
      </c>
      <c r="AI142" s="9">
        <v>2</v>
      </c>
      <c r="AJ142">
        <v>2</v>
      </c>
      <c r="AK142" t="s">
        <v>957</v>
      </c>
      <c r="AL142" s="58">
        <v>2</v>
      </c>
      <c r="AM142">
        <v>1</v>
      </c>
      <c r="AN142">
        <v>1</v>
      </c>
      <c r="AO142">
        <v>2</v>
      </c>
      <c r="AP142">
        <v>1</v>
      </c>
      <c r="AQ142">
        <v>1</v>
      </c>
      <c r="AR142">
        <v>1</v>
      </c>
      <c r="AS142">
        <v>2</v>
      </c>
      <c r="AT142">
        <v>1</v>
      </c>
      <c r="AU142">
        <v>2</v>
      </c>
      <c r="AV142">
        <v>2</v>
      </c>
      <c r="AW142">
        <v>1</v>
      </c>
      <c r="AX142">
        <v>2</v>
      </c>
      <c r="AY142">
        <v>2</v>
      </c>
      <c r="AZ142">
        <v>1</v>
      </c>
      <c r="BA142">
        <v>1</v>
      </c>
      <c r="BB142">
        <v>1</v>
      </c>
      <c r="BC142">
        <v>1</v>
      </c>
      <c r="BD142">
        <v>1</v>
      </c>
      <c r="BE142">
        <v>1</v>
      </c>
      <c r="BF142">
        <v>1</v>
      </c>
      <c r="BG142">
        <v>1</v>
      </c>
      <c r="BH142">
        <v>1</v>
      </c>
      <c r="BI142">
        <v>2</v>
      </c>
      <c r="BJ142">
        <v>1</v>
      </c>
      <c r="BK142">
        <v>1</v>
      </c>
      <c r="BL142">
        <v>1</v>
      </c>
      <c r="BM142">
        <v>2</v>
      </c>
      <c r="BN142">
        <v>3</v>
      </c>
      <c r="BO142">
        <v>1</v>
      </c>
      <c r="BP142">
        <v>2</v>
      </c>
      <c r="BQ142">
        <v>2</v>
      </c>
      <c r="BR142">
        <v>1</v>
      </c>
      <c r="BS142">
        <v>2</v>
      </c>
      <c r="CS142" s="57"/>
    </row>
    <row r="143" spans="1:97">
      <c r="A143" s="9">
        <v>136</v>
      </c>
      <c r="B143" s="9">
        <v>1</v>
      </c>
      <c r="C143" s="9">
        <v>5</v>
      </c>
      <c r="D143" s="9">
        <v>1</v>
      </c>
      <c r="E143" s="9">
        <v>10</v>
      </c>
      <c r="F143" s="9">
        <v>0</v>
      </c>
      <c r="G143" s="9">
        <v>0</v>
      </c>
      <c r="H143" s="9">
        <v>0</v>
      </c>
      <c r="I143" s="9">
        <v>1</v>
      </c>
      <c r="J143" s="9">
        <v>0</v>
      </c>
      <c r="K143" s="9">
        <v>0</v>
      </c>
      <c r="L143" s="9">
        <v>0</v>
      </c>
      <c r="M143" s="9">
        <v>2</v>
      </c>
      <c r="N143" s="9">
        <v>2</v>
      </c>
      <c r="O143" s="9">
        <v>1</v>
      </c>
      <c r="P143" s="9">
        <v>2</v>
      </c>
      <c r="Q143" s="9">
        <v>1</v>
      </c>
      <c r="R143" s="9">
        <v>1</v>
      </c>
      <c r="S143" s="9">
        <v>1</v>
      </c>
      <c r="T143" s="9">
        <v>1</v>
      </c>
      <c r="U143" s="9">
        <v>1</v>
      </c>
      <c r="V143" s="9">
        <v>2</v>
      </c>
      <c r="W143" s="75">
        <v>2</v>
      </c>
      <c r="X143" s="75" t="s">
        <v>956</v>
      </c>
      <c r="Y143" s="75" t="s">
        <v>952</v>
      </c>
      <c r="Z143" s="9" t="s">
        <v>952</v>
      </c>
      <c r="AA143" s="9">
        <v>2</v>
      </c>
      <c r="AB143" s="9">
        <v>2</v>
      </c>
      <c r="AC143" s="9">
        <v>1</v>
      </c>
      <c r="AD143" s="9">
        <v>1</v>
      </c>
      <c r="AE143" s="9">
        <v>1</v>
      </c>
      <c r="AF143" s="9">
        <v>1</v>
      </c>
      <c r="AG143" s="9">
        <v>1</v>
      </c>
      <c r="AH143" s="9">
        <v>2</v>
      </c>
      <c r="AI143" s="9">
        <v>2</v>
      </c>
      <c r="AJ143">
        <v>2</v>
      </c>
      <c r="AK143" t="s">
        <v>957</v>
      </c>
      <c r="AL143" s="58">
        <v>2</v>
      </c>
      <c r="AM143">
        <v>1</v>
      </c>
      <c r="AN143">
        <v>2</v>
      </c>
      <c r="AO143">
        <v>2</v>
      </c>
      <c r="AP143">
        <v>2</v>
      </c>
      <c r="AQ143">
        <v>2</v>
      </c>
      <c r="AR143">
        <v>2</v>
      </c>
      <c r="AS143">
        <v>2</v>
      </c>
      <c r="AT143">
        <v>2</v>
      </c>
      <c r="AU143">
        <v>2</v>
      </c>
      <c r="AV143">
        <v>2</v>
      </c>
      <c r="AW143">
        <v>2</v>
      </c>
      <c r="AX143">
        <v>1</v>
      </c>
      <c r="AY143">
        <v>1</v>
      </c>
      <c r="AZ143">
        <v>2</v>
      </c>
      <c r="BA143">
        <v>1</v>
      </c>
      <c r="BB143">
        <v>2</v>
      </c>
      <c r="BC143">
        <v>1</v>
      </c>
      <c r="BD143">
        <v>1</v>
      </c>
      <c r="BE143">
        <v>1</v>
      </c>
      <c r="BF143">
        <v>2</v>
      </c>
      <c r="BG143">
        <v>2</v>
      </c>
      <c r="BH143">
        <v>2</v>
      </c>
      <c r="BI143">
        <v>2</v>
      </c>
      <c r="BJ143">
        <v>2</v>
      </c>
      <c r="BK143">
        <v>1</v>
      </c>
      <c r="BL143">
        <v>1</v>
      </c>
      <c r="BM143">
        <v>2</v>
      </c>
      <c r="BN143">
        <v>4</v>
      </c>
      <c r="BO143">
        <v>2</v>
      </c>
      <c r="BP143">
        <v>2</v>
      </c>
      <c r="BQ143">
        <v>2</v>
      </c>
      <c r="BR143">
        <v>1</v>
      </c>
      <c r="BS143">
        <v>5</v>
      </c>
      <c r="CS143" s="57"/>
    </row>
    <row r="144" spans="1:97" hidden="1">
      <c r="A144" s="9">
        <v>137</v>
      </c>
      <c r="B144" s="9">
        <v>2</v>
      </c>
      <c r="C144" s="9">
        <v>9</v>
      </c>
      <c r="D144" s="9">
        <v>7</v>
      </c>
      <c r="E144" s="9">
        <v>15</v>
      </c>
      <c r="F144" s="9"/>
      <c r="G144" s="9"/>
      <c r="H144" s="9"/>
      <c r="I144" s="9"/>
      <c r="J144" s="9"/>
      <c r="K144" s="9"/>
      <c r="L144" s="9"/>
      <c r="M144" s="9">
        <v>2</v>
      </c>
      <c r="N144" s="9">
        <v>1</v>
      </c>
      <c r="O144" s="9">
        <v>1</v>
      </c>
      <c r="P144" s="9"/>
      <c r="Q144" s="9">
        <v>2</v>
      </c>
      <c r="R144" s="9" t="s">
        <v>957</v>
      </c>
      <c r="S144" s="9" t="s">
        <v>957</v>
      </c>
      <c r="T144" s="9">
        <v>1</v>
      </c>
      <c r="U144" s="9">
        <v>1</v>
      </c>
      <c r="V144" s="9">
        <v>2</v>
      </c>
      <c r="W144" s="75">
        <v>1</v>
      </c>
      <c r="X144" s="75">
        <v>1</v>
      </c>
      <c r="Y144" s="75">
        <v>2</v>
      </c>
      <c r="Z144" s="9">
        <v>1</v>
      </c>
      <c r="AA144" s="9">
        <v>1</v>
      </c>
      <c r="AB144" s="9">
        <v>2</v>
      </c>
      <c r="AC144" s="9">
        <v>1</v>
      </c>
      <c r="AD144" s="9">
        <v>1</v>
      </c>
      <c r="AE144" s="9">
        <v>2</v>
      </c>
      <c r="AF144" s="9">
        <v>2</v>
      </c>
      <c r="AG144" s="9">
        <v>1</v>
      </c>
      <c r="AH144" s="91">
        <v>1</v>
      </c>
      <c r="AI144" s="9">
        <v>2</v>
      </c>
      <c r="AJ144">
        <v>2</v>
      </c>
      <c r="AK144" t="s">
        <v>957</v>
      </c>
      <c r="AL144" s="58">
        <v>2</v>
      </c>
      <c r="AM144">
        <v>1</v>
      </c>
      <c r="AN144">
        <v>1</v>
      </c>
      <c r="AO144">
        <v>2</v>
      </c>
      <c r="AP144">
        <v>2</v>
      </c>
      <c r="AQ144">
        <v>2</v>
      </c>
      <c r="AR144">
        <v>2</v>
      </c>
      <c r="AS144">
        <v>2</v>
      </c>
      <c r="AT144">
        <v>1</v>
      </c>
      <c r="AU144">
        <v>2</v>
      </c>
      <c r="AV144">
        <v>2</v>
      </c>
      <c r="AW144">
        <v>2</v>
      </c>
      <c r="AX144">
        <v>2</v>
      </c>
      <c r="AY144">
        <v>2</v>
      </c>
      <c r="AZ144">
        <v>2</v>
      </c>
      <c r="BA144">
        <v>1</v>
      </c>
      <c r="BB144">
        <v>2</v>
      </c>
      <c r="BC144">
        <v>2</v>
      </c>
      <c r="BD144">
        <v>1</v>
      </c>
      <c r="BE144">
        <v>2</v>
      </c>
      <c r="BF144" t="s">
        <v>968</v>
      </c>
      <c r="BG144" t="s">
        <v>957</v>
      </c>
      <c r="BH144">
        <v>1</v>
      </c>
      <c r="BI144">
        <v>3</v>
      </c>
      <c r="BJ144">
        <v>1</v>
      </c>
      <c r="BK144">
        <v>1</v>
      </c>
      <c r="BL144">
        <v>2</v>
      </c>
      <c r="BM144">
        <v>4</v>
      </c>
      <c r="BN144">
        <v>4</v>
      </c>
      <c r="BO144">
        <v>3</v>
      </c>
      <c r="BP144">
        <v>1</v>
      </c>
      <c r="BQ144">
        <v>3</v>
      </c>
      <c r="BR144">
        <v>1</v>
      </c>
      <c r="BS144">
        <v>2</v>
      </c>
      <c r="CS144" s="57"/>
    </row>
    <row r="145" spans="1:97">
      <c r="A145" s="9">
        <v>138</v>
      </c>
      <c r="B145" s="9">
        <v>1</v>
      </c>
      <c r="C145" s="9">
        <v>5</v>
      </c>
      <c r="D145" s="9">
        <v>7</v>
      </c>
      <c r="E145" s="9">
        <v>1</v>
      </c>
      <c r="F145" s="9">
        <v>0</v>
      </c>
      <c r="G145" s="9">
        <v>0</v>
      </c>
      <c r="H145" s="9">
        <v>0</v>
      </c>
      <c r="I145" s="9">
        <v>0</v>
      </c>
      <c r="J145" s="9">
        <v>1</v>
      </c>
      <c r="K145" s="9">
        <v>0</v>
      </c>
      <c r="L145" s="9">
        <v>0</v>
      </c>
      <c r="M145" s="9">
        <v>2</v>
      </c>
      <c r="N145" s="9">
        <v>2</v>
      </c>
      <c r="O145" s="9">
        <v>2</v>
      </c>
      <c r="P145" s="9">
        <v>2</v>
      </c>
      <c r="Q145" s="9">
        <v>1</v>
      </c>
      <c r="R145" s="9">
        <v>1</v>
      </c>
      <c r="S145" s="9">
        <v>2</v>
      </c>
      <c r="T145" s="9">
        <v>2</v>
      </c>
      <c r="U145" s="9">
        <v>1</v>
      </c>
      <c r="V145" s="9">
        <v>2</v>
      </c>
      <c r="W145" s="75">
        <v>1</v>
      </c>
      <c r="X145" s="75">
        <v>1</v>
      </c>
      <c r="Y145" s="75">
        <v>1</v>
      </c>
      <c r="Z145" s="9">
        <v>2</v>
      </c>
      <c r="AA145" s="9">
        <v>1</v>
      </c>
      <c r="AB145" s="9">
        <v>2</v>
      </c>
      <c r="AC145" s="9">
        <v>2</v>
      </c>
      <c r="AD145" s="9">
        <v>2</v>
      </c>
      <c r="AE145" s="9">
        <v>2</v>
      </c>
      <c r="AF145" s="9">
        <v>2</v>
      </c>
      <c r="AG145" s="9">
        <v>2</v>
      </c>
      <c r="AH145" s="91">
        <v>1</v>
      </c>
      <c r="AI145" s="9">
        <v>1</v>
      </c>
      <c r="AJ145">
        <v>1</v>
      </c>
      <c r="AK145">
        <v>2</v>
      </c>
      <c r="AL145" s="58">
        <v>2</v>
      </c>
      <c r="AM145">
        <v>1</v>
      </c>
      <c r="AN145">
        <v>2</v>
      </c>
      <c r="AO145">
        <v>2</v>
      </c>
      <c r="AP145">
        <v>2</v>
      </c>
      <c r="AQ145">
        <v>2</v>
      </c>
      <c r="AR145">
        <v>2</v>
      </c>
      <c r="AS145">
        <v>2</v>
      </c>
      <c r="AT145">
        <v>2</v>
      </c>
      <c r="AU145">
        <v>2</v>
      </c>
      <c r="AV145">
        <v>2</v>
      </c>
      <c r="AW145">
        <v>1</v>
      </c>
      <c r="AX145">
        <v>2</v>
      </c>
      <c r="AY145">
        <v>2</v>
      </c>
      <c r="AZ145">
        <v>2</v>
      </c>
      <c r="BA145">
        <v>1</v>
      </c>
      <c r="BB145">
        <v>1</v>
      </c>
      <c r="BC145">
        <v>1</v>
      </c>
      <c r="BD145">
        <v>1</v>
      </c>
      <c r="BE145">
        <v>1</v>
      </c>
      <c r="BF145">
        <v>4</v>
      </c>
      <c r="BH145">
        <v>1</v>
      </c>
      <c r="BI145">
        <v>4</v>
      </c>
      <c r="BJ145">
        <v>4</v>
      </c>
      <c r="BK145">
        <v>2</v>
      </c>
      <c r="BL145">
        <v>2</v>
      </c>
      <c r="BM145">
        <v>2</v>
      </c>
      <c r="BN145">
        <v>4</v>
      </c>
      <c r="BO145">
        <v>4</v>
      </c>
      <c r="BP145">
        <v>4</v>
      </c>
      <c r="BQ145">
        <v>4</v>
      </c>
      <c r="BR145">
        <v>1</v>
      </c>
      <c r="BS145">
        <v>4</v>
      </c>
      <c r="CS145" s="57"/>
    </row>
    <row r="146" spans="1:97">
      <c r="A146" s="9">
        <v>139</v>
      </c>
      <c r="B146" s="9">
        <v>2</v>
      </c>
      <c r="C146" s="9">
        <v>4</v>
      </c>
      <c r="D146" s="9">
        <v>5</v>
      </c>
      <c r="E146" s="9">
        <v>8</v>
      </c>
      <c r="F146" s="9">
        <v>0</v>
      </c>
      <c r="G146" s="9">
        <v>0</v>
      </c>
      <c r="H146" s="9">
        <v>0</v>
      </c>
      <c r="I146" s="9">
        <v>0</v>
      </c>
      <c r="J146" s="9">
        <v>0</v>
      </c>
      <c r="K146" s="9">
        <v>1</v>
      </c>
      <c r="L146" s="9">
        <v>0</v>
      </c>
      <c r="M146" s="9">
        <v>3</v>
      </c>
      <c r="N146" s="9">
        <v>2</v>
      </c>
      <c r="O146" s="9">
        <v>1</v>
      </c>
      <c r="P146" s="9">
        <v>1</v>
      </c>
      <c r="Q146" s="9">
        <v>1</v>
      </c>
      <c r="R146" s="9">
        <v>1</v>
      </c>
      <c r="S146" s="9">
        <v>1</v>
      </c>
      <c r="T146" s="9">
        <v>2</v>
      </c>
      <c r="U146" s="9">
        <v>1</v>
      </c>
      <c r="V146" s="9">
        <v>1</v>
      </c>
      <c r="W146" s="75">
        <v>1</v>
      </c>
      <c r="X146" s="75">
        <v>1</v>
      </c>
      <c r="Y146" s="75">
        <v>2</v>
      </c>
      <c r="Z146" s="9">
        <v>1</v>
      </c>
      <c r="AA146" s="9">
        <v>1</v>
      </c>
      <c r="AB146" s="9">
        <v>2</v>
      </c>
      <c r="AC146" s="9">
        <v>2</v>
      </c>
      <c r="AD146" s="9">
        <v>1</v>
      </c>
      <c r="AE146" s="9">
        <v>2</v>
      </c>
      <c r="AF146" s="9">
        <v>1</v>
      </c>
      <c r="AG146" s="9">
        <v>1</v>
      </c>
      <c r="AH146" s="91">
        <v>1</v>
      </c>
      <c r="AI146" s="9">
        <v>2</v>
      </c>
      <c r="AJ146">
        <v>2</v>
      </c>
      <c r="AK146" t="s">
        <v>957</v>
      </c>
      <c r="AL146" s="58">
        <v>2</v>
      </c>
      <c r="AM146">
        <v>1</v>
      </c>
      <c r="AN146">
        <v>2</v>
      </c>
      <c r="AO146">
        <v>2</v>
      </c>
      <c r="AP146">
        <v>1</v>
      </c>
      <c r="AQ146">
        <v>2</v>
      </c>
      <c r="AR146">
        <v>2</v>
      </c>
      <c r="AS146">
        <v>2</v>
      </c>
      <c r="AT146">
        <v>1</v>
      </c>
      <c r="AU146">
        <v>2</v>
      </c>
      <c r="AV146">
        <v>2</v>
      </c>
      <c r="AW146">
        <v>2</v>
      </c>
      <c r="AX146">
        <v>2</v>
      </c>
      <c r="AY146">
        <v>2</v>
      </c>
      <c r="AZ146">
        <v>2</v>
      </c>
      <c r="BA146">
        <v>2</v>
      </c>
      <c r="BB146">
        <v>2</v>
      </c>
      <c r="BC146">
        <v>1</v>
      </c>
      <c r="BD146">
        <v>1</v>
      </c>
      <c r="BE146">
        <v>1</v>
      </c>
      <c r="BF146">
        <v>1</v>
      </c>
      <c r="BG146">
        <v>1</v>
      </c>
      <c r="BH146">
        <v>1</v>
      </c>
      <c r="BI146">
        <v>4</v>
      </c>
      <c r="BJ146">
        <v>2</v>
      </c>
      <c r="BK146">
        <v>2</v>
      </c>
      <c r="BL146">
        <v>2</v>
      </c>
      <c r="BM146">
        <v>2</v>
      </c>
      <c r="BN146">
        <v>4</v>
      </c>
      <c r="BO146">
        <v>2</v>
      </c>
      <c r="BP146">
        <v>4</v>
      </c>
      <c r="BQ146">
        <v>3</v>
      </c>
      <c r="BR146">
        <v>1</v>
      </c>
      <c r="BS146">
        <v>5</v>
      </c>
      <c r="BT146" t="s">
        <v>253</v>
      </c>
      <c r="CS146" s="57"/>
    </row>
    <row r="147" spans="1:97">
      <c r="A147" s="9">
        <v>140</v>
      </c>
      <c r="B147" s="9">
        <v>2</v>
      </c>
      <c r="C147" s="9">
        <v>8</v>
      </c>
      <c r="D147" s="9">
        <v>5</v>
      </c>
      <c r="E147" s="9">
        <v>7</v>
      </c>
      <c r="F147" s="9">
        <v>0</v>
      </c>
      <c r="G147" s="9">
        <v>0</v>
      </c>
      <c r="H147" s="9">
        <v>0</v>
      </c>
      <c r="I147" s="9">
        <v>1</v>
      </c>
      <c r="J147" s="9">
        <v>1</v>
      </c>
      <c r="K147" s="9">
        <v>0</v>
      </c>
      <c r="L147" s="9">
        <v>0</v>
      </c>
      <c r="M147" s="9">
        <v>2</v>
      </c>
      <c r="N147" s="9">
        <v>2</v>
      </c>
      <c r="O147" s="9">
        <v>1</v>
      </c>
      <c r="P147" s="9">
        <v>1</v>
      </c>
      <c r="Q147" s="9">
        <v>1</v>
      </c>
      <c r="R147" s="9">
        <v>1</v>
      </c>
      <c r="S147" s="9">
        <v>2</v>
      </c>
      <c r="T147" s="9">
        <v>1</v>
      </c>
      <c r="U147" s="9">
        <v>1</v>
      </c>
      <c r="V147" s="9">
        <v>1</v>
      </c>
      <c r="W147" s="75">
        <v>2</v>
      </c>
      <c r="X147" s="75" t="s">
        <v>956</v>
      </c>
      <c r="Y147" s="75" t="s">
        <v>952</v>
      </c>
      <c r="Z147" s="9" t="s">
        <v>952</v>
      </c>
      <c r="AA147" s="9">
        <v>1</v>
      </c>
      <c r="AB147" s="9">
        <v>2</v>
      </c>
      <c r="AC147" s="9">
        <v>1</v>
      </c>
      <c r="AD147" s="9">
        <v>1</v>
      </c>
      <c r="AE147" s="9">
        <v>1</v>
      </c>
      <c r="AF147" s="9">
        <v>1</v>
      </c>
      <c r="AG147" s="9">
        <v>2</v>
      </c>
      <c r="AH147" s="9">
        <v>1</v>
      </c>
      <c r="AI147" s="9">
        <v>2</v>
      </c>
      <c r="AJ147">
        <v>2</v>
      </c>
      <c r="AK147" t="s">
        <v>957</v>
      </c>
      <c r="AL147" s="58">
        <v>1</v>
      </c>
      <c r="AM147">
        <v>1</v>
      </c>
      <c r="AN147">
        <v>1</v>
      </c>
      <c r="AO147">
        <v>1</v>
      </c>
      <c r="AP147">
        <v>1</v>
      </c>
      <c r="AQ147">
        <v>2</v>
      </c>
      <c r="AR147">
        <v>2</v>
      </c>
      <c r="AS147">
        <v>2</v>
      </c>
      <c r="AT147">
        <v>2</v>
      </c>
      <c r="AU147">
        <v>1</v>
      </c>
      <c r="AV147">
        <v>2</v>
      </c>
      <c r="AW147">
        <v>1</v>
      </c>
      <c r="AX147">
        <v>2</v>
      </c>
      <c r="AY147">
        <v>2</v>
      </c>
      <c r="AZ147">
        <v>1</v>
      </c>
      <c r="BA147">
        <v>1</v>
      </c>
      <c r="BB147">
        <v>1</v>
      </c>
      <c r="BC147">
        <v>2</v>
      </c>
      <c r="BD147">
        <v>2</v>
      </c>
      <c r="BE147">
        <v>1</v>
      </c>
      <c r="BF147">
        <v>1</v>
      </c>
      <c r="BG147">
        <v>1</v>
      </c>
      <c r="BH147">
        <v>1</v>
      </c>
      <c r="BI147">
        <v>1</v>
      </c>
      <c r="BJ147">
        <v>1</v>
      </c>
      <c r="BK147">
        <v>1</v>
      </c>
      <c r="BL147">
        <v>1</v>
      </c>
      <c r="BM147">
        <v>1</v>
      </c>
      <c r="BN147">
        <v>2</v>
      </c>
      <c r="BO147">
        <v>1</v>
      </c>
      <c r="BP147">
        <v>1</v>
      </c>
      <c r="BQ147">
        <v>2</v>
      </c>
      <c r="BR147">
        <v>4</v>
      </c>
      <c r="BS147">
        <v>1</v>
      </c>
      <c r="CS147" s="57"/>
    </row>
    <row r="148" spans="1:97">
      <c r="A148" s="9">
        <v>141</v>
      </c>
      <c r="B148" s="9">
        <v>2</v>
      </c>
      <c r="C148" s="9">
        <v>5</v>
      </c>
      <c r="D148" s="9">
        <v>5</v>
      </c>
      <c r="E148" s="9">
        <v>5</v>
      </c>
      <c r="F148" s="9">
        <v>0</v>
      </c>
      <c r="G148" s="9">
        <v>0</v>
      </c>
      <c r="H148" s="9">
        <v>0</v>
      </c>
      <c r="I148" s="9">
        <v>1</v>
      </c>
      <c r="J148" s="9">
        <v>1</v>
      </c>
      <c r="K148" s="9">
        <v>0</v>
      </c>
      <c r="L148" s="9">
        <v>0</v>
      </c>
      <c r="M148" s="9">
        <v>2</v>
      </c>
      <c r="N148" s="9">
        <v>2</v>
      </c>
      <c r="O148" s="9">
        <v>2</v>
      </c>
      <c r="P148" s="9">
        <v>1</v>
      </c>
      <c r="Q148" s="9">
        <v>1</v>
      </c>
      <c r="R148" s="9">
        <v>1</v>
      </c>
      <c r="S148" s="9">
        <v>1</v>
      </c>
      <c r="T148" s="9">
        <v>2</v>
      </c>
      <c r="U148" s="9">
        <v>1</v>
      </c>
      <c r="V148" s="9">
        <v>2</v>
      </c>
      <c r="W148" s="75">
        <v>1</v>
      </c>
      <c r="X148" s="75">
        <v>1</v>
      </c>
      <c r="Y148" s="75">
        <v>2</v>
      </c>
      <c r="Z148" s="9">
        <v>2</v>
      </c>
      <c r="AA148" s="9">
        <v>1</v>
      </c>
      <c r="AB148" s="9">
        <v>2</v>
      </c>
      <c r="AC148" s="9">
        <v>1</v>
      </c>
      <c r="AD148" s="9">
        <v>1</v>
      </c>
      <c r="AE148" s="9">
        <v>2</v>
      </c>
      <c r="AF148" s="9">
        <v>1</v>
      </c>
      <c r="AG148" s="9">
        <v>1</v>
      </c>
      <c r="AH148" s="91">
        <v>1</v>
      </c>
      <c r="AI148" s="9">
        <v>2</v>
      </c>
      <c r="AJ148">
        <v>2</v>
      </c>
      <c r="AK148" t="s">
        <v>957</v>
      </c>
      <c r="AL148" s="58">
        <v>1</v>
      </c>
      <c r="AM148">
        <v>1</v>
      </c>
      <c r="AN148">
        <v>1</v>
      </c>
      <c r="AO148">
        <v>2</v>
      </c>
      <c r="AP148">
        <v>1</v>
      </c>
      <c r="AQ148">
        <v>2</v>
      </c>
      <c r="AR148">
        <v>1</v>
      </c>
      <c r="AS148">
        <v>2</v>
      </c>
      <c r="AT148">
        <v>1</v>
      </c>
      <c r="AU148">
        <v>2</v>
      </c>
      <c r="AV148">
        <v>2</v>
      </c>
      <c r="AW148">
        <v>1</v>
      </c>
      <c r="AX148">
        <v>2</v>
      </c>
      <c r="AY148">
        <v>2</v>
      </c>
      <c r="AZ148">
        <v>2</v>
      </c>
      <c r="BA148">
        <v>1</v>
      </c>
      <c r="BB148">
        <v>1</v>
      </c>
      <c r="BC148">
        <v>1</v>
      </c>
      <c r="BD148">
        <v>1</v>
      </c>
      <c r="BE148">
        <v>1</v>
      </c>
      <c r="BF148">
        <v>1</v>
      </c>
      <c r="BG148">
        <v>1</v>
      </c>
      <c r="BH148">
        <v>1</v>
      </c>
      <c r="BI148">
        <v>2</v>
      </c>
      <c r="BJ148">
        <v>1</v>
      </c>
      <c r="BK148">
        <v>2</v>
      </c>
      <c r="BL148">
        <v>2</v>
      </c>
      <c r="BM148">
        <v>2</v>
      </c>
      <c r="BN148">
        <v>4</v>
      </c>
      <c r="BO148">
        <v>3</v>
      </c>
      <c r="BP148">
        <v>2</v>
      </c>
      <c r="BQ148">
        <v>3</v>
      </c>
      <c r="BR148">
        <v>1</v>
      </c>
      <c r="BS148">
        <v>2</v>
      </c>
      <c r="CS148" s="57"/>
    </row>
    <row r="149" spans="1:97">
      <c r="A149" s="9">
        <v>142</v>
      </c>
      <c r="B149" s="9">
        <v>2</v>
      </c>
      <c r="C149" s="9">
        <v>8</v>
      </c>
      <c r="D149" s="9">
        <v>4</v>
      </c>
      <c r="E149" s="9">
        <v>12</v>
      </c>
      <c r="F149" s="9">
        <v>0</v>
      </c>
      <c r="G149" s="9">
        <v>0</v>
      </c>
      <c r="H149" s="9">
        <v>0</v>
      </c>
      <c r="I149" s="9">
        <v>0</v>
      </c>
      <c r="J149" s="9">
        <v>0</v>
      </c>
      <c r="K149" s="9">
        <v>1</v>
      </c>
      <c r="L149" s="9">
        <v>0</v>
      </c>
      <c r="M149" s="9">
        <v>2</v>
      </c>
      <c r="N149" s="9">
        <v>2</v>
      </c>
      <c r="O149" s="9">
        <v>2</v>
      </c>
      <c r="P149" s="9">
        <v>1</v>
      </c>
      <c r="Q149" s="9">
        <v>1</v>
      </c>
      <c r="R149" s="9">
        <v>1</v>
      </c>
      <c r="S149" s="9">
        <v>1</v>
      </c>
      <c r="T149" s="9">
        <v>2</v>
      </c>
      <c r="U149" s="9">
        <v>1</v>
      </c>
      <c r="V149" s="9">
        <v>1</v>
      </c>
      <c r="W149" s="75">
        <v>2</v>
      </c>
      <c r="X149" s="75" t="s">
        <v>956</v>
      </c>
      <c r="Y149" s="75" t="s">
        <v>952</v>
      </c>
      <c r="Z149" s="9" t="s">
        <v>952</v>
      </c>
      <c r="AA149" s="9">
        <v>1</v>
      </c>
      <c r="AB149" s="9">
        <v>2</v>
      </c>
      <c r="AC149" s="9">
        <v>1</v>
      </c>
      <c r="AD149" s="9">
        <v>1</v>
      </c>
      <c r="AE149" s="9">
        <v>2</v>
      </c>
      <c r="AF149" s="9">
        <v>1</v>
      </c>
      <c r="AG149" s="9">
        <v>1</v>
      </c>
      <c r="AH149" s="9">
        <v>1</v>
      </c>
      <c r="AI149" s="9">
        <v>2</v>
      </c>
      <c r="AJ149">
        <v>2</v>
      </c>
      <c r="AK149" t="s">
        <v>957</v>
      </c>
      <c r="AL149" s="58">
        <v>1</v>
      </c>
      <c r="AM149">
        <v>1</v>
      </c>
      <c r="AN149">
        <v>1</v>
      </c>
      <c r="AO149">
        <v>1</v>
      </c>
      <c r="AP149">
        <v>2</v>
      </c>
      <c r="AQ149">
        <v>2</v>
      </c>
      <c r="AR149">
        <v>2</v>
      </c>
      <c r="AS149">
        <v>2</v>
      </c>
      <c r="AT149">
        <v>2</v>
      </c>
      <c r="AU149">
        <v>1</v>
      </c>
      <c r="AV149">
        <v>2</v>
      </c>
      <c r="AW149">
        <v>1</v>
      </c>
      <c r="AX149">
        <v>2</v>
      </c>
      <c r="AY149">
        <v>2</v>
      </c>
      <c r="AZ149">
        <v>1</v>
      </c>
      <c r="BA149">
        <v>1</v>
      </c>
      <c r="BB149">
        <v>2</v>
      </c>
      <c r="BC149">
        <v>1</v>
      </c>
      <c r="BD149">
        <v>2</v>
      </c>
      <c r="BE149">
        <v>1</v>
      </c>
      <c r="BF149">
        <v>1</v>
      </c>
      <c r="BG149">
        <v>1</v>
      </c>
      <c r="BH149">
        <v>1</v>
      </c>
      <c r="BI149">
        <v>1</v>
      </c>
      <c r="BJ149">
        <v>1</v>
      </c>
      <c r="BK149">
        <v>2</v>
      </c>
      <c r="BL149">
        <v>1</v>
      </c>
      <c r="BM149">
        <v>1</v>
      </c>
      <c r="BN149">
        <v>2</v>
      </c>
      <c r="BO149">
        <v>2</v>
      </c>
      <c r="BQ149">
        <v>3</v>
      </c>
      <c r="BR149">
        <v>3</v>
      </c>
      <c r="BS149">
        <v>2</v>
      </c>
      <c r="CS149" s="57"/>
    </row>
    <row r="150" spans="1:97">
      <c r="A150" s="9">
        <v>143</v>
      </c>
      <c r="B150" s="9">
        <v>2</v>
      </c>
      <c r="C150" s="9">
        <v>3</v>
      </c>
      <c r="D150" s="9">
        <v>4</v>
      </c>
      <c r="E150" s="9">
        <v>7</v>
      </c>
      <c r="F150" s="9">
        <v>1</v>
      </c>
      <c r="G150" s="9">
        <v>1</v>
      </c>
      <c r="H150" s="9">
        <v>0</v>
      </c>
      <c r="I150" s="9">
        <v>0</v>
      </c>
      <c r="J150" s="9">
        <v>0</v>
      </c>
      <c r="K150" s="9">
        <v>0</v>
      </c>
      <c r="L150" s="9">
        <v>0</v>
      </c>
      <c r="M150" s="9">
        <v>3</v>
      </c>
      <c r="N150" s="9">
        <v>2</v>
      </c>
      <c r="O150" s="9">
        <v>1</v>
      </c>
      <c r="P150" s="9">
        <v>1</v>
      </c>
      <c r="Q150" s="9">
        <v>1</v>
      </c>
      <c r="R150" s="9">
        <v>1</v>
      </c>
      <c r="S150" s="9">
        <v>1</v>
      </c>
      <c r="T150" s="9">
        <v>1</v>
      </c>
      <c r="U150" s="9">
        <v>1</v>
      </c>
      <c r="V150" s="9">
        <v>2</v>
      </c>
      <c r="W150" s="75">
        <v>1</v>
      </c>
      <c r="X150" s="75">
        <v>1</v>
      </c>
      <c r="Y150" s="75">
        <v>2</v>
      </c>
      <c r="Z150" s="9">
        <v>2</v>
      </c>
      <c r="AA150" s="9">
        <v>1</v>
      </c>
      <c r="AB150" s="9">
        <v>2</v>
      </c>
      <c r="AC150" s="9">
        <v>1</v>
      </c>
      <c r="AD150" s="9">
        <v>1</v>
      </c>
      <c r="AE150" s="9">
        <v>1</v>
      </c>
      <c r="AF150" s="9">
        <v>2</v>
      </c>
      <c r="AG150" s="9">
        <v>1</v>
      </c>
      <c r="AH150" s="9">
        <v>1</v>
      </c>
      <c r="AI150" s="9">
        <v>2</v>
      </c>
      <c r="AJ150">
        <v>1</v>
      </c>
      <c r="AK150">
        <v>1</v>
      </c>
      <c r="AL150" s="58">
        <v>1</v>
      </c>
      <c r="AM150">
        <v>1</v>
      </c>
      <c r="AN150">
        <v>2</v>
      </c>
      <c r="AO150">
        <v>2</v>
      </c>
      <c r="AP150">
        <v>2</v>
      </c>
      <c r="AQ150">
        <v>2</v>
      </c>
      <c r="AR150">
        <v>2</v>
      </c>
      <c r="AS150">
        <v>2</v>
      </c>
      <c r="AT150">
        <v>2</v>
      </c>
      <c r="AU150">
        <v>2</v>
      </c>
      <c r="AV150">
        <v>2</v>
      </c>
      <c r="AW150">
        <v>1</v>
      </c>
      <c r="AX150">
        <v>2</v>
      </c>
      <c r="AY150">
        <v>2</v>
      </c>
      <c r="AZ150">
        <v>2</v>
      </c>
      <c r="BA150">
        <v>1</v>
      </c>
      <c r="BB150">
        <v>2</v>
      </c>
      <c r="BC150">
        <v>1</v>
      </c>
      <c r="BD150">
        <v>1</v>
      </c>
      <c r="BE150">
        <v>2</v>
      </c>
      <c r="BF150" t="s">
        <v>968</v>
      </c>
      <c r="BG150" t="s">
        <v>957</v>
      </c>
      <c r="BH150">
        <v>2</v>
      </c>
      <c r="BI150">
        <v>4</v>
      </c>
      <c r="BJ150">
        <v>2</v>
      </c>
      <c r="BK150">
        <v>2</v>
      </c>
      <c r="BL150">
        <v>2</v>
      </c>
      <c r="BM150">
        <v>1</v>
      </c>
      <c r="BN150">
        <v>3</v>
      </c>
      <c r="BO150">
        <v>3</v>
      </c>
      <c r="BP150">
        <v>2</v>
      </c>
      <c r="BQ150">
        <v>3</v>
      </c>
      <c r="BR150">
        <v>1</v>
      </c>
      <c r="BS150">
        <v>4</v>
      </c>
      <c r="CS150" s="57"/>
    </row>
    <row r="151" spans="1:97">
      <c r="A151" s="9">
        <v>144</v>
      </c>
      <c r="B151" s="9">
        <v>1</v>
      </c>
      <c r="C151" s="9">
        <v>9</v>
      </c>
      <c r="D151" s="9">
        <v>7</v>
      </c>
      <c r="E151" s="9">
        <v>1</v>
      </c>
      <c r="F151" s="9">
        <v>0</v>
      </c>
      <c r="G151" s="9">
        <v>0</v>
      </c>
      <c r="H151" s="9">
        <v>0</v>
      </c>
      <c r="I151" s="9">
        <v>0</v>
      </c>
      <c r="J151" s="9">
        <v>0</v>
      </c>
      <c r="K151" s="9">
        <v>1</v>
      </c>
      <c r="L151" s="9">
        <v>0</v>
      </c>
      <c r="M151" s="9">
        <v>2</v>
      </c>
      <c r="N151" s="9">
        <v>2</v>
      </c>
      <c r="O151" s="9">
        <v>2</v>
      </c>
      <c r="P151" s="9">
        <v>1</v>
      </c>
      <c r="Q151" s="9">
        <v>2</v>
      </c>
      <c r="R151" s="9" t="s">
        <v>957</v>
      </c>
      <c r="S151" s="9" t="s">
        <v>957</v>
      </c>
      <c r="T151" s="9">
        <v>2</v>
      </c>
      <c r="U151" s="9">
        <v>2</v>
      </c>
      <c r="V151" s="9" t="s">
        <v>957</v>
      </c>
      <c r="W151" s="75">
        <v>2</v>
      </c>
      <c r="X151" s="75" t="s">
        <v>956</v>
      </c>
      <c r="Y151" s="75" t="s">
        <v>952</v>
      </c>
      <c r="Z151" s="9" t="s">
        <v>952</v>
      </c>
      <c r="AA151" s="9">
        <v>1</v>
      </c>
      <c r="AB151" s="9">
        <v>2</v>
      </c>
      <c r="AC151" s="9">
        <v>1</v>
      </c>
      <c r="AD151" s="9">
        <v>1</v>
      </c>
      <c r="AE151" s="9">
        <v>2</v>
      </c>
      <c r="AF151" s="9">
        <v>2</v>
      </c>
      <c r="AG151" s="9">
        <v>1</v>
      </c>
      <c r="AH151" s="91">
        <v>1</v>
      </c>
      <c r="AI151" s="9">
        <v>2</v>
      </c>
      <c r="AJ151">
        <v>2</v>
      </c>
      <c r="AK151" t="s">
        <v>957</v>
      </c>
      <c r="AL151" s="58">
        <v>2</v>
      </c>
      <c r="AM151">
        <v>2</v>
      </c>
      <c r="AN151">
        <v>1</v>
      </c>
      <c r="AO151">
        <v>2</v>
      </c>
      <c r="AP151">
        <v>2</v>
      </c>
      <c r="AQ151">
        <v>2</v>
      </c>
      <c r="AR151">
        <v>2</v>
      </c>
      <c r="AS151">
        <v>2</v>
      </c>
      <c r="AT151">
        <v>2</v>
      </c>
      <c r="AU151">
        <v>2</v>
      </c>
      <c r="AV151">
        <v>1</v>
      </c>
      <c r="AW151">
        <v>1</v>
      </c>
      <c r="AX151">
        <v>2</v>
      </c>
      <c r="AY151">
        <v>2</v>
      </c>
      <c r="AZ151">
        <v>2</v>
      </c>
      <c r="BA151">
        <v>1</v>
      </c>
      <c r="BB151">
        <v>2</v>
      </c>
      <c r="BC151">
        <v>2</v>
      </c>
      <c r="BD151">
        <v>2</v>
      </c>
      <c r="BE151">
        <v>2</v>
      </c>
      <c r="BF151" t="s">
        <v>957</v>
      </c>
      <c r="BG151" t="s">
        <v>957</v>
      </c>
      <c r="BH151">
        <v>1</v>
      </c>
      <c r="BI151">
        <v>4</v>
      </c>
      <c r="BJ151">
        <v>1</v>
      </c>
      <c r="BK151">
        <v>2</v>
      </c>
      <c r="BL151">
        <v>1</v>
      </c>
      <c r="BM151">
        <v>1</v>
      </c>
      <c r="BN151">
        <v>4</v>
      </c>
      <c r="BO151">
        <v>2</v>
      </c>
      <c r="BP151">
        <v>4</v>
      </c>
      <c r="BQ151">
        <v>4</v>
      </c>
      <c r="BR151">
        <v>3</v>
      </c>
      <c r="BS151">
        <v>5</v>
      </c>
      <c r="CS151" s="57"/>
    </row>
    <row r="152" spans="1:97" hidden="1">
      <c r="A152" s="9">
        <v>145</v>
      </c>
      <c r="B152" s="9">
        <v>2</v>
      </c>
      <c r="C152" s="9">
        <v>5</v>
      </c>
      <c r="D152" s="9">
        <v>5</v>
      </c>
      <c r="E152" s="9">
        <v>3</v>
      </c>
      <c r="F152" s="9">
        <v>0</v>
      </c>
      <c r="G152" s="9">
        <v>0</v>
      </c>
      <c r="H152" s="9">
        <v>0</v>
      </c>
      <c r="I152" s="9">
        <v>0</v>
      </c>
      <c r="J152" s="9">
        <v>1</v>
      </c>
      <c r="K152" s="9">
        <v>0</v>
      </c>
      <c r="L152" s="9">
        <v>0</v>
      </c>
      <c r="M152" s="9">
        <v>3</v>
      </c>
      <c r="N152" s="9">
        <v>1</v>
      </c>
      <c r="O152" s="9">
        <v>2</v>
      </c>
      <c r="P152" s="9">
        <v>1</v>
      </c>
      <c r="Q152" s="9">
        <v>1</v>
      </c>
      <c r="R152" s="9">
        <v>1</v>
      </c>
      <c r="S152" s="9">
        <v>2</v>
      </c>
      <c r="T152" s="9">
        <v>2</v>
      </c>
      <c r="U152" s="9">
        <v>1</v>
      </c>
      <c r="V152" s="9">
        <v>2</v>
      </c>
      <c r="W152" s="75">
        <v>2</v>
      </c>
      <c r="X152" s="75" t="s">
        <v>956</v>
      </c>
      <c r="Y152" s="75" t="s">
        <v>952</v>
      </c>
      <c r="Z152" s="9" t="s">
        <v>952</v>
      </c>
      <c r="AA152" s="9">
        <v>2</v>
      </c>
      <c r="AB152" s="9">
        <v>2</v>
      </c>
      <c r="AC152" s="9">
        <v>1</v>
      </c>
      <c r="AD152" s="9">
        <v>1</v>
      </c>
      <c r="AE152" s="9">
        <v>2</v>
      </c>
      <c r="AF152" s="9">
        <v>1</v>
      </c>
      <c r="AG152" s="9">
        <v>2</v>
      </c>
      <c r="AH152" s="91">
        <v>2</v>
      </c>
      <c r="AI152" s="9">
        <v>2</v>
      </c>
      <c r="AJ152">
        <v>2</v>
      </c>
      <c r="AK152" t="s">
        <v>957</v>
      </c>
      <c r="AL152" s="58">
        <v>2</v>
      </c>
      <c r="AM152">
        <v>1</v>
      </c>
      <c r="AN152">
        <v>1</v>
      </c>
      <c r="AO152">
        <v>2</v>
      </c>
      <c r="AP152">
        <v>1</v>
      </c>
      <c r="AQ152">
        <v>2</v>
      </c>
      <c r="AR152">
        <v>2</v>
      </c>
      <c r="AS152">
        <v>2</v>
      </c>
      <c r="AT152">
        <v>2</v>
      </c>
      <c r="AU152">
        <v>2</v>
      </c>
      <c r="AV152">
        <v>2</v>
      </c>
      <c r="AW152">
        <v>1</v>
      </c>
      <c r="AX152">
        <v>2</v>
      </c>
      <c r="AY152">
        <v>2</v>
      </c>
      <c r="AZ152">
        <v>2</v>
      </c>
      <c r="BA152">
        <v>1</v>
      </c>
      <c r="BB152">
        <v>1</v>
      </c>
      <c r="BC152">
        <v>1</v>
      </c>
      <c r="BD152">
        <v>1</v>
      </c>
      <c r="BE152">
        <v>1</v>
      </c>
      <c r="BF152">
        <v>2</v>
      </c>
      <c r="BG152">
        <v>2</v>
      </c>
      <c r="BH152">
        <v>1</v>
      </c>
      <c r="BI152">
        <v>2</v>
      </c>
      <c r="BJ152">
        <v>1</v>
      </c>
      <c r="BK152">
        <v>2</v>
      </c>
      <c r="BL152">
        <v>3</v>
      </c>
      <c r="BM152">
        <v>1</v>
      </c>
      <c r="BN152">
        <v>3</v>
      </c>
      <c r="BO152">
        <v>2</v>
      </c>
      <c r="BP152">
        <v>2</v>
      </c>
      <c r="BQ152">
        <v>2</v>
      </c>
      <c r="BR152">
        <v>1</v>
      </c>
      <c r="BS152">
        <v>2</v>
      </c>
      <c r="CS152" s="57"/>
    </row>
    <row r="153" spans="1:97" hidden="1">
      <c r="A153" s="9">
        <v>146</v>
      </c>
      <c r="B153" s="9">
        <v>1</v>
      </c>
      <c r="C153" s="9">
        <v>8</v>
      </c>
      <c r="D153" s="9">
        <v>7</v>
      </c>
      <c r="E153" s="9">
        <v>5</v>
      </c>
      <c r="F153" s="9">
        <v>0</v>
      </c>
      <c r="G153" s="9">
        <v>0</v>
      </c>
      <c r="H153" s="9">
        <v>0</v>
      </c>
      <c r="I153" s="9">
        <v>1</v>
      </c>
      <c r="J153" s="9">
        <v>0</v>
      </c>
      <c r="K153" s="9">
        <v>0</v>
      </c>
      <c r="L153" s="9">
        <v>0</v>
      </c>
      <c r="M153" s="9">
        <v>2</v>
      </c>
      <c r="N153" s="9">
        <v>2</v>
      </c>
      <c r="O153" s="9">
        <v>2</v>
      </c>
      <c r="P153" s="9">
        <v>2</v>
      </c>
      <c r="Q153" s="9">
        <v>1</v>
      </c>
      <c r="R153" s="9">
        <v>1</v>
      </c>
      <c r="S153" s="9">
        <v>2</v>
      </c>
      <c r="T153" s="9">
        <v>2</v>
      </c>
      <c r="U153" s="9">
        <v>2</v>
      </c>
      <c r="V153" s="9" t="s">
        <v>957</v>
      </c>
      <c r="W153" s="75">
        <v>2</v>
      </c>
      <c r="X153" s="75" t="s">
        <v>956</v>
      </c>
      <c r="Y153" s="75" t="s">
        <v>952</v>
      </c>
      <c r="Z153" s="9" t="s">
        <v>952</v>
      </c>
      <c r="AA153" s="9">
        <v>1</v>
      </c>
      <c r="AB153" s="9">
        <v>1</v>
      </c>
      <c r="AC153" s="9">
        <v>1</v>
      </c>
      <c r="AD153" s="9">
        <v>1</v>
      </c>
      <c r="AE153" s="9">
        <v>2</v>
      </c>
      <c r="AF153" s="9">
        <v>2</v>
      </c>
      <c r="AG153" s="9">
        <v>1</v>
      </c>
      <c r="AH153" s="9">
        <v>1</v>
      </c>
      <c r="AI153" s="9">
        <v>2</v>
      </c>
      <c r="AJ153">
        <v>2</v>
      </c>
      <c r="AK153" t="s">
        <v>957</v>
      </c>
      <c r="AL153" s="58">
        <v>2</v>
      </c>
      <c r="AM153">
        <v>1</v>
      </c>
      <c r="AN153">
        <v>2</v>
      </c>
      <c r="AO153">
        <v>2</v>
      </c>
      <c r="AP153">
        <v>1</v>
      </c>
      <c r="AQ153">
        <v>2</v>
      </c>
      <c r="AR153">
        <v>2</v>
      </c>
      <c r="AS153">
        <v>2</v>
      </c>
      <c r="AT153">
        <v>2</v>
      </c>
      <c r="AU153">
        <v>2</v>
      </c>
      <c r="BF153" t="s">
        <v>968</v>
      </c>
      <c r="BG153" t="s">
        <v>957</v>
      </c>
      <c r="BR153">
        <v>1</v>
      </c>
      <c r="BS153">
        <v>2</v>
      </c>
      <c r="CS153" s="57"/>
    </row>
    <row r="154" spans="1:97">
      <c r="A154" s="9">
        <v>147</v>
      </c>
      <c r="B154" s="9">
        <v>2</v>
      </c>
      <c r="C154" s="9">
        <v>5</v>
      </c>
      <c r="D154" s="9">
        <v>2</v>
      </c>
      <c r="E154" s="9">
        <v>5</v>
      </c>
      <c r="F154" s="9">
        <v>0</v>
      </c>
      <c r="G154" s="9">
        <v>0</v>
      </c>
      <c r="H154" s="9">
        <v>0</v>
      </c>
      <c r="I154" s="9">
        <v>0</v>
      </c>
      <c r="J154" s="9">
        <v>1</v>
      </c>
      <c r="K154" s="9">
        <v>0</v>
      </c>
      <c r="L154" s="9">
        <v>0</v>
      </c>
      <c r="M154" s="9">
        <v>1</v>
      </c>
      <c r="N154" s="9">
        <v>2</v>
      </c>
      <c r="O154" s="9">
        <v>2</v>
      </c>
      <c r="P154" s="9">
        <v>1</v>
      </c>
      <c r="Q154" s="9">
        <v>1</v>
      </c>
      <c r="R154" s="9">
        <v>1</v>
      </c>
      <c r="S154" s="9">
        <v>2</v>
      </c>
      <c r="T154" s="9">
        <v>1</v>
      </c>
      <c r="U154" s="9">
        <v>1</v>
      </c>
      <c r="V154" s="9">
        <v>2</v>
      </c>
      <c r="W154" s="75">
        <v>1</v>
      </c>
      <c r="X154" s="75">
        <v>1</v>
      </c>
      <c r="Y154" s="75">
        <v>2</v>
      </c>
      <c r="Z154" s="9">
        <v>2</v>
      </c>
      <c r="AA154" s="9">
        <v>2</v>
      </c>
      <c r="AB154" s="9">
        <v>2</v>
      </c>
      <c r="AC154" s="9">
        <v>1</v>
      </c>
      <c r="AD154" s="9">
        <v>1</v>
      </c>
      <c r="AE154" s="9">
        <v>2</v>
      </c>
      <c r="AF154" s="9">
        <v>2</v>
      </c>
      <c r="AG154" s="9">
        <v>2</v>
      </c>
      <c r="AH154" s="91">
        <v>1</v>
      </c>
      <c r="AI154" s="9">
        <v>2</v>
      </c>
      <c r="AJ154">
        <v>2</v>
      </c>
      <c r="AK154" t="s">
        <v>957</v>
      </c>
      <c r="AL154" s="58">
        <v>2</v>
      </c>
      <c r="AM154">
        <v>1</v>
      </c>
      <c r="AN154">
        <v>2</v>
      </c>
      <c r="AO154">
        <v>2</v>
      </c>
      <c r="AP154">
        <v>2</v>
      </c>
      <c r="AQ154">
        <v>2</v>
      </c>
      <c r="AR154">
        <v>1</v>
      </c>
      <c r="AS154">
        <v>2</v>
      </c>
      <c r="AT154">
        <v>2</v>
      </c>
      <c r="AU154">
        <v>1</v>
      </c>
      <c r="AV154">
        <v>2</v>
      </c>
      <c r="AW154">
        <v>2</v>
      </c>
      <c r="AX154">
        <v>2</v>
      </c>
      <c r="AY154">
        <v>2</v>
      </c>
      <c r="AZ154">
        <v>2</v>
      </c>
      <c r="BA154">
        <v>1</v>
      </c>
      <c r="BB154">
        <v>2</v>
      </c>
      <c r="BC154">
        <v>2</v>
      </c>
      <c r="BD154">
        <v>1</v>
      </c>
      <c r="BE154">
        <v>2</v>
      </c>
      <c r="BF154" t="s">
        <v>968</v>
      </c>
      <c r="BG154" t="s">
        <v>957</v>
      </c>
      <c r="BH154">
        <v>1</v>
      </c>
      <c r="BI154">
        <v>2</v>
      </c>
      <c r="BJ154">
        <v>2</v>
      </c>
      <c r="BK154">
        <v>2</v>
      </c>
      <c r="BL154">
        <v>1</v>
      </c>
      <c r="BM154">
        <v>2</v>
      </c>
      <c r="BN154">
        <v>3</v>
      </c>
      <c r="BO154">
        <v>2</v>
      </c>
      <c r="BP154">
        <v>1</v>
      </c>
      <c r="BQ154">
        <v>4</v>
      </c>
      <c r="BR154">
        <v>1</v>
      </c>
      <c r="BS154">
        <v>5</v>
      </c>
      <c r="CS154" s="57"/>
    </row>
    <row r="155" spans="1:97" hidden="1">
      <c r="A155" s="9">
        <v>148</v>
      </c>
      <c r="B155" s="9">
        <v>1</v>
      </c>
      <c r="C155" s="9">
        <v>2</v>
      </c>
      <c r="D155" s="9">
        <v>2</v>
      </c>
      <c r="E155" s="9">
        <v>3</v>
      </c>
      <c r="F155" s="9">
        <v>0</v>
      </c>
      <c r="G155" s="9">
        <v>0</v>
      </c>
      <c r="H155" s="9">
        <v>0</v>
      </c>
      <c r="I155" s="9">
        <v>0</v>
      </c>
      <c r="J155" s="9">
        <v>0</v>
      </c>
      <c r="K155" s="9">
        <v>0</v>
      </c>
      <c r="L155" s="9">
        <v>1</v>
      </c>
      <c r="M155" s="9">
        <v>3</v>
      </c>
      <c r="N155" s="9">
        <v>1</v>
      </c>
      <c r="O155" s="9">
        <v>1</v>
      </c>
      <c r="P155" s="9">
        <v>2</v>
      </c>
      <c r="Q155" s="9">
        <v>1</v>
      </c>
      <c r="R155" s="9">
        <v>1</v>
      </c>
      <c r="S155" s="9">
        <v>1</v>
      </c>
      <c r="T155" s="9">
        <v>1</v>
      </c>
      <c r="U155" s="9">
        <v>2</v>
      </c>
      <c r="V155" s="9" t="s">
        <v>957</v>
      </c>
      <c r="W155" s="75">
        <v>1</v>
      </c>
      <c r="X155" s="75">
        <v>1</v>
      </c>
      <c r="Y155" s="75">
        <v>2</v>
      </c>
      <c r="Z155" s="9">
        <v>1</v>
      </c>
      <c r="AA155" s="9">
        <v>2</v>
      </c>
      <c r="AB155" s="9">
        <v>2</v>
      </c>
      <c r="AC155" s="9">
        <v>1</v>
      </c>
      <c r="AD155" s="9">
        <v>1</v>
      </c>
      <c r="AE155" s="9">
        <v>1</v>
      </c>
      <c r="AF155" s="9">
        <v>1</v>
      </c>
      <c r="AG155" s="9">
        <v>1</v>
      </c>
      <c r="AH155" s="91">
        <v>2</v>
      </c>
      <c r="AI155" s="9">
        <v>2</v>
      </c>
      <c r="AJ155">
        <v>2</v>
      </c>
      <c r="AK155" t="s">
        <v>957</v>
      </c>
      <c r="AL155" s="58">
        <v>2</v>
      </c>
      <c r="AM155">
        <v>1</v>
      </c>
      <c r="AN155">
        <v>1</v>
      </c>
      <c r="AO155">
        <v>2</v>
      </c>
      <c r="AP155">
        <v>1</v>
      </c>
      <c r="AQ155">
        <v>2</v>
      </c>
      <c r="AR155">
        <v>1</v>
      </c>
      <c r="AS155">
        <v>2</v>
      </c>
      <c r="AT155">
        <v>1</v>
      </c>
      <c r="AU155">
        <v>1</v>
      </c>
      <c r="AV155">
        <v>1</v>
      </c>
      <c r="AW155">
        <v>1</v>
      </c>
      <c r="AX155">
        <v>2</v>
      </c>
      <c r="AY155">
        <v>2</v>
      </c>
      <c r="AZ155">
        <v>2</v>
      </c>
      <c r="BA155">
        <v>2</v>
      </c>
      <c r="BB155">
        <v>2</v>
      </c>
      <c r="BC155">
        <v>1</v>
      </c>
      <c r="BD155">
        <v>1</v>
      </c>
      <c r="BE155">
        <v>1</v>
      </c>
      <c r="BF155">
        <v>1</v>
      </c>
      <c r="BG155">
        <v>1</v>
      </c>
      <c r="BH155">
        <v>1</v>
      </c>
      <c r="BI155">
        <v>1</v>
      </c>
      <c r="BJ155">
        <v>1</v>
      </c>
      <c r="BK155">
        <v>2</v>
      </c>
      <c r="BL155">
        <v>2</v>
      </c>
      <c r="BM155">
        <v>1</v>
      </c>
      <c r="BN155">
        <v>4</v>
      </c>
      <c r="BO155">
        <v>2</v>
      </c>
      <c r="BP155">
        <v>4</v>
      </c>
      <c r="BQ155">
        <v>4</v>
      </c>
      <c r="BR155">
        <v>1</v>
      </c>
      <c r="BS155">
        <v>5</v>
      </c>
      <c r="CS155" s="57"/>
    </row>
    <row r="156" spans="1:97" hidden="1">
      <c r="A156" s="9">
        <v>149</v>
      </c>
      <c r="B156" s="9">
        <v>2</v>
      </c>
      <c r="C156" s="9">
        <v>7</v>
      </c>
      <c r="D156" s="9">
        <v>3</v>
      </c>
      <c r="E156" s="9">
        <v>3</v>
      </c>
      <c r="F156" s="9">
        <v>0</v>
      </c>
      <c r="G156" s="9">
        <v>0</v>
      </c>
      <c r="H156" s="9">
        <v>1</v>
      </c>
      <c r="I156" s="9">
        <v>1</v>
      </c>
      <c r="J156" s="9">
        <v>0</v>
      </c>
      <c r="K156" s="9">
        <v>0</v>
      </c>
      <c r="L156" s="9">
        <v>0</v>
      </c>
      <c r="M156" s="9">
        <v>1</v>
      </c>
      <c r="N156" s="9">
        <v>2</v>
      </c>
      <c r="O156" s="9">
        <v>1</v>
      </c>
      <c r="P156" s="9">
        <v>2</v>
      </c>
      <c r="Q156" s="9">
        <v>1</v>
      </c>
      <c r="R156" s="9">
        <v>1</v>
      </c>
      <c r="S156" s="9">
        <v>2</v>
      </c>
      <c r="T156" s="9">
        <v>1</v>
      </c>
      <c r="U156" s="9">
        <v>1</v>
      </c>
      <c r="V156" s="9">
        <v>2</v>
      </c>
      <c r="W156" s="75">
        <v>1</v>
      </c>
      <c r="X156" s="75">
        <v>2</v>
      </c>
      <c r="Y156" s="75">
        <v>2</v>
      </c>
      <c r="Z156" s="9">
        <v>1</v>
      </c>
      <c r="AA156" s="9">
        <v>2</v>
      </c>
      <c r="AB156" s="9">
        <v>1</v>
      </c>
      <c r="AC156" s="9">
        <v>1</v>
      </c>
      <c r="AD156" s="9">
        <v>1</v>
      </c>
      <c r="AE156" s="9">
        <v>1</v>
      </c>
      <c r="AF156" s="9">
        <v>2</v>
      </c>
      <c r="AG156" s="9">
        <v>2</v>
      </c>
      <c r="AH156" s="91">
        <v>1</v>
      </c>
      <c r="AI156" s="9">
        <v>1</v>
      </c>
      <c r="AJ156">
        <v>1</v>
      </c>
      <c r="AK156">
        <v>1</v>
      </c>
      <c r="AL156" s="58">
        <v>2</v>
      </c>
      <c r="AM156">
        <v>1</v>
      </c>
      <c r="AN156">
        <v>2</v>
      </c>
      <c r="AO156">
        <v>2</v>
      </c>
      <c r="AP156">
        <v>2</v>
      </c>
      <c r="AQ156">
        <v>2</v>
      </c>
      <c r="AR156">
        <v>1</v>
      </c>
      <c r="AS156">
        <v>2</v>
      </c>
      <c r="AT156">
        <v>2</v>
      </c>
      <c r="AU156">
        <v>1</v>
      </c>
      <c r="AV156">
        <v>2</v>
      </c>
      <c r="AW156">
        <v>1</v>
      </c>
      <c r="AX156">
        <v>1</v>
      </c>
      <c r="AY156">
        <v>1</v>
      </c>
      <c r="AZ156">
        <v>2</v>
      </c>
      <c r="BA156">
        <v>1</v>
      </c>
      <c r="BB156">
        <v>1</v>
      </c>
      <c r="BC156">
        <v>1</v>
      </c>
      <c r="BD156">
        <v>2</v>
      </c>
      <c r="BE156">
        <v>1</v>
      </c>
      <c r="BF156">
        <v>2</v>
      </c>
      <c r="BG156">
        <v>2</v>
      </c>
      <c r="BH156">
        <v>1</v>
      </c>
      <c r="BI156">
        <v>3</v>
      </c>
      <c r="BJ156">
        <v>1</v>
      </c>
      <c r="BK156">
        <v>3</v>
      </c>
      <c r="BL156">
        <v>2</v>
      </c>
      <c r="BM156">
        <v>1</v>
      </c>
      <c r="BN156">
        <v>4</v>
      </c>
      <c r="BO156">
        <v>3</v>
      </c>
      <c r="BP156">
        <v>1</v>
      </c>
      <c r="BQ156">
        <v>1</v>
      </c>
      <c r="BR156">
        <v>3</v>
      </c>
      <c r="BS156">
        <v>2</v>
      </c>
      <c r="BT156" t="s">
        <v>254</v>
      </c>
      <c r="CS156" s="57"/>
    </row>
    <row r="157" spans="1:97" hidden="1">
      <c r="A157" s="9">
        <v>150</v>
      </c>
      <c r="B157" s="9">
        <v>1</v>
      </c>
      <c r="C157" s="9">
        <v>3</v>
      </c>
      <c r="D157" s="9">
        <v>1</v>
      </c>
      <c r="E157" s="9">
        <v>7</v>
      </c>
      <c r="F157" s="9">
        <v>0</v>
      </c>
      <c r="G157" s="9">
        <v>1</v>
      </c>
      <c r="H157" s="9">
        <v>0</v>
      </c>
      <c r="I157" s="9">
        <v>0</v>
      </c>
      <c r="J157" s="9">
        <v>0</v>
      </c>
      <c r="K157" s="9">
        <v>0</v>
      </c>
      <c r="L157" s="9">
        <v>0</v>
      </c>
      <c r="M157" s="9">
        <v>2</v>
      </c>
      <c r="N157" s="9">
        <v>1</v>
      </c>
      <c r="O157" s="9">
        <v>2</v>
      </c>
      <c r="P157" s="9">
        <v>1</v>
      </c>
      <c r="Q157" s="9">
        <v>1</v>
      </c>
      <c r="R157" s="9">
        <v>1</v>
      </c>
      <c r="S157" s="9">
        <v>1</v>
      </c>
      <c r="T157" s="9">
        <v>2</v>
      </c>
      <c r="U157" s="9">
        <v>1</v>
      </c>
      <c r="V157" s="9">
        <v>2</v>
      </c>
      <c r="W157" s="75">
        <v>1</v>
      </c>
      <c r="X157" s="75">
        <v>2</v>
      </c>
      <c r="Y157" s="75">
        <v>2</v>
      </c>
      <c r="Z157" s="9">
        <v>1</v>
      </c>
      <c r="AA157" s="9">
        <v>2</v>
      </c>
      <c r="AB157" s="9">
        <v>1</v>
      </c>
      <c r="AC157" s="9">
        <v>2</v>
      </c>
      <c r="AD157" s="9">
        <v>2</v>
      </c>
      <c r="AE157" s="9">
        <v>1</v>
      </c>
      <c r="AF157" s="9">
        <v>1</v>
      </c>
      <c r="AG157" s="9">
        <v>1</v>
      </c>
      <c r="AH157" s="9">
        <v>2</v>
      </c>
      <c r="AI157" s="9">
        <v>1</v>
      </c>
      <c r="AJ157">
        <v>1</v>
      </c>
      <c r="AK157">
        <v>1</v>
      </c>
      <c r="AL157" s="58">
        <v>2</v>
      </c>
      <c r="AM157">
        <v>1</v>
      </c>
      <c r="AN157">
        <v>2</v>
      </c>
      <c r="AO157">
        <v>2</v>
      </c>
      <c r="AP157">
        <v>2</v>
      </c>
      <c r="AQ157">
        <v>2</v>
      </c>
      <c r="AR157">
        <v>2</v>
      </c>
      <c r="AS157">
        <v>2</v>
      </c>
      <c r="AT157">
        <v>2</v>
      </c>
      <c r="AU157">
        <v>1</v>
      </c>
      <c r="AV157">
        <v>2</v>
      </c>
      <c r="AW157">
        <v>1</v>
      </c>
      <c r="AX157">
        <v>2</v>
      </c>
      <c r="AY157">
        <v>2</v>
      </c>
      <c r="AZ157">
        <v>2</v>
      </c>
      <c r="BA157">
        <v>2</v>
      </c>
      <c r="BB157">
        <v>2</v>
      </c>
      <c r="BC157">
        <v>1</v>
      </c>
      <c r="BD157">
        <v>1</v>
      </c>
      <c r="BE157">
        <v>2</v>
      </c>
      <c r="BF157" t="s">
        <v>957</v>
      </c>
      <c r="BG157" t="s">
        <v>957</v>
      </c>
      <c r="BH157">
        <v>1</v>
      </c>
      <c r="BI157">
        <v>3</v>
      </c>
      <c r="BJ157">
        <v>1</v>
      </c>
      <c r="BK157">
        <v>1</v>
      </c>
      <c r="BL157">
        <v>1</v>
      </c>
      <c r="BM157">
        <v>1</v>
      </c>
      <c r="BN157">
        <v>4</v>
      </c>
      <c r="BO157">
        <v>2</v>
      </c>
      <c r="BP157">
        <v>4</v>
      </c>
      <c r="BQ157">
        <v>4</v>
      </c>
      <c r="BR157">
        <v>1</v>
      </c>
      <c r="BS157">
        <v>4</v>
      </c>
      <c r="BT157" t="s">
        <v>255</v>
      </c>
      <c r="CS157" s="57"/>
    </row>
    <row r="158" spans="1:97" hidden="1">
      <c r="A158" s="9">
        <v>151</v>
      </c>
      <c r="B158" s="9">
        <v>2</v>
      </c>
      <c r="C158" s="9">
        <v>8</v>
      </c>
      <c r="D158" s="9">
        <v>5</v>
      </c>
      <c r="E158" s="9">
        <v>3</v>
      </c>
      <c r="F158" s="9">
        <v>0</v>
      </c>
      <c r="G158" s="9">
        <v>0</v>
      </c>
      <c r="H158" s="9">
        <v>0</v>
      </c>
      <c r="I158" s="9">
        <v>0</v>
      </c>
      <c r="J158" s="9">
        <v>0</v>
      </c>
      <c r="K158" s="9">
        <v>1</v>
      </c>
      <c r="L158" s="9">
        <v>0</v>
      </c>
      <c r="M158" s="9">
        <v>2</v>
      </c>
      <c r="N158" s="9">
        <v>2</v>
      </c>
      <c r="O158" s="9">
        <v>2</v>
      </c>
      <c r="P158" s="9">
        <v>2</v>
      </c>
      <c r="Q158" s="9">
        <v>2</v>
      </c>
      <c r="R158" s="9" t="s">
        <v>957</v>
      </c>
      <c r="S158" s="9" t="s">
        <v>957</v>
      </c>
      <c r="T158" s="9">
        <v>1</v>
      </c>
      <c r="U158" s="9">
        <v>1</v>
      </c>
      <c r="V158" s="9">
        <v>2</v>
      </c>
      <c r="W158" s="75">
        <v>1</v>
      </c>
      <c r="X158" s="75">
        <v>1</v>
      </c>
      <c r="Y158" s="75">
        <v>2</v>
      </c>
      <c r="Z158" s="9">
        <v>1</v>
      </c>
      <c r="AA158" s="9">
        <v>1</v>
      </c>
      <c r="AB158" s="9">
        <v>2</v>
      </c>
      <c r="AC158" s="9">
        <v>2</v>
      </c>
      <c r="AD158" s="9">
        <v>1</v>
      </c>
      <c r="AE158" s="9">
        <v>2</v>
      </c>
      <c r="AF158" s="9">
        <v>2</v>
      </c>
      <c r="AG158" s="9">
        <v>1</v>
      </c>
      <c r="AH158" s="9">
        <v>2</v>
      </c>
      <c r="AI158" s="9">
        <v>2</v>
      </c>
      <c r="AJ158">
        <v>2</v>
      </c>
      <c r="AK158" t="s">
        <v>957</v>
      </c>
      <c r="AL158" s="58">
        <v>2</v>
      </c>
      <c r="AM158">
        <v>1</v>
      </c>
      <c r="AN158">
        <v>1</v>
      </c>
      <c r="AO158">
        <v>2</v>
      </c>
      <c r="AP158">
        <v>2</v>
      </c>
      <c r="AQ158">
        <v>2</v>
      </c>
      <c r="AR158">
        <v>2</v>
      </c>
      <c r="AS158">
        <v>2</v>
      </c>
      <c r="AT158">
        <v>1</v>
      </c>
      <c r="AU158">
        <v>2</v>
      </c>
      <c r="AV158">
        <v>2</v>
      </c>
      <c r="AW158">
        <v>1</v>
      </c>
      <c r="AX158">
        <v>2</v>
      </c>
      <c r="AY158">
        <v>2</v>
      </c>
      <c r="AZ158">
        <v>2</v>
      </c>
      <c r="BA158">
        <v>1</v>
      </c>
      <c r="BB158">
        <v>1</v>
      </c>
      <c r="BC158">
        <v>1</v>
      </c>
      <c r="BD158">
        <v>1</v>
      </c>
      <c r="BE158">
        <v>2</v>
      </c>
      <c r="BF158" t="s">
        <v>968</v>
      </c>
      <c r="BG158" t="s">
        <v>957</v>
      </c>
      <c r="BH158">
        <v>1</v>
      </c>
      <c r="BI158">
        <v>3</v>
      </c>
      <c r="BJ158">
        <v>3</v>
      </c>
      <c r="BK158">
        <v>3</v>
      </c>
      <c r="BL158">
        <v>1</v>
      </c>
      <c r="BM158">
        <v>1</v>
      </c>
      <c r="BN158">
        <v>4</v>
      </c>
      <c r="BO158">
        <v>3</v>
      </c>
      <c r="BP158">
        <v>2</v>
      </c>
      <c r="BQ158">
        <v>4</v>
      </c>
      <c r="BR158">
        <v>1</v>
      </c>
      <c r="BS158">
        <v>2</v>
      </c>
      <c r="CS158" s="57"/>
    </row>
    <row r="159" spans="1:97" hidden="1">
      <c r="A159" s="9">
        <v>152</v>
      </c>
      <c r="B159" s="9">
        <v>2</v>
      </c>
      <c r="C159" s="9">
        <v>6</v>
      </c>
      <c r="D159" s="9">
        <v>4</v>
      </c>
      <c r="E159" s="9">
        <v>13</v>
      </c>
      <c r="F159" s="9">
        <v>0</v>
      </c>
      <c r="G159" s="9">
        <v>0</v>
      </c>
      <c r="H159" s="9">
        <v>0</v>
      </c>
      <c r="I159" s="9">
        <v>0</v>
      </c>
      <c r="J159" s="9">
        <v>0</v>
      </c>
      <c r="K159" s="9">
        <v>1</v>
      </c>
      <c r="L159" s="9">
        <v>0</v>
      </c>
      <c r="M159" s="9">
        <v>2</v>
      </c>
      <c r="N159" s="9">
        <v>2</v>
      </c>
      <c r="O159" s="9">
        <v>1</v>
      </c>
      <c r="P159" s="9">
        <v>1</v>
      </c>
      <c r="Q159" s="9">
        <v>1</v>
      </c>
      <c r="R159" s="9">
        <v>1</v>
      </c>
      <c r="S159" s="9">
        <v>2</v>
      </c>
      <c r="T159" s="9">
        <v>2</v>
      </c>
      <c r="U159" s="9">
        <v>1</v>
      </c>
      <c r="V159" s="9">
        <v>2</v>
      </c>
      <c r="W159" s="75">
        <v>2</v>
      </c>
      <c r="X159" s="75" t="s">
        <v>956</v>
      </c>
      <c r="Y159" s="75" t="s">
        <v>952</v>
      </c>
      <c r="Z159" s="9" t="s">
        <v>952</v>
      </c>
      <c r="AA159" s="9">
        <v>2</v>
      </c>
      <c r="AB159" s="9">
        <v>2</v>
      </c>
      <c r="AC159" s="9">
        <v>2</v>
      </c>
      <c r="AD159" s="9">
        <v>1</v>
      </c>
      <c r="AE159" s="9">
        <v>2</v>
      </c>
      <c r="AF159" s="9">
        <v>2</v>
      </c>
      <c r="AG159" s="9">
        <v>1</v>
      </c>
      <c r="AH159" s="91">
        <v>2</v>
      </c>
      <c r="AI159" s="9">
        <v>2</v>
      </c>
      <c r="AJ159">
        <v>2</v>
      </c>
      <c r="AK159" t="s">
        <v>957</v>
      </c>
      <c r="AL159" s="58">
        <v>2</v>
      </c>
      <c r="AM159">
        <v>1</v>
      </c>
      <c r="AN159">
        <v>2</v>
      </c>
      <c r="AO159">
        <v>2</v>
      </c>
      <c r="AP159">
        <v>2</v>
      </c>
      <c r="AQ159">
        <v>2</v>
      </c>
      <c r="AR159">
        <v>2</v>
      </c>
      <c r="AS159">
        <v>2</v>
      </c>
      <c r="AT159">
        <v>2</v>
      </c>
      <c r="AU159">
        <v>2</v>
      </c>
      <c r="AV159">
        <v>2</v>
      </c>
      <c r="AW159">
        <v>2</v>
      </c>
      <c r="AX159">
        <v>2</v>
      </c>
      <c r="AY159">
        <v>2</v>
      </c>
      <c r="AZ159">
        <v>2</v>
      </c>
      <c r="BA159">
        <v>1</v>
      </c>
      <c r="BB159">
        <v>1</v>
      </c>
      <c r="BC159">
        <v>1</v>
      </c>
      <c r="BD159">
        <v>2</v>
      </c>
      <c r="BE159">
        <v>2</v>
      </c>
      <c r="BF159" t="s">
        <v>957</v>
      </c>
      <c r="BG159" t="s">
        <v>957</v>
      </c>
      <c r="BH159">
        <v>1</v>
      </c>
      <c r="BI159">
        <v>4</v>
      </c>
      <c r="BJ159">
        <v>2</v>
      </c>
      <c r="BK159">
        <v>3</v>
      </c>
      <c r="BL159">
        <v>1</v>
      </c>
      <c r="BM159">
        <v>1</v>
      </c>
      <c r="BN159">
        <v>4</v>
      </c>
      <c r="BO159">
        <v>1</v>
      </c>
      <c r="BP159">
        <v>4</v>
      </c>
      <c r="BQ159">
        <v>4</v>
      </c>
      <c r="BR159">
        <v>2</v>
      </c>
      <c r="BS159">
        <v>1</v>
      </c>
      <c r="CS159" s="57"/>
    </row>
    <row r="160" spans="1:97">
      <c r="A160" s="9">
        <v>153</v>
      </c>
      <c r="B160" s="9">
        <v>1</v>
      </c>
      <c r="C160" s="9">
        <v>9</v>
      </c>
      <c r="D160" s="9">
        <v>7</v>
      </c>
      <c r="E160" s="9">
        <v>9</v>
      </c>
      <c r="F160" s="9">
        <v>0</v>
      </c>
      <c r="G160" s="9">
        <v>0</v>
      </c>
      <c r="H160" s="9">
        <v>0</v>
      </c>
      <c r="I160" s="9">
        <v>0</v>
      </c>
      <c r="J160" s="9">
        <v>0</v>
      </c>
      <c r="K160" s="9">
        <v>1</v>
      </c>
      <c r="L160" s="9">
        <v>0</v>
      </c>
      <c r="M160" s="9">
        <v>2</v>
      </c>
      <c r="N160" s="9">
        <v>2</v>
      </c>
      <c r="O160" s="9">
        <v>1</v>
      </c>
      <c r="P160" s="9">
        <v>1</v>
      </c>
      <c r="Q160" s="9">
        <v>1</v>
      </c>
      <c r="R160" s="9">
        <v>1</v>
      </c>
      <c r="S160" s="9">
        <v>1</v>
      </c>
      <c r="T160" s="9">
        <v>2</v>
      </c>
      <c r="U160" s="9">
        <v>2</v>
      </c>
      <c r="V160" s="9" t="s">
        <v>957</v>
      </c>
      <c r="W160" s="75">
        <v>1</v>
      </c>
      <c r="X160" s="75">
        <v>2</v>
      </c>
      <c r="Y160" s="75">
        <v>2</v>
      </c>
      <c r="Z160" s="9">
        <v>2</v>
      </c>
      <c r="AA160" s="9">
        <v>1</v>
      </c>
      <c r="AB160" s="9">
        <v>2</v>
      </c>
      <c r="AC160" s="9">
        <v>1</v>
      </c>
      <c r="AD160" s="9">
        <v>1</v>
      </c>
      <c r="AE160" s="9">
        <v>2</v>
      </c>
      <c r="AF160" s="9">
        <v>1</v>
      </c>
      <c r="AG160" s="9">
        <v>1</v>
      </c>
      <c r="AH160" s="9">
        <v>2</v>
      </c>
      <c r="AI160" s="9">
        <v>2</v>
      </c>
      <c r="AJ160">
        <v>2</v>
      </c>
      <c r="AK160" t="s">
        <v>957</v>
      </c>
      <c r="AL160" s="58">
        <v>2</v>
      </c>
      <c r="AM160">
        <v>1</v>
      </c>
      <c r="AN160">
        <v>1</v>
      </c>
      <c r="AO160">
        <v>2</v>
      </c>
      <c r="AP160">
        <v>2</v>
      </c>
      <c r="AQ160">
        <v>2</v>
      </c>
      <c r="AR160">
        <v>2</v>
      </c>
      <c r="AS160">
        <v>2</v>
      </c>
      <c r="AT160">
        <v>1</v>
      </c>
      <c r="AU160">
        <v>2</v>
      </c>
      <c r="AV160">
        <v>2</v>
      </c>
      <c r="AW160">
        <v>1</v>
      </c>
      <c r="AX160">
        <v>2</v>
      </c>
      <c r="AY160">
        <v>2</v>
      </c>
      <c r="AZ160">
        <v>2</v>
      </c>
      <c r="BA160">
        <v>1</v>
      </c>
      <c r="BB160">
        <v>2</v>
      </c>
      <c r="BC160">
        <v>1</v>
      </c>
      <c r="BD160">
        <v>1</v>
      </c>
      <c r="BE160">
        <v>1</v>
      </c>
      <c r="BF160">
        <v>1</v>
      </c>
      <c r="BG160">
        <v>2</v>
      </c>
      <c r="BH160">
        <v>2</v>
      </c>
      <c r="BI160">
        <v>2</v>
      </c>
      <c r="BJ160">
        <v>2</v>
      </c>
      <c r="BK160">
        <v>2</v>
      </c>
      <c r="BL160">
        <v>2</v>
      </c>
      <c r="BM160">
        <v>3</v>
      </c>
      <c r="BN160">
        <v>3</v>
      </c>
      <c r="BO160">
        <v>2</v>
      </c>
      <c r="BP160">
        <v>2</v>
      </c>
      <c r="BQ160">
        <v>2</v>
      </c>
      <c r="BR160">
        <v>1</v>
      </c>
      <c r="BS160">
        <v>2</v>
      </c>
      <c r="CS160" s="57"/>
    </row>
    <row r="161" spans="1:97" hidden="1">
      <c r="A161" s="9">
        <v>154</v>
      </c>
      <c r="B161" s="9">
        <v>2</v>
      </c>
      <c r="C161" s="9">
        <v>5</v>
      </c>
      <c r="D161" s="9">
        <v>4</v>
      </c>
      <c r="E161" s="9">
        <v>9</v>
      </c>
      <c r="F161" s="9">
        <v>0</v>
      </c>
      <c r="G161" s="9">
        <v>0</v>
      </c>
      <c r="H161" s="9">
        <v>0</v>
      </c>
      <c r="I161" s="9">
        <v>1</v>
      </c>
      <c r="J161" s="9">
        <v>0</v>
      </c>
      <c r="K161" s="9">
        <v>0</v>
      </c>
      <c r="L161" s="9">
        <v>0</v>
      </c>
      <c r="M161" s="9">
        <v>3</v>
      </c>
      <c r="N161" s="9">
        <v>1</v>
      </c>
      <c r="O161" s="9">
        <v>2</v>
      </c>
      <c r="P161" s="9">
        <v>1</v>
      </c>
      <c r="Q161" s="9">
        <v>1</v>
      </c>
      <c r="R161" s="9">
        <v>1</v>
      </c>
      <c r="S161" s="9">
        <v>1</v>
      </c>
      <c r="T161" s="9">
        <v>2</v>
      </c>
      <c r="U161" s="9">
        <v>1</v>
      </c>
      <c r="V161" s="9">
        <v>1</v>
      </c>
      <c r="W161" s="75">
        <v>1</v>
      </c>
      <c r="X161" s="75">
        <v>1</v>
      </c>
      <c r="Y161" s="75">
        <v>2</v>
      </c>
      <c r="Z161" s="9"/>
      <c r="AA161" s="9">
        <v>2</v>
      </c>
      <c r="AB161" s="9">
        <v>2</v>
      </c>
      <c r="AC161" s="9">
        <v>1</v>
      </c>
      <c r="AD161" s="9">
        <v>1</v>
      </c>
      <c r="AE161" s="9">
        <v>2</v>
      </c>
      <c r="AF161" s="9">
        <v>1</v>
      </c>
      <c r="AG161" s="9">
        <v>1</v>
      </c>
      <c r="AH161" s="91">
        <v>1</v>
      </c>
      <c r="AI161" s="9">
        <v>2</v>
      </c>
      <c r="AJ161">
        <v>2</v>
      </c>
      <c r="AK161" t="s">
        <v>957</v>
      </c>
      <c r="AL161" s="58">
        <v>1</v>
      </c>
      <c r="AM161">
        <v>1</v>
      </c>
      <c r="AN161">
        <v>1</v>
      </c>
      <c r="AO161">
        <v>2</v>
      </c>
      <c r="AP161">
        <v>2</v>
      </c>
      <c r="AQ161">
        <v>2</v>
      </c>
      <c r="AR161">
        <v>2</v>
      </c>
      <c r="AS161">
        <v>2</v>
      </c>
      <c r="AT161">
        <v>2</v>
      </c>
      <c r="AU161">
        <v>2</v>
      </c>
      <c r="AV161">
        <v>1</v>
      </c>
      <c r="AW161">
        <v>1</v>
      </c>
      <c r="AX161">
        <v>2</v>
      </c>
      <c r="AY161">
        <v>2</v>
      </c>
      <c r="AZ161">
        <v>1</v>
      </c>
      <c r="BA161">
        <v>1</v>
      </c>
      <c r="BB161">
        <v>1</v>
      </c>
      <c r="BC161">
        <v>1</v>
      </c>
      <c r="BD161">
        <v>1</v>
      </c>
      <c r="BE161">
        <v>2</v>
      </c>
      <c r="BF161" t="s">
        <v>957</v>
      </c>
      <c r="BG161" t="s">
        <v>957</v>
      </c>
      <c r="BH161">
        <v>1</v>
      </c>
      <c r="BI161">
        <v>3</v>
      </c>
      <c r="BJ161">
        <v>1</v>
      </c>
      <c r="BK161">
        <v>1</v>
      </c>
      <c r="BL161">
        <v>1</v>
      </c>
      <c r="BM161">
        <v>1</v>
      </c>
      <c r="BN161">
        <v>2</v>
      </c>
      <c r="BO161">
        <v>1</v>
      </c>
      <c r="BP161">
        <v>2</v>
      </c>
      <c r="BQ161">
        <v>3</v>
      </c>
      <c r="BR161">
        <v>3</v>
      </c>
      <c r="BS161">
        <v>1</v>
      </c>
      <c r="CS161" s="57"/>
    </row>
    <row r="162" spans="1:97" hidden="1">
      <c r="A162" s="9">
        <v>155</v>
      </c>
      <c r="B162" s="9">
        <v>2</v>
      </c>
      <c r="C162" s="9">
        <v>8</v>
      </c>
      <c r="D162" s="9">
        <v>5</v>
      </c>
      <c r="E162" s="9">
        <v>5</v>
      </c>
      <c r="F162" s="9">
        <v>0</v>
      </c>
      <c r="G162" s="9">
        <v>0</v>
      </c>
      <c r="H162" s="9">
        <v>0</v>
      </c>
      <c r="I162" s="9">
        <v>0</v>
      </c>
      <c r="J162" s="9">
        <v>0</v>
      </c>
      <c r="K162" s="9">
        <v>1</v>
      </c>
      <c r="L162" s="9">
        <v>0</v>
      </c>
      <c r="M162" s="9">
        <v>2</v>
      </c>
      <c r="N162" s="9">
        <v>1</v>
      </c>
      <c r="O162" s="9">
        <v>2</v>
      </c>
      <c r="P162" s="9">
        <v>1</v>
      </c>
      <c r="Q162" s="9">
        <v>1</v>
      </c>
      <c r="R162" s="9">
        <v>1</v>
      </c>
      <c r="S162" s="9">
        <v>1</v>
      </c>
      <c r="T162" s="9">
        <v>1</v>
      </c>
      <c r="U162" s="9">
        <v>1</v>
      </c>
      <c r="V162" s="9">
        <v>2</v>
      </c>
      <c r="W162" s="75">
        <v>2</v>
      </c>
      <c r="X162" s="75" t="s">
        <v>954</v>
      </c>
      <c r="Y162" s="75" t="s">
        <v>952</v>
      </c>
      <c r="Z162" s="9" t="s">
        <v>952</v>
      </c>
      <c r="AA162" s="9">
        <v>1</v>
      </c>
      <c r="AB162" s="9">
        <v>2</v>
      </c>
      <c r="AC162" s="9">
        <v>2</v>
      </c>
      <c r="AD162" s="9">
        <v>1</v>
      </c>
      <c r="AE162" s="9">
        <v>2</v>
      </c>
      <c r="AF162" s="9">
        <v>1</v>
      </c>
      <c r="AG162" s="9">
        <v>2</v>
      </c>
      <c r="AH162" s="9">
        <v>1</v>
      </c>
      <c r="AI162" s="9">
        <v>2</v>
      </c>
      <c r="AJ162">
        <v>2</v>
      </c>
      <c r="AK162" t="s">
        <v>957</v>
      </c>
      <c r="AL162" s="58">
        <v>2</v>
      </c>
      <c r="AM162">
        <v>1</v>
      </c>
      <c r="AN162">
        <v>1</v>
      </c>
      <c r="AO162">
        <v>2</v>
      </c>
      <c r="AP162">
        <v>2</v>
      </c>
      <c r="AQ162">
        <v>2</v>
      </c>
      <c r="AR162">
        <v>1</v>
      </c>
      <c r="AS162">
        <v>2</v>
      </c>
      <c r="AT162">
        <v>2</v>
      </c>
      <c r="AU162">
        <v>2</v>
      </c>
      <c r="AV162">
        <v>2</v>
      </c>
      <c r="AW162">
        <v>1</v>
      </c>
      <c r="AX162">
        <v>2</v>
      </c>
      <c r="AY162">
        <v>2</v>
      </c>
      <c r="AZ162">
        <v>1</v>
      </c>
      <c r="BA162">
        <v>1</v>
      </c>
      <c r="BB162">
        <v>2</v>
      </c>
      <c r="BC162">
        <v>1</v>
      </c>
      <c r="BD162">
        <v>2</v>
      </c>
      <c r="BE162">
        <v>1</v>
      </c>
      <c r="BF162">
        <v>2</v>
      </c>
      <c r="BG162">
        <v>2</v>
      </c>
      <c r="BH162">
        <v>1</v>
      </c>
      <c r="BI162">
        <v>4</v>
      </c>
      <c r="BJ162">
        <v>3</v>
      </c>
      <c r="BK162">
        <v>3</v>
      </c>
      <c r="BL162">
        <v>3</v>
      </c>
      <c r="BM162">
        <v>2</v>
      </c>
      <c r="BN162">
        <v>4</v>
      </c>
      <c r="BO162">
        <v>3</v>
      </c>
      <c r="BP162">
        <v>4</v>
      </c>
      <c r="BQ162">
        <v>4</v>
      </c>
      <c r="BR162">
        <v>4</v>
      </c>
      <c r="BS162">
        <v>5</v>
      </c>
      <c r="CS162" s="57"/>
    </row>
    <row r="163" spans="1:97" hidden="1">
      <c r="A163" s="9">
        <v>156</v>
      </c>
      <c r="B163" s="9">
        <v>2</v>
      </c>
      <c r="C163" s="9">
        <v>7</v>
      </c>
      <c r="D163" s="9">
        <v>4</v>
      </c>
      <c r="E163" s="9">
        <v>5</v>
      </c>
      <c r="F163" s="9">
        <v>0</v>
      </c>
      <c r="G163" s="9">
        <v>0</v>
      </c>
      <c r="H163" s="9">
        <v>0</v>
      </c>
      <c r="I163" s="9">
        <v>1</v>
      </c>
      <c r="J163" s="9">
        <v>0</v>
      </c>
      <c r="K163" s="9">
        <v>0</v>
      </c>
      <c r="L163" s="9">
        <v>0</v>
      </c>
      <c r="M163" s="9">
        <v>1</v>
      </c>
      <c r="N163" s="9">
        <v>1</v>
      </c>
      <c r="O163" s="9">
        <v>2</v>
      </c>
      <c r="P163" s="9">
        <v>1</v>
      </c>
      <c r="Q163" s="9">
        <v>1</v>
      </c>
      <c r="R163" s="9"/>
      <c r="S163" s="9"/>
      <c r="T163" s="9">
        <v>2</v>
      </c>
      <c r="U163" s="9">
        <v>1</v>
      </c>
      <c r="V163" s="9">
        <v>2</v>
      </c>
      <c r="W163" s="75">
        <v>1</v>
      </c>
      <c r="X163" s="75">
        <v>1</v>
      </c>
      <c r="Y163" s="75">
        <v>2</v>
      </c>
      <c r="Z163" s="9">
        <v>1</v>
      </c>
      <c r="AA163" s="9">
        <v>1</v>
      </c>
      <c r="AB163" s="9">
        <v>1</v>
      </c>
      <c r="AC163" s="9">
        <v>1</v>
      </c>
      <c r="AD163" s="9">
        <v>1</v>
      </c>
      <c r="AE163" s="9">
        <v>2</v>
      </c>
      <c r="AF163" s="9">
        <v>2</v>
      </c>
      <c r="AG163" s="9">
        <v>2</v>
      </c>
      <c r="AH163" s="91">
        <v>1</v>
      </c>
      <c r="AI163" s="9">
        <v>2</v>
      </c>
      <c r="AJ163">
        <v>2</v>
      </c>
      <c r="AK163" t="s">
        <v>957</v>
      </c>
      <c r="AL163" s="58">
        <v>2</v>
      </c>
      <c r="AM163">
        <v>2</v>
      </c>
      <c r="AN163">
        <v>2</v>
      </c>
      <c r="AO163">
        <v>2</v>
      </c>
      <c r="AP163">
        <v>1</v>
      </c>
      <c r="AQ163">
        <v>2</v>
      </c>
      <c r="AR163">
        <v>2</v>
      </c>
      <c r="AS163">
        <v>2</v>
      </c>
      <c r="AT163">
        <v>1</v>
      </c>
      <c r="AU163">
        <v>2</v>
      </c>
      <c r="AV163">
        <v>1</v>
      </c>
      <c r="AW163">
        <v>2</v>
      </c>
      <c r="AX163">
        <v>2</v>
      </c>
      <c r="AY163">
        <v>2</v>
      </c>
      <c r="AZ163">
        <v>2</v>
      </c>
      <c r="BA163">
        <v>2</v>
      </c>
      <c r="BB163">
        <v>2</v>
      </c>
      <c r="BC163">
        <v>1</v>
      </c>
      <c r="BD163">
        <v>2</v>
      </c>
      <c r="BE163">
        <v>2</v>
      </c>
      <c r="BF163" t="s">
        <v>957</v>
      </c>
      <c r="BG163" t="s">
        <v>957</v>
      </c>
      <c r="BH163">
        <v>2</v>
      </c>
      <c r="BI163">
        <v>4</v>
      </c>
      <c r="BJ163">
        <v>1</v>
      </c>
      <c r="BK163">
        <v>3</v>
      </c>
      <c r="BL163">
        <v>3</v>
      </c>
      <c r="BM163">
        <v>1</v>
      </c>
      <c r="BN163">
        <v>4</v>
      </c>
      <c r="BO163">
        <v>3</v>
      </c>
      <c r="BP163">
        <v>2</v>
      </c>
      <c r="BQ163">
        <v>2</v>
      </c>
      <c r="BR163">
        <v>1</v>
      </c>
      <c r="BS163">
        <v>5</v>
      </c>
      <c r="BT163" t="s">
        <v>256</v>
      </c>
      <c r="CS163" s="57"/>
    </row>
    <row r="164" spans="1:97" hidden="1">
      <c r="A164" s="9">
        <v>157</v>
      </c>
      <c r="B164" s="9">
        <v>2</v>
      </c>
      <c r="C164" s="9">
        <v>6</v>
      </c>
      <c r="D164" s="9">
        <v>5</v>
      </c>
      <c r="E164" s="9">
        <v>16</v>
      </c>
      <c r="F164" s="9">
        <v>0</v>
      </c>
      <c r="G164" s="9">
        <v>0</v>
      </c>
      <c r="H164" s="9">
        <v>0</v>
      </c>
      <c r="I164" s="9">
        <v>0</v>
      </c>
      <c r="J164" s="9">
        <v>1</v>
      </c>
      <c r="K164" s="9">
        <v>0</v>
      </c>
      <c r="L164" s="9">
        <v>0</v>
      </c>
      <c r="M164" s="9">
        <v>2</v>
      </c>
      <c r="N164" s="9">
        <v>1</v>
      </c>
      <c r="O164" s="9">
        <v>1</v>
      </c>
      <c r="P164" s="9">
        <v>1</v>
      </c>
      <c r="Q164" s="9">
        <v>1</v>
      </c>
      <c r="R164" s="9">
        <v>1</v>
      </c>
      <c r="S164" s="9">
        <v>1</v>
      </c>
      <c r="T164" s="9">
        <v>1</v>
      </c>
      <c r="U164" s="9">
        <v>1</v>
      </c>
      <c r="V164" s="9">
        <v>1</v>
      </c>
      <c r="W164" s="75">
        <v>2</v>
      </c>
      <c r="X164" s="75" t="s">
        <v>956</v>
      </c>
      <c r="Y164" s="75" t="s">
        <v>952</v>
      </c>
      <c r="Z164" s="9" t="s">
        <v>952</v>
      </c>
      <c r="AA164" s="9">
        <v>1</v>
      </c>
      <c r="AB164" s="9">
        <v>2</v>
      </c>
      <c r="AC164" s="9">
        <v>1</v>
      </c>
      <c r="AD164" s="9">
        <v>1</v>
      </c>
      <c r="AE164" s="9">
        <v>1</v>
      </c>
      <c r="AF164" s="9">
        <v>1</v>
      </c>
      <c r="AG164" s="9">
        <v>1</v>
      </c>
      <c r="AH164" s="9">
        <v>1</v>
      </c>
      <c r="AI164" s="9">
        <v>2</v>
      </c>
      <c r="AJ164">
        <v>1</v>
      </c>
      <c r="AK164">
        <v>1</v>
      </c>
      <c r="AL164" s="58">
        <v>1</v>
      </c>
      <c r="AM164">
        <v>1</v>
      </c>
      <c r="AN164">
        <v>1</v>
      </c>
      <c r="AO164">
        <v>1</v>
      </c>
      <c r="AP164">
        <v>1</v>
      </c>
      <c r="AQ164">
        <v>2</v>
      </c>
      <c r="AR164">
        <v>2</v>
      </c>
      <c r="AS164">
        <v>2</v>
      </c>
      <c r="AT164">
        <v>1</v>
      </c>
      <c r="AU164">
        <v>1</v>
      </c>
      <c r="AV164">
        <v>2</v>
      </c>
      <c r="AW164">
        <v>1</v>
      </c>
      <c r="AX164">
        <v>1</v>
      </c>
      <c r="AY164">
        <v>1</v>
      </c>
      <c r="AZ164">
        <v>1</v>
      </c>
      <c r="BA164">
        <v>1</v>
      </c>
      <c r="BB164">
        <v>1</v>
      </c>
      <c r="BC164">
        <v>1</v>
      </c>
      <c r="BD164">
        <v>1</v>
      </c>
      <c r="BE164">
        <v>1</v>
      </c>
      <c r="BF164">
        <v>1</v>
      </c>
      <c r="BG164">
        <v>1</v>
      </c>
      <c r="BH164">
        <v>1</v>
      </c>
      <c r="BI164">
        <v>2</v>
      </c>
      <c r="BJ164">
        <v>1</v>
      </c>
      <c r="BK164">
        <v>1</v>
      </c>
      <c r="BL164">
        <v>2</v>
      </c>
      <c r="BM164">
        <v>1</v>
      </c>
      <c r="BN164">
        <v>1</v>
      </c>
      <c r="BO164">
        <v>2</v>
      </c>
      <c r="BP164">
        <v>1</v>
      </c>
      <c r="BQ164">
        <v>1</v>
      </c>
      <c r="BR164">
        <v>1</v>
      </c>
      <c r="BS164">
        <v>2</v>
      </c>
      <c r="BT164" t="s">
        <v>257</v>
      </c>
      <c r="CS164" s="57"/>
    </row>
    <row r="165" spans="1:97" hidden="1">
      <c r="A165" s="9">
        <v>158</v>
      </c>
      <c r="B165" s="9">
        <v>2</v>
      </c>
      <c r="C165" s="9">
        <v>5</v>
      </c>
      <c r="D165" s="9">
        <v>5</v>
      </c>
      <c r="E165" s="9">
        <v>3</v>
      </c>
      <c r="F165" s="9">
        <v>0</v>
      </c>
      <c r="G165" s="9">
        <v>0</v>
      </c>
      <c r="H165" s="9">
        <v>0</v>
      </c>
      <c r="I165" s="9">
        <v>0</v>
      </c>
      <c r="J165" s="9">
        <v>1</v>
      </c>
      <c r="K165" s="9">
        <v>0</v>
      </c>
      <c r="L165" s="9">
        <v>0</v>
      </c>
      <c r="M165" s="9">
        <v>2</v>
      </c>
      <c r="N165" s="9">
        <v>1</v>
      </c>
      <c r="O165" s="9">
        <v>2</v>
      </c>
      <c r="P165" s="9">
        <v>1</v>
      </c>
      <c r="Q165" s="9">
        <v>1</v>
      </c>
      <c r="R165" s="9">
        <v>1</v>
      </c>
      <c r="S165" s="9">
        <v>1</v>
      </c>
      <c r="T165" s="9">
        <v>1</v>
      </c>
      <c r="U165" s="9">
        <v>1</v>
      </c>
      <c r="V165" s="9">
        <v>2</v>
      </c>
      <c r="W165" s="75">
        <v>2</v>
      </c>
      <c r="X165" s="75" t="s">
        <v>956</v>
      </c>
      <c r="Y165" s="75" t="s">
        <v>952</v>
      </c>
      <c r="Z165" s="9" t="s">
        <v>952</v>
      </c>
      <c r="AA165" s="9">
        <v>1</v>
      </c>
      <c r="AB165" s="9">
        <v>2</v>
      </c>
      <c r="AC165" s="9">
        <v>2</v>
      </c>
      <c r="AD165" s="9">
        <v>1</v>
      </c>
      <c r="AE165" s="9">
        <v>2</v>
      </c>
      <c r="AF165" s="9">
        <v>1</v>
      </c>
      <c r="AG165" s="9">
        <v>2</v>
      </c>
      <c r="AH165" s="9">
        <v>1</v>
      </c>
      <c r="AI165" s="9">
        <v>2</v>
      </c>
      <c r="AJ165">
        <v>2</v>
      </c>
      <c r="AK165" t="s">
        <v>957</v>
      </c>
      <c r="AL165" s="58">
        <v>1</v>
      </c>
      <c r="AM165">
        <v>1</v>
      </c>
      <c r="AN165">
        <v>1</v>
      </c>
      <c r="AO165">
        <v>2</v>
      </c>
      <c r="AP165">
        <v>1</v>
      </c>
      <c r="AQ165">
        <v>2</v>
      </c>
      <c r="AR165">
        <v>2</v>
      </c>
      <c r="AS165">
        <v>2</v>
      </c>
      <c r="AT165">
        <v>2</v>
      </c>
      <c r="AU165">
        <v>1</v>
      </c>
      <c r="AV165">
        <v>2</v>
      </c>
      <c r="AW165">
        <v>1</v>
      </c>
      <c r="AX165">
        <v>2</v>
      </c>
      <c r="AY165">
        <v>2</v>
      </c>
      <c r="AZ165">
        <v>2</v>
      </c>
      <c r="BA165">
        <v>1</v>
      </c>
      <c r="BB165">
        <v>1</v>
      </c>
      <c r="BC165">
        <v>1</v>
      </c>
      <c r="BD165">
        <v>1</v>
      </c>
      <c r="BE165">
        <v>1</v>
      </c>
      <c r="BF165">
        <v>1</v>
      </c>
      <c r="BG165">
        <v>1</v>
      </c>
      <c r="BH165">
        <v>1</v>
      </c>
      <c r="BI165">
        <v>1</v>
      </c>
      <c r="BJ165">
        <v>1</v>
      </c>
      <c r="BK165">
        <v>1</v>
      </c>
      <c r="BL165">
        <v>1</v>
      </c>
      <c r="BM165">
        <v>1</v>
      </c>
      <c r="BN165">
        <v>4</v>
      </c>
      <c r="BO165">
        <v>1</v>
      </c>
      <c r="BP165">
        <v>2</v>
      </c>
      <c r="BQ165">
        <v>3</v>
      </c>
      <c r="BR165">
        <v>1</v>
      </c>
      <c r="BS165">
        <v>2</v>
      </c>
      <c r="CS165" s="57"/>
    </row>
    <row r="166" spans="1:97">
      <c r="A166" s="9">
        <v>159</v>
      </c>
      <c r="B166" s="9">
        <v>2</v>
      </c>
      <c r="C166" s="9">
        <v>9</v>
      </c>
      <c r="D166" s="9">
        <v>7</v>
      </c>
      <c r="E166" s="9">
        <v>11</v>
      </c>
      <c r="F166" s="9">
        <v>0</v>
      </c>
      <c r="G166" s="9">
        <v>0</v>
      </c>
      <c r="H166" s="9">
        <v>1</v>
      </c>
      <c r="I166" s="9">
        <v>1</v>
      </c>
      <c r="J166" s="9">
        <v>1</v>
      </c>
      <c r="K166" s="9">
        <v>0</v>
      </c>
      <c r="L166" s="9">
        <v>0</v>
      </c>
      <c r="M166" s="9">
        <v>1</v>
      </c>
      <c r="N166" s="9">
        <v>2</v>
      </c>
      <c r="O166" s="9">
        <v>1</v>
      </c>
      <c r="P166" s="9">
        <v>1</v>
      </c>
      <c r="Q166" s="9">
        <v>2</v>
      </c>
      <c r="R166" s="9" t="s">
        <v>957</v>
      </c>
      <c r="S166" s="9" t="s">
        <v>957</v>
      </c>
      <c r="T166" s="9">
        <v>2</v>
      </c>
      <c r="U166" s="9">
        <v>1</v>
      </c>
      <c r="V166" s="9">
        <v>2</v>
      </c>
      <c r="W166" s="75">
        <v>1</v>
      </c>
      <c r="X166" s="75">
        <v>1</v>
      </c>
      <c r="Y166" s="75">
        <v>2</v>
      </c>
      <c r="Z166" s="9">
        <v>2</v>
      </c>
      <c r="AA166" s="9">
        <v>1</v>
      </c>
      <c r="AB166" s="9">
        <v>2</v>
      </c>
      <c r="AC166" s="9">
        <v>1</v>
      </c>
      <c r="AD166" s="9">
        <v>1</v>
      </c>
      <c r="AE166" s="9">
        <v>2</v>
      </c>
      <c r="AF166" s="9">
        <v>1</v>
      </c>
      <c r="AG166" s="9">
        <v>1</v>
      </c>
      <c r="AH166" s="9">
        <v>1</v>
      </c>
      <c r="AI166" s="9">
        <v>2</v>
      </c>
      <c r="AJ166">
        <v>2</v>
      </c>
      <c r="AK166" t="s">
        <v>957</v>
      </c>
      <c r="AL166" s="58">
        <v>1</v>
      </c>
      <c r="AM166">
        <v>1</v>
      </c>
      <c r="AN166">
        <v>1</v>
      </c>
      <c r="AO166">
        <v>2</v>
      </c>
      <c r="AP166">
        <v>2</v>
      </c>
      <c r="AQ166">
        <v>2</v>
      </c>
      <c r="AR166">
        <v>2</v>
      </c>
      <c r="AS166">
        <v>2</v>
      </c>
      <c r="AT166">
        <v>2</v>
      </c>
      <c r="AU166">
        <v>2</v>
      </c>
      <c r="AV166">
        <v>2</v>
      </c>
      <c r="AW166">
        <v>1</v>
      </c>
      <c r="AX166">
        <v>2</v>
      </c>
      <c r="AY166">
        <v>2</v>
      </c>
      <c r="AZ166">
        <v>1</v>
      </c>
      <c r="BA166">
        <v>1</v>
      </c>
      <c r="BB166">
        <v>1</v>
      </c>
      <c r="BC166">
        <v>2</v>
      </c>
      <c r="BD166">
        <v>2</v>
      </c>
      <c r="BE166">
        <v>2</v>
      </c>
      <c r="BF166" t="s">
        <v>968</v>
      </c>
      <c r="BG166" t="s">
        <v>957</v>
      </c>
      <c r="BH166">
        <v>1</v>
      </c>
      <c r="BI166">
        <v>2</v>
      </c>
      <c r="BJ166">
        <v>2</v>
      </c>
      <c r="BK166">
        <v>1</v>
      </c>
      <c r="BL166">
        <v>1</v>
      </c>
      <c r="BM166">
        <v>2</v>
      </c>
      <c r="BN166">
        <v>3</v>
      </c>
      <c r="BO166">
        <v>2</v>
      </c>
      <c r="BP166">
        <v>1</v>
      </c>
      <c r="BQ166">
        <v>3</v>
      </c>
      <c r="BR166">
        <v>3</v>
      </c>
      <c r="BS166">
        <v>5</v>
      </c>
      <c r="CS166" s="57"/>
    </row>
    <row r="167" spans="1:97" hidden="1">
      <c r="A167" s="9">
        <v>160</v>
      </c>
      <c r="B167" s="9">
        <v>2</v>
      </c>
      <c r="C167" s="9">
        <v>3</v>
      </c>
      <c r="D167" s="9">
        <v>1</v>
      </c>
      <c r="E167" s="9">
        <v>1</v>
      </c>
      <c r="F167" s="9">
        <v>1</v>
      </c>
      <c r="G167" s="9">
        <v>1</v>
      </c>
      <c r="H167" s="9">
        <v>0</v>
      </c>
      <c r="I167" s="9">
        <v>0</v>
      </c>
      <c r="J167" s="9">
        <v>0</v>
      </c>
      <c r="K167" s="9">
        <v>0</v>
      </c>
      <c r="L167" s="9">
        <v>0</v>
      </c>
      <c r="M167" s="9">
        <v>1</v>
      </c>
      <c r="N167" s="9">
        <v>1</v>
      </c>
      <c r="O167" s="9">
        <v>1</v>
      </c>
      <c r="P167" s="9">
        <v>1</v>
      </c>
      <c r="Q167" s="9">
        <v>1</v>
      </c>
      <c r="R167" s="9">
        <v>1</v>
      </c>
      <c r="S167" s="9">
        <v>2</v>
      </c>
      <c r="T167" s="9">
        <v>1</v>
      </c>
      <c r="U167" s="9">
        <v>1</v>
      </c>
      <c r="V167" s="9">
        <v>2</v>
      </c>
      <c r="W167" s="75">
        <v>2</v>
      </c>
      <c r="X167" s="75" t="s">
        <v>956</v>
      </c>
      <c r="Y167" s="75" t="s">
        <v>952</v>
      </c>
      <c r="Z167" s="9" t="s">
        <v>952</v>
      </c>
      <c r="AA167" s="9">
        <v>2</v>
      </c>
      <c r="AB167" s="9">
        <v>2</v>
      </c>
      <c r="AC167" s="9">
        <v>2</v>
      </c>
      <c r="AD167" s="9">
        <v>1</v>
      </c>
      <c r="AE167" s="9">
        <v>2</v>
      </c>
      <c r="AF167" s="9">
        <v>1</v>
      </c>
      <c r="AG167" s="9">
        <v>1</v>
      </c>
      <c r="AH167" s="91">
        <v>1</v>
      </c>
      <c r="AI167" s="9">
        <v>1</v>
      </c>
      <c r="AJ167">
        <v>1</v>
      </c>
      <c r="AK167">
        <v>1</v>
      </c>
      <c r="AL167" s="58">
        <v>2</v>
      </c>
      <c r="AM167">
        <v>1</v>
      </c>
      <c r="AN167">
        <v>2</v>
      </c>
      <c r="AO167">
        <v>2</v>
      </c>
      <c r="AP167">
        <v>1</v>
      </c>
      <c r="AQ167">
        <v>2</v>
      </c>
      <c r="AR167">
        <v>2</v>
      </c>
      <c r="AS167">
        <v>2</v>
      </c>
      <c r="AT167">
        <v>1</v>
      </c>
      <c r="AU167">
        <v>1</v>
      </c>
      <c r="AV167">
        <v>1</v>
      </c>
      <c r="AW167">
        <v>1</v>
      </c>
      <c r="AX167">
        <v>2</v>
      </c>
      <c r="AY167">
        <v>2</v>
      </c>
      <c r="AZ167">
        <v>2</v>
      </c>
      <c r="BA167">
        <v>1</v>
      </c>
      <c r="BB167">
        <v>2</v>
      </c>
      <c r="BC167">
        <v>1</v>
      </c>
      <c r="BD167">
        <v>1</v>
      </c>
      <c r="BE167">
        <v>1</v>
      </c>
      <c r="BF167">
        <v>1</v>
      </c>
      <c r="BG167">
        <v>2</v>
      </c>
      <c r="BH167">
        <v>1</v>
      </c>
      <c r="BI167">
        <v>1</v>
      </c>
      <c r="BJ167">
        <v>1</v>
      </c>
      <c r="BK167">
        <v>1</v>
      </c>
      <c r="BL167">
        <v>1</v>
      </c>
      <c r="BM167">
        <v>1</v>
      </c>
      <c r="BN167">
        <v>4</v>
      </c>
      <c r="BO167">
        <v>1</v>
      </c>
      <c r="BP167">
        <v>2</v>
      </c>
      <c r="BQ167">
        <v>2</v>
      </c>
      <c r="BR167">
        <v>1</v>
      </c>
      <c r="BS167">
        <v>1</v>
      </c>
      <c r="CS167" s="57"/>
    </row>
    <row r="168" spans="1:97">
      <c r="A168" s="9">
        <v>161</v>
      </c>
      <c r="B168" s="9">
        <v>2</v>
      </c>
      <c r="C168" s="9">
        <v>4</v>
      </c>
      <c r="D168" s="9">
        <v>4</v>
      </c>
      <c r="E168" s="9">
        <v>5</v>
      </c>
      <c r="F168" s="9">
        <v>0</v>
      </c>
      <c r="G168" s="9">
        <v>1</v>
      </c>
      <c r="H168" s="9">
        <v>0</v>
      </c>
      <c r="I168" s="9">
        <v>0</v>
      </c>
      <c r="J168" s="9">
        <v>0</v>
      </c>
      <c r="K168" s="9">
        <v>0</v>
      </c>
      <c r="L168" s="9">
        <v>0</v>
      </c>
      <c r="M168" s="9">
        <v>1</v>
      </c>
      <c r="N168" s="9">
        <v>2</v>
      </c>
      <c r="O168" s="9">
        <v>2</v>
      </c>
      <c r="P168" s="9">
        <v>2</v>
      </c>
      <c r="Q168" s="9">
        <v>1</v>
      </c>
      <c r="R168" s="9">
        <v>2</v>
      </c>
      <c r="S168" s="9">
        <v>2</v>
      </c>
      <c r="T168" s="9">
        <v>2</v>
      </c>
      <c r="U168" s="9">
        <v>1</v>
      </c>
      <c r="V168" s="9">
        <v>1</v>
      </c>
      <c r="W168" s="75">
        <v>2</v>
      </c>
      <c r="X168" s="75" t="s">
        <v>956</v>
      </c>
      <c r="Y168" s="75" t="s">
        <v>952</v>
      </c>
      <c r="Z168" s="9" t="s">
        <v>952</v>
      </c>
      <c r="AA168" s="9">
        <v>2</v>
      </c>
      <c r="AB168" s="9">
        <v>1</v>
      </c>
      <c r="AC168" s="9">
        <v>2</v>
      </c>
      <c r="AD168" s="9">
        <v>1</v>
      </c>
      <c r="AE168" s="9">
        <v>1</v>
      </c>
      <c r="AF168" s="9">
        <v>1</v>
      </c>
      <c r="AG168" s="9">
        <v>2</v>
      </c>
      <c r="AH168" s="91">
        <v>2</v>
      </c>
      <c r="AI168" s="9">
        <v>2</v>
      </c>
      <c r="AJ168">
        <v>2</v>
      </c>
      <c r="AK168" t="s">
        <v>957</v>
      </c>
      <c r="AL168" s="58">
        <v>1</v>
      </c>
      <c r="AM168">
        <v>1</v>
      </c>
      <c r="AN168">
        <v>2</v>
      </c>
      <c r="AO168">
        <v>2</v>
      </c>
      <c r="AP168">
        <v>1</v>
      </c>
      <c r="AQ168">
        <v>2</v>
      </c>
      <c r="AR168">
        <v>2</v>
      </c>
      <c r="AS168">
        <v>2</v>
      </c>
      <c r="AT168">
        <v>1</v>
      </c>
      <c r="AU168">
        <v>2</v>
      </c>
      <c r="AV168">
        <v>2</v>
      </c>
      <c r="AW168">
        <v>1</v>
      </c>
      <c r="AX168">
        <v>2</v>
      </c>
      <c r="AY168">
        <v>2</v>
      </c>
      <c r="AZ168">
        <v>2</v>
      </c>
      <c r="BA168">
        <v>2</v>
      </c>
      <c r="BB168">
        <v>2</v>
      </c>
      <c r="BC168">
        <v>1</v>
      </c>
      <c r="BD168">
        <v>1</v>
      </c>
      <c r="BE168">
        <v>2</v>
      </c>
      <c r="BF168" t="s">
        <v>968</v>
      </c>
      <c r="BG168" t="s">
        <v>957</v>
      </c>
      <c r="BH168">
        <v>2</v>
      </c>
      <c r="BI168">
        <v>2</v>
      </c>
      <c r="BJ168">
        <v>2</v>
      </c>
      <c r="BK168">
        <v>2</v>
      </c>
      <c r="BL168">
        <v>2</v>
      </c>
      <c r="BM168">
        <v>2</v>
      </c>
      <c r="BN168">
        <v>4</v>
      </c>
      <c r="BO168">
        <v>2</v>
      </c>
      <c r="BP168">
        <v>2</v>
      </c>
      <c r="BQ168">
        <v>3</v>
      </c>
      <c r="BR168">
        <v>1</v>
      </c>
      <c r="BS168">
        <v>4</v>
      </c>
      <c r="CS168" s="57"/>
    </row>
    <row r="169" spans="1:97" hidden="1">
      <c r="A169" s="9">
        <v>162</v>
      </c>
      <c r="B169" s="9">
        <v>1</v>
      </c>
      <c r="C169" s="9">
        <v>5</v>
      </c>
      <c r="D169" s="9">
        <v>1</v>
      </c>
      <c r="E169" s="9">
        <v>14</v>
      </c>
      <c r="F169" s="9">
        <v>0</v>
      </c>
      <c r="G169" s="9">
        <v>0</v>
      </c>
      <c r="H169" s="9">
        <v>0</v>
      </c>
      <c r="I169" s="9">
        <v>1</v>
      </c>
      <c r="J169" s="9">
        <v>0</v>
      </c>
      <c r="K169" s="9">
        <v>0</v>
      </c>
      <c r="L169" s="9">
        <v>0</v>
      </c>
      <c r="M169" s="9">
        <v>2</v>
      </c>
      <c r="N169" s="9">
        <v>1</v>
      </c>
      <c r="O169" s="9">
        <v>2</v>
      </c>
      <c r="P169" s="9">
        <v>2</v>
      </c>
      <c r="Q169" s="9">
        <v>1</v>
      </c>
      <c r="R169" s="9">
        <v>1</v>
      </c>
      <c r="S169" s="9">
        <v>2</v>
      </c>
      <c r="T169" s="9">
        <v>2</v>
      </c>
      <c r="U169" s="9">
        <v>1</v>
      </c>
      <c r="V169" s="9">
        <v>2</v>
      </c>
      <c r="W169" s="75">
        <v>2</v>
      </c>
      <c r="X169" s="75" t="s">
        <v>956</v>
      </c>
      <c r="Y169" s="75" t="s">
        <v>952</v>
      </c>
      <c r="Z169" s="9" t="s">
        <v>952</v>
      </c>
      <c r="AA169" s="9">
        <v>2</v>
      </c>
      <c r="AB169" s="9">
        <v>1</v>
      </c>
      <c r="AC169" s="9">
        <v>1</v>
      </c>
      <c r="AD169" s="9">
        <v>2</v>
      </c>
      <c r="AE169" s="9">
        <v>2</v>
      </c>
      <c r="AF169" s="9">
        <v>1</v>
      </c>
      <c r="AG169" s="9">
        <v>2</v>
      </c>
      <c r="AH169" s="91">
        <v>1</v>
      </c>
      <c r="AI169" s="9">
        <v>2</v>
      </c>
      <c r="AJ169">
        <v>2</v>
      </c>
      <c r="AK169" t="s">
        <v>957</v>
      </c>
      <c r="AL169" s="58">
        <v>1</v>
      </c>
      <c r="AM169">
        <v>1</v>
      </c>
      <c r="AN169">
        <v>2</v>
      </c>
      <c r="AO169">
        <v>2</v>
      </c>
      <c r="AP169">
        <v>1</v>
      </c>
      <c r="AQ169">
        <v>2</v>
      </c>
      <c r="AR169">
        <v>2</v>
      </c>
      <c r="AS169">
        <v>2</v>
      </c>
      <c r="AT169">
        <v>2</v>
      </c>
      <c r="AU169">
        <v>2</v>
      </c>
      <c r="AV169">
        <v>2</v>
      </c>
      <c r="AW169">
        <v>2</v>
      </c>
      <c r="AX169">
        <v>1</v>
      </c>
      <c r="AY169">
        <v>1</v>
      </c>
      <c r="AZ169">
        <v>2</v>
      </c>
      <c r="BA169">
        <v>1</v>
      </c>
      <c r="BB169">
        <v>1</v>
      </c>
      <c r="BC169">
        <v>1</v>
      </c>
      <c r="BD169">
        <v>1</v>
      </c>
      <c r="BE169">
        <v>2</v>
      </c>
      <c r="BF169" t="s">
        <v>957</v>
      </c>
      <c r="BG169" t="s">
        <v>957</v>
      </c>
      <c r="BH169">
        <v>1</v>
      </c>
      <c r="BI169">
        <v>4</v>
      </c>
      <c r="BJ169">
        <v>2</v>
      </c>
      <c r="BK169">
        <v>2</v>
      </c>
      <c r="BL169">
        <v>2</v>
      </c>
      <c r="BM169">
        <v>2</v>
      </c>
      <c r="BN169">
        <v>4</v>
      </c>
      <c r="BO169">
        <v>2</v>
      </c>
      <c r="BP169">
        <v>2</v>
      </c>
      <c r="BQ169">
        <v>2</v>
      </c>
      <c r="BR169">
        <v>4</v>
      </c>
      <c r="BS169">
        <v>5</v>
      </c>
      <c r="CS169" s="57"/>
    </row>
    <row r="170" spans="1:97" hidden="1">
      <c r="A170" s="9">
        <v>163</v>
      </c>
      <c r="B170" s="9">
        <v>1</v>
      </c>
      <c r="C170" s="9">
        <v>4</v>
      </c>
      <c r="D170" s="9">
        <v>7</v>
      </c>
      <c r="E170" s="9">
        <v>8</v>
      </c>
      <c r="F170" s="9">
        <v>0</v>
      </c>
      <c r="G170" s="9">
        <v>0</v>
      </c>
      <c r="H170" s="9">
        <v>0</v>
      </c>
      <c r="I170" s="9">
        <v>0</v>
      </c>
      <c r="J170" s="9">
        <v>1</v>
      </c>
      <c r="K170" s="9">
        <v>0</v>
      </c>
      <c r="L170" s="9">
        <v>0</v>
      </c>
      <c r="M170" s="9">
        <v>1</v>
      </c>
      <c r="N170" s="9">
        <v>1</v>
      </c>
      <c r="O170" s="9">
        <v>1</v>
      </c>
      <c r="P170" s="9">
        <v>2</v>
      </c>
      <c r="Q170" s="9">
        <v>1</v>
      </c>
      <c r="R170" s="9">
        <v>1</v>
      </c>
      <c r="S170" s="9">
        <v>2</v>
      </c>
      <c r="T170" s="9">
        <v>1</v>
      </c>
      <c r="U170" s="9">
        <v>1</v>
      </c>
      <c r="V170" s="9">
        <v>1</v>
      </c>
      <c r="W170" s="75">
        <v>2</v>
      </c>
      <c r="X170" s="75" t="s">
        <v>956</v>
      </c>
      <c r="Y170" s="75" t="s">
        <v>952</v>
      </c>
      <c r="Z170" s="9" t="s">
        <v>952</v>
      </c>
      <c r="AA170" s="9">
        <v>2</v>
      </c>
      <c r="AB170" s="9">
        <v>2</v>
      </c>
      <c r="AC170" s="9">
        <v>1</v>
      </c>
      <c r="AD170" s="9">
        <v>1</v>
      </c>
      <c r="AE170" s="9">
        <v>2</v>
      </c>
      <c r="AF170" s="9">
        <v>2</v>
      </c>
      <c r="AG170" s="9">
        <v>2</v>
      </c>
      <c r="AH170" s="9">
        <v>2</v>
      </c>
      <c r="AI170" s="9">
        <v>2</v>
      </c>
      <c r="AJ170">
        <v>2</v>
      </c>
      <c r="AK170" t="s">
        <v>957</v>
      </c>
      <c r="AL170" s="58">
        <v>2</v>
      </c>
      <c r="AM170">
        <v>1</v>
      </c>
      <c r="AN170">
        <v>1</v>
      </c>
      <c r="AO170">
        <v>2</v>
      </c>
      <c r="AP170">
        <v>1</v>
      </c>
      <c r="AQ170">
        <v>2</v>
      </c>
      <c r="AR170">
        <v>2</v>
      </c>
      <c r="AS170">
        <v>2</v>
      </c>
      <c r="AT170">
        <v>2</v>
      </c>
      <c r="AU170">
        <v>2</v>
      </c>
      <c r="AV170">
        <v>2</v>
      </c>
      <c r="AW170">
        <v>2</v>
      </c>
      <c r="AX170">
        <v>2</v>
      </c>
      <c r="AY170">
        <v>2</v>
      </c>
      <c r="AZ170">
        <v>2</v>
      </c>
      <c r="BA170">
        <v>2</v>
      </c>
      <c r="BB170">
        <v>2</v>
      </c>
      <c r="BC170">
        <v>1</v>
      </c>
      <c r="BD170">
        <v>1</v>
      </c>
      <c r="BE170">
        <v>2</v>
      </c>
      <c r="BF170" t="s">
        <v>968</v>
      </c>
      <c r="BG170" t="s">
        <v>957</v>
      </c>
      <c r="BH170">
        <v>1</v>
      </c>
      <c r="BI170">
        <v>3</v>
      </c>
      <c r="BJ170">
        <v>4</v>
      </c>
      <c r="BK170">
        <v>3</v>
      </c>
      <c r="BL170">
        <v>3</v>
      </c>
      <c r="BM170">
        <v>2</v>
      </c>
      <c r="BN170">
        <v>4</v>
      </c>
      <c r="BO170">
        <v>3</v>
      </c>
      <c r="BP170">
        <v>4</v>
      </c>
      <c r="BQ170">
        <v>3</v>
      </c>
      <c r="BR170">
        <v>1</v>
      </c>
      <c r="BS170">
        <v>2</v>
      </c>
      <c r="CS170" s="57"/>
    </row>
    <row r="171" spans="1:97" hidden="1">
      <c r="A171" s="9">
        <v>164</v>
      </c>
      <c r="B171" s="9">
        <v>2</v>
      </c>
      <c r="C171" s="9">
        <v>7</v>
      </c>
      <c r="D171" s="9">
        <v>5</v>
      </c>
      <c r="E171" s="9">
        <v>5</v>
      </c>
      <c r="F171" s="9">
        <v>0</v>
      </c>
      <c r="G171" s="9">
        <v>0</v>
      </c>
      <c r="H171" s="9">
        <v>0</v>
      </c>
      <c r="I171" s="9">
        <v>0</v>
      </c>
      <c r="J171" s="9">
        <v>0</v>
      </c>
      <c r="K171" s="9">
        <v>1</v>
      </c>
      <c r="L171" s="9">
        <v>0</v>
      </c>
      <c r="M171" s="9">
        <v>2</v>
      </c>
      <c r="N171" s="9">
        <v>1</v>
      </c>
      <c r="O171" s="9">
        <v>1</v>
      </c>
      <c r="P171" s="9">
        <v>1</v>
      </c>
      <c r="Q171" s="9">
        <v>1</v>
      </c>
      <c r="R171" s="9">
        <v>1</v>
      </c>
      <c r="S171" s="9">
        <v>1</v>
      </c>
      <c r="T171" s="9"/>
      <c r="U171" s="9">
        <v>1</v>
      </c>
      <c r="V171" s="9"/>
      <c r="W171" s="75">
        <v>2</v>
      </c>
      <c r="X171" s="75" t="s">
        <v>956</v>
      </c>
      <c r="Y171" s="75" t="s">
        <v>952</v>
      </c>
      <c r="Z171" s="9" t="s">
        <v>952</v>
      </c>
      <c r="AA171" s="9">
        <v>1</v>
      </c>
      <c r="AB171" s="9">
        <v>2</v>
      </c>
      <c r="AC171" s="9">
        <v>1</v>
      </c>
      <c r="AD171" s="9">
        <v>1</v>
      </c>
      <c r="AE171" s="9">
        <v>1</v>
      </c>
      <c r="AF171" s="9">
        <v>1</v>
      </c>
      <c r="AG171" s="9">
        <v>1</v>
      </c>
      <c r="AH171" s="91">
        <v>1</v>
      </c>
      <c r="AI171" s="9">
        <v>2</v>
      </c>
      <c r="AJ171">
        <v>2</v>
      </c>
      <c r="AK171" t="s">
        <v>957</v>
      </c>
      <c r="AL171" s="58">
        <v>1</v>
      </c>
      <c r="AM171">
        <v>1</v>
      </c>
      <c r="AN171">
        <v>1</v>
      </c>
      <c r="AO171">
        <v>1</v>
      </c>
      <c r="AP171">
        <v>1</v>
      </c>
      <c r="AQ171">
        <v>1</v>
      </c>
      <c r="AR171">
        <v>1</v>
      </c>
      <c r="AS171">
        <v>2</v>
      </c>
      <c r="AT171">
        <v>1</v>
      </c>
      <c r="AU171">
        <v>1</v>
      </c>
      <c r="AV171">
        <v>2</v>
      </c>
      <c r="AW171">
        <v>1</v>
      </c>
      <c r="AX171">
        <v>1</v>
      </c>
      <c r="AY171">
        <v>1</v>
      </c>
      <c r="AZ171">
        <v>1</v>
      </c>
      <c r="BA171">
        <v>1</v>
      </c>
      <c r="BB171">
        <v>1</v>
      </c>
      <c r="BC171">
        <v>1</v>
      </c>
      <c r="BD171">
        <v>1</v>
      </c>
      <c r="BE171">
        <v>1</v>
      </c>
      <c r="BF171">
        <v>2</v>
      </c>
      <c r="BG171">
        <v>2</v>
      </c>
      <c r="BH171">
        <v>1</v>
      </c>
      <c r="BI171">
        <v>1</v>
      </c>
      <c r="BJ171">
        <v>1</v>
      </c>
      <c r="BK171">
        <v>1</v>
      </c>
      <c r="BL171">
        <v>1</v>
      </c>
      <c r="BM171">
        <v>1</v>
      </c>
      <c r="BN171">
        <v>3</v>
      </c>
      <c r="BO171">
        <v>2</v>
      </c>
      <c r="BP171">
        <v>2</v>
      </c>
      <c r="BQ171">
        <v>2</v>
      </c>
      <c r="BR171">
        <v>1</v>
      </c>
      <c r="BS171">
        <v>1</v>
      </c>
      <c r="CS171" s="57"/>
    </row>
    <row r="172" spans="1:97" hidden="1">
      <c r="A172" s="9">
        <v>165</v>
      </c>
      <c r="B172" s="9">
        <v>2</v>
      </c>
      <c r="C172" s="9">
        <v>8</v>
      </c>
      <c r="D172" s="9">
        <v>5</v>
      </c>
      <c r="E172" s="9">
        <v>6</v>
      </c>
      <c r="F172" s="9">
        <v>0</v>
      </c>
      <c r="G172" s="9">
        <v>0</v>
      </c>
      <c r="H172" s="9">
        <v>0</v>
      </c>
      <c r="I172" s="9">
        <v>0</v>
      </c>
      <c r="J172" s="9">
        <v>0</v>
      </c>
      <c r="K172" s="9">
        <v>1</v>
      </c>
      <c r="L172" s="9">
        <v>0</v>
      </c>
      <c r="M172" s="9">
        <v>2</v>
      </c>
      <c r="N172" s="9">
        <v>1</v>
      </c>
      <c r="O172" s="9">
        <v>1</v>
      </c>
      <c r="P172" s="9">
        <v>1</v>
      </c>
      <c r="Q172" s="9">
        <v>1</v>
      </c>
      <c r="R172" s="9">
        <v>1</v>
      </c>
      <c r="S172" s="9">
        <v>1</v>
      </c>
      <c r="T172" s="9">
        <v>1</v>
      </c>
      <c r="U172" s="9">
        <v>1</v>
      </c>
      <c r="V172" s="9">
        <v>1</v>
      </c>
      <c r="W172" s="75">
        <v>1</v>
      </c>
      <c r="X172" s="75">
        <v>1</v>
      </c>
      <c r="Y172" s="75">
        <v>1</v>
      </c>
      <c r="Z172" s="9">
        <v>2</v>
      </c>
      <c r="AA172" s="9">
        <v>1</v>
      </c>
      <c r="AB172" s="9">
        <v>2</v>
      </c>
      <c r="AC172" s="9">
        <v>1</v>
      </c>
      <c r="AD172" s="9">
        <v>1</v>
      </c>
      <c r="AE172" s="9">
        <v>1</v>
      </c>
      <c r="AF172" s="9">
        <v>1</v>
      </c>
      <c r="AG172" s="9">
        <v>1</v>
      </c>
      <c r="AH172" s="91">
        <v>2</v>
      </c>
      <c r="AI172" s="9">
        <v>2</v>
      </c>
      <c r="AJ172">
        <v>2</v>
      </c>
      <c r="AK172" t="s">
        <v>957</v>
      </c>
      <c r="AL172" s="58">
        <v>2</v>
      </c>
      <c r="AM172">
        <v>1</v>
      </c>
      <c r="AN172">
        <v>1</v>
      </c>
      <c r="AO172">
        <v>1</v>
      </c>
      <c r="AP172">
        <v>1</v>
      </c>
      <c r="AQ172">
        <v>2</v>
      </c>
      <c r="AR172">
        <v>1</v>
      </c>
      <c r="AS172">
        <v>2</v>
      </c>
      <c r="AT172">
        <v>1</v>
      </c>
      <c r="AU172">
        <v>2</v>
      </c>
      <c r="AV172">
        <v>2</v>
      </c>
      <c r="AW172">
        <v>1</v>
      </c>
      <c r="AX172">
        <v>1</v>
      </c>
      <c r="AY172">
        <v>2</v>
      </c>
      <c r="AZ172">
        <v>2</v>
      </c>
      <c r="BA172">
        <v>1</v>
      </c>
      <c r="BB172">
        <v>1</v>
      </c>
      <c r="BC172">
        <v>1</v>
      </c>
      <c r="BD172">
        <v>2</v>
      </c>
      <c r="BE172">
        <v>1</v>
      </c>
      <c r="BF172">
        <v>2</v>
      </c>
      <c r="BG172">
        <v>1</v>
      </c>
      <c r="BH172">
        <v>1</v>
      </c>
      <c r="BI172">
        <v>1</v>
      </c>
      <c r="BJ172">
        <v>1</v>
      </c>
      <c r="BK172">
        <v>1</v>
      </c>
      <c r="BL172">
        <v>2</v>
      </c>
      <c r="BM172">
        <v>2</v>
      </c>
      <c r="BN172">
        <v>3</v>
      </c>
      <c r="BO172">
        <v>2</v>
      </c>
      <c r="BP172">
        <v>4</v>
      </c>
      <c r="BQ172">
        <v>3</v>
      </c>
      <c r="BR172">
        <v>1</v>
      </c>
      <c r="BS172">
        <v>2</v>
      </c>
      <c r="CS172" s="57"/>
    </row>
    <row r="173" spans="1:97" hidden="1">
      <c r="A173" s="9">
        <v>166</v>
      </c>
      <c r="B173" s="9">
        <v>2</v>
      </c>
      <c r="C173" s="9">
        <v>9</v>
      </c>
      <c r="D173" s="9">
        <v>7</v>
      </c>
      <c r="E173" s="9">
        <v>8</v>
      </c>
      <c r="F173" s="9">
        <v>0</v>
      </c>
      <c r="G173" s="9">
        <v>0</v>
      </c>
      <c r="H173" s="9">
        <v>0</v>
      </c>
      <c r="I173" s="9">
        <v>1</v>
      </c>
      <c r="J173" s="9">
        <v>0</v>
      </c>
      <c r="K173" s="9">
        <v>0</v>
      </c>
      <c r="L173" s="9">
        <v>0</v>
      </c>
      <c r="M173" s="9">
        <v>2</v>
      </c>
      <c r="N173" s="9">
        <v>1</v>
      </c>
      <c r="O173" s="9">
        <v>1</v>
      </c>
      <c r="P173" s="9">
        <v>1</v>
      </c>
      <c r="Q173" s="9">
        <v>1</v>
      </c>
      <c r="R173" s="9">
        <v>1</v>
      </c>
      <c r="S173" s="9">
        <v>1</v>
      </c>
      <c r="T173" s="9">
        <v>1</v>
      </c>
      <c r="U173" s="9">
        <v>1</v>
      </c>
      <c r="V173" s="9">
        <v>1</v>
      </c>
      <c r="W173" s="75">
        <v>1</v>
      </c>
      <c r="X173" s="75">
        <v>1</v>
      </c>
      <c r="Y173" s="75">
        <v>2</v>
      </c>
      <c r="Z173" s="9">
        <v>1</v>
      </c>
      <c r="AA173" s="9">
        <v>1</v>
      </c>
      <c r="AB173" s="9">
        <v>2</v>
      </c>
      <c r="AC173" s="9">
        <v>1</v>
      </c>
      <c r="AD173" s="9">
        <v>1</v>
      </c>
      <c r="AE173" s="9">
        <v>2</v>
      </c>
      <c r="AF173" s="9">
        <v>1</v>
      </c>
      <c r="AG173" s="9">
        <v>1</v>
      </c>
      <c r="AH173" s="91">
        <v>1</v>
      </c>
      <c r="AI173" s="9">
        <v>2</v>
      </c>
      <c r="AJ173">
        <v>2</v>
      </c>
      <c r="AK173" t="s">
        <v>957</v>
      </c>
      <c r="AL173" s="58">
        <v>1</v>
      </c>
      <c r="AM173">
        <v>1</v>
      </c>
      <c r="AN173">
        <v>1</v>
      </c>
      <c r="AO173">
        <v>1</v>
      </c>
      <c r="AP173">
        <v>1</v>
      </c>
      <c r="AQ173">
        <v>1</v>
      </c>
      <c r="AR173">
        <v>1</v>
      </c>
      <c r="AS173">
        <v>2</v>
      </c>
      <c r="AT173">
        <v>2</v>
      </c>
      <c r="AU173">
        <v>1</v>
      </c>
      <c r="AV173">
        <v>1</v>
      </c>
      <c r="AW173">
        <v>1</v>
      </c>
      <c r="AX173">
        <v>1</v>
      </c>
      <c r="AY173">
        <v>2</v>
      </c>
      <c r="AZ173">
        <v>1</v>
      </c>
      <c r="BA173">
        <v>1</v>
      </c>
      <c r="BB173">
        <v>1</v>
      </c>
      <c r="BC173">
        <v>1</v>
      </c>
      <c r="BD173">
        <v>1</v>
      </c>
      <c r="BE173">
        <v>1</v>
      </c>
      <c r="BF173">
        <v>2</v>
      </c>
      <c r="BG173">
        <v>1</v>
      </c>
      <c r="BH173">
        <v>1</v>
      </c>
      <c r="BI173">
        <v>2</v>
      </c>
      <c r="BJ173">
        <v>2</v>
      </c>
      <c r="BK173">
        <v>1</v>
      </c>
      <c r="BL173">
        <v>1</v>
      </c>
      <c r="BM173">
        <v>2</v>
      </c>
      <c r="BN173">
        <v>3</v>
      </c>
      <c r="BO173">
        <v>1</v>
      </c>
      <c r="BP173">
        <v>1</v>
      </c>
      <c r="BQ173">
        <v>1</v>
      </c>
      <c r="BR173">
        <v>2</v>
      </c>
      <c r="BS173">
        <v>2</v>
      </c>
      <c r="BT173" t="s">
        <v>258</v>
      </c>
      <c r="CS173" s="57"/>
    </row>
    <row r="174" spans="1:97" hidden="1">
      <c r="A174" s="9">
        <v>167</v>
      </c>
      <c r="B174" s="9">
        <v>2</v>
      </c>
      <c r="C174" s="9">
        <v>2</v>
      </c>
      <c r="D174" s="9">
        <v>4</v>
      </c>
      <c r="E174" s="9">
        <v>11</v>
      </c>
      <c r="F174" s="9">
        <v>0</v>
      </c>
      <c r="G174" s="9">
        <v>0</v>
      </c>
      <c r="H174" s="9">
        <v>0</v>
      </c>
      <c r="I174" s="9">
        <v>0</v>
      </c>
      <c r="J174" s="9">
        <v>0</v>
      </c>
      <c r="K174" s="9">
        <v>1</v>
      </c>
      <c r="L174" s="9">
        <v>0</v>
      </c>
      <c r="M174" s="9">
        <v>3</v>
      </c>
      <c r="N174" s="9">
        <v>1</v>
      </c>
      <c r="O174" s="9">
        <v>2</v>
      </c>
      <c r="P174" s="9">
        <v>2</v>
      </c>
      <c r="Q174" s="9">
        <v>1</v>
      </c>
      <c r="R174" s="9">
        <v>1</v>
      </c>
      <c r="S174" s="9">
        <v>1</v>
      </c>
      <c r="T174" s="9">
        <v>2</v>
      </c>
      <c r="U174" s="9">
        <v>1</v>
      </c>
      <c r="V174" s="9">
        <v>2</v>
      </c>
      <c r="W174" s="75">
        <v>1</v>
      </c>
      <c r="X174" s="75">
        <v>1</v>
      </c>
      <c r="Y174" s="75">
        <v>2</v>
      </c>
      <c r="Z174" s="9"/>
      <c r="AA174" s="9">
        <v>2</v>
      </c>
      <c r="AB174" s="9">
        <v>2</v>
      </c>
      <c r="AC174" s="9">
        <v>1</v>
      </c>
      <c r="AD174" s="9">
        <v>1</v>
      </c>
      <c r="AE174" s="9">
        <v>2</v>
      </c>
      <c r="AF174" s="9">
        <v>1</v>
      </c>
      <c r="AG174" s="9">
        <v>2</v>
      </c>
      <c r="AH174" s="9">
        <v>1</v>
      </c>
      <c r="AI174" s="9">
        <v>2</v>
      </c>
      <c r="AJ174">
        <v>2</v>
      </c>
      <c r="AK174" t="s">
        <v>957</v>
      </c>
      <c r="AL174" s="58">
        <v>2</v>
      </c>
      <c r="AM174">
        <v>1</v>
      </c>
      <c r="AN174">
        <v>2</v>
      </c>
      <c r="AO174">
        <v>2</v>
      </c>
      <c r="AP174">
        <v>1</v>
      </c>
      <c r="AQ174">
        <v>1</v>
      </c>
      <c r="AR174">
        <v>2</v>
      </c>
      <c r="AS174">
        <v>2</v>
      </c>
      <c r="AT174">
        <v>1</v>
      </c>
      <c r="AU174">
        <v>1</v>
      </c>
      <c r="AV174">
        <v>2</v>
      </c>
      <c r="AW174">
        <v>1</v>
      </c>
      <c r="AX174">
        <v>2</v>
      </c>
      <c r="AY174">
        <v>2</v>
      </c>
      <c r="AZ174">
        <v>2</v>
      </c>
      <c r="BA174">
        <v>2</v>
      </c>
      <c r="BB174">
        <v>2</v>
      </c>
      <c r="BC174">
        <v>1</v>
      </c>
      <c r="BD174">
        <v>1</v>
      </c>
      <c r="BE174">
        <v>1</v>
      </c>
      <c r="BF174">
        <v>3</v>
      </c>
      <c r="BH174">
        <v>1</v>
      </c>
      <c r="BI174">
        <v>2</v>
      </c>
      <c r="BJ174">
        <v>1</v>
      </c>
      <c r="BK174">
        <v>2</v>
      </c>
      <c r="BL174">
        <v>3</v>
      </c>
      <c r="BM174">
        <v>1</v>
      </c>
      <c r="BN174">
        <v>4</v>
      </c>
      <c r="BO174">
        <v>1</v>
      </c>
      <c r="BP174">
        <v>2</v>
      </c>
      <c r="BQ174">
        <v>3</v>
      </c>
      <c r="BR174">
        <v>1</v>
      </c>
      <c r="BS174">
        <v>2</v>
      </c>
      <c r="BT174" t="s">
        <v>259</v>
      </c>
      <c r="CS174" s="57"/>
    </row>
    <row r="175" spans="1:97" hidden="1">
      <c r="A175" s="9">
        <v>168</v>
      </c>
      <c r="B175" s="9">
        <v>2</v>
      </c>
      <c r="C175" s="9">
        <v>4</v>
      </c>
      <c r="D175" s="9">
        <v>5</v>
      </c>
      <c r="E175" s="9">
        <v>9</v>
      </c>
      <c r="F175" s="9">
        <v>0</v>
      </c>
      <c r="G175" s="9">
        <v>1</v>
      </c>
      <c r="H175" s="9">
        <v>1</v>
      </c>
      <c r="I175" s="9">
        <v>1</v>
      </c>
      <c r="J175" s="9">
        <v>0</v>
      </c>
      <c r="K175" s="9">
        <v>0</v>
      </c>
      <c r="L175" s="9">
        <v>0</v>
      </c>
      <c r="M175" s="9">
        <v>2</v>
      </c>
      <c r="N175" s="9">
        <v>1</v>
      </c>
      <c r="O175" s="9">
        <v>1</v>
      </c>
      <c r="P175" s="9">
        <v>1</v>
      </c>
      <c r="Q175" s="9">
        <v>1</v>
      </c>
      <c r="R175" s="9">
        <v>1</v>
      </c>
      <c r="S175" s="9">
        <v>1</v>
      </c>
      <c r="T175" s="9">
        <v>1</v>
      </c>
      <c r="U175" s="9">
        <v>1</v>
      </c>
      <c r="V175" s="9">
        <v>1</v>
      </c>
      <c r="W175" s="75">
        <v>1</v>
      </c>
      <c r="X175" s="75">
        <v>1</v>
      </c>
      <c r="Y175" s="75">
        <v>1</v>
      </c>
      <c r="Z175" s="9">
        <v>1</v>
      </c>
      <c r="AA175" s="9">
        <v>1</v>
      </c>
      <c r="AB175" s="9">
        <v>1</v>
      </c>
      <c r="AC175" s="9">
        <v>1</v>
      </c>
      <c r="AD175" s="9">
        <v>1</v>
      </c>
      <c r="AE175" s="9">
        <v>1</v>
      </c>
      <c r="AF175" s="9">
        <v>1</v>
      </c>
      <c r="AG175" s="9">
        <v>1</v>
      </c>
      <c r="AH175" s="91">
        <v>1</v>
      </c>
      <c r="AI175" s="9">
        <v>2</v>
      </c>
      <c r="AJ175">
        <v>1</v>
      </c>
      <c r="AK175">
        <v>1</v>
      </c>
      <c r="AL175" s="58">
        <v>1</v>
      </c>
      <c r="AM175">
        <v>1</v>
      </c>
      <c r="AN175">
        <v>1</v>
      </c>
      <c r="AO175">
        <v>2</v>
      </c>
      <c r="AP175">
        <v>1</v>
      </c>
      <c r="AQ175">
        <v>1</v>
      </c>
      <c r="AR175">
        <v>1</v>
      </c>
      <c r="AS175">
        <v>2</v>
      </c>
      <c r="AT175">
        <v>1</v>
      </c>
      <c r="AU175">
        <v>1</v>
      </c>
      <c r="AV175">
        <v>2</v>
      </c>
      <c r="AW175">
        <v>1</v>
      </c>
      <c r="AX175">
        <v>1</v>
      </c>
      <c r="AY175">
        <v>1</v>
      </c>
      <c r="AZ175">
        <v>2</v>
      </c>
      <c r="BA175">
        <v>1</v>
      </c>
      <c r="BB175">
        <v>1</v>
      </c>
      <c r="BC175">
        <v>1</v>
      </c>
      <c r="BD175">
        <v>1</v>
      </c>
      <c r="BE175">
        <v>1</v>
      </c>
      <c r="BF175">
        <v>2</v>
      </c>
      <c r="BG175">
        <v>2</v>
      </c>
      <c r="BH175">
        <v>1</v>
      </c>
      <c r="BI175">
        <v>1</v>
      </c>
      <c r="BJ175">
        <v>1</v>
      </c>
      <c r="BK175">
        <v>1</v>
      </c>
      <c r="BL175">
        <v>1</v>
      </c>
      <c r="BM175">
        <v>1</v>
      </c>
      <c r="BN175">
        <v>3</v>
      </c>
      <c r="BO175">
        <v>2</v>
      </c>
      <c r="BP175">
        <v>2</v>
      </c>
      <c r="BQ175">
        <v>2</v>
      </c>
      <c r="BR175">
        <v>1</v>
      </c>
      <c r="BS175">
        <v>2</v>
      </c>
      <c r="BT175" t="s">
        <v>260</v>
      </c>
      <c r="CS175" s="57"/>
    </row>
    <row r="176" spans="1:97" hidden="1">
      <c r="A176" s="9">
        <v>169</v>
      </c>
      <c r="B176" s="9">
        <v>1</v>
      </c>
      <c r="C176" s="9">
        <v>2</v>
      </c>
      <c r="D176" s="9">
        <v>1</v>
      </c>
      <c r="E176" s="9">
        <v>9</v>
      </c>
      <c r="F176" s="9">
        <v>0</v>
      </c>
      <c r="G176" s="9">
        <v>0</v>
      </c>
      <c r="H176" s="9">
        <v>0</v>
      </c>
      <c r="I176" s="9">
        <v>0</v>
      </c>
      <c r="J176" s="9">
        <v>0</v>
      </c>
      <c r="K176" s="9">
        <v>1</v>
      </c>
      <c r="L176" s="9">
        <v>0</v>
      </c>
      <c r="M176" s="9">
        <v>2</v>
      </c>
      <c r="N176" s="9">
        <v>1</v>
      </c>
      <c r="O176" s="9">
        <v>2</v>
      </c>
      <c r="P176" s="9">
        <v>2</v>
      </c>
      <c r="Q176" s="9">
        <v>1</v>
      </c>
      <c r="R176" s="9">
        <v>1</v>
      </c>
      <c r="S176" s="9">
        <v>1</v>
      </c>
      <c r="T176" s="9">
        <v>2</v>
      </c>
      <c r="U176" s="9">
        <v>1</v>
      </c>
      <c r="V176" s="9">
        <v>1</v>
      </c>
      <c r="W176" s="75">
        <v>2</v>
      </c>
      <c r="X176" s="75" t="s">
        <v>956</v>
      </c>
      <c r="Y176" s="75" t="s">
        <v>952</v>
      </c>
      <c r="Z176" s="9" t="s">
        <v>952</v>
      </c>
      <c r="AA176" s="9">
        <v>2</v>
      </c>
      <c r="AB176" s="9">
        <v>1</v>
      </c>
      <c r="AC176" s="9">
        <v>1</v>
      </c>
      <c r="AD176" s="9">
        <v>1</v>
      </c>
      <c r="AE176" s="9">
        <v>2</v>
      </c>
      <c r="AF176" s="9">
        <v>1</v>
      </c>
      <c r="AG176" s="9">
        <v>1</v>
      </c>
      <c r="AH176" s="91">
        <v>1</v>
      </c>
      <c r="AI176" s="9">
        <v>1</v>
      </c>
      <c r="AJ176">
        <v>2</v>
      </c>
      <c r="AK176" t="s">
        <v>957</v>
      </c>
      <c r="AL176" s="58">
        <v>1</v>
      </c>
      <c r="AM176">
        <v>1</v>
      </c>
      <c r="AN176">
        <v>1</v>
      </c>
      <c r="AO176">
        <v>2</v>
      </c>
      <c r="AP176">
        <v>1</v>
      </c>
      <c r="AQ176">
        <v>2</v>
      </c>
      <c r="AR176">
        <v>2</v>
      </c>
      <c r="AS176">
        <v>2</v>
      </c>
      <c r="AT176">
        <v>2</v>
      </c>
      <c r="AU176">
        <v>2</v>
      </c>
      <c r="AV176">
        <v>2</v>
      </c>
      <c r="AW176">
        <v>1</v>
      </c>
      <c r="AX176">
        <v>2</v>
      </c>
      <c r="AY176">
        <v>2</v>
      </c>
      <c r="AZ176">
        <v>2</v>
      </c>
      <c r="BA176">
        <v>2</v>
      </c>
      <c r="BB176">
        <v>2</v>
      </c>
      <c r="BC176">
        <v>1</v>
      </c>
      <c r="BD176">
        <v>2</v>
      </c>
      <c r="BE176">
        <v>2</v>
      </c>
      <c r="BF176" t="s">
        <v>957</v>
      </c>
      <c r="BG176" t="s">
        <v>957</v>
      </c>
      <c r="BH176">
        <v>1</v>
      </c>
      <c r="BI176">
        <v>1</v>
      </c>
      <c r="BJ176">
        <v>1</v>
      </c>
      <c r="BK176">
        <v>2</v>
      </c>
      <c r="BL176">
        <v>2</v>
      </c>
      <c r="BM176">
        <v>1</v>
      </c>
      <c r="BN176">
        <v>4</v>
      </c>
      <c r="BO176">
        <v>3</v>
      </c>
      <c r="BP176">
        <v>2</v>
      </c>
      <c r="BQ176">
        <v>3</v>
      </c>
      <c r="BR176">
        <v>1</v>
      </c>
      <c r="BS176">
        <v>2</v>
      </c>
      <c r="CS176" s="57"/>
    </row>
    <row r="177" spans="1:97" hidden="1">
      <c r="A177" s="9">
        <v>170</v>
      </c>
      <c r="B177" s="9">
        <v>2</v>
      </c>
      <c r="C177" s="9">
        <v>8</v>
      </c>
      <c r="D177" s="9">
        <v>5</v>
      </c>
      <c r="E177" s="9">
        <v>4</v>
      </c>
      <c r="F177" s="9">
        <v>0</v>
      </c>
      <c r="G177" s="9">
        <v>0</v>
      </c>
      <c r="H177" s="9">
        <v>0</v>
      </c>
      <c r="I177" s="9">
        <v>0</v>
      </c>
      <c r="J177" s="9">
        <v>0</v>
      </c>
      <c r="K177" s="9">
        <v>0</v>
      </c>
      <c r="L177" s="9">
        <v>1</v>
      </c>
      <c r="M177" s="9">
        <v>1</v>
      </c>
      <c r="N177" s="9">
        <v>1</v>
      </c>
      <c r="O177" s="9">
        <v>2</v>
      </c>
      <c r="P177" s="9">
        <v>2</v>
      </c>
      <c r="Q177" s="9">
        <v>1</v>
      </c>
      <c r="R177" s="9">
        <v>1</v>
      </c>
      <c r="S177" s="9">
        <v>1</v>
      </c>
      <c r="T177" s="9">
        <v>1</v>
      </c>
      <c r="U177" s="9">
        <v>1</v>
      </c>
      <c r="V177" s="9">
        <v>2</v>
      </c>
      <c r="W177" s="75">
        <v>1</v>
      </c>
      <c r="X177" s="75">
        <v>2</v>
      </c>
      <c r="Y177" s="75">
        <v>2</v>
      </c>
      <c r="Z177" s="9">
        <v>2</v>
      </c>
      <c r="AA177" s="9">
        <v>2</v>
      </c>
      <c r="AB177" s="9">
        <v>2</v>
      </c>
      <c r="AC177" s="9">
        <v>1</v>
      </c>
      <c r="AD177" s="9">
        <v>1</v>
      </c>
      <c r="AE177" s="9">
        <v>1</v>
      </c>
      <c r="AF177" s="9">
        <v>1</v>
      </c>
      <c r="AG177" s="9">
        <v>2</v>
      </c>
      <c r="AH177" s="91">
        <v>1</v>
      </c>
      <c r="AI177" s="9">
        <v>2</v>
      </c>
      <c r="AJ177">
        <v>2</v>
      </c>
      <c r="AK177" t="s">
        <v>957</v>
      </c>
      <c r="AL177" s="58">
        <v>2</v>
      </c>
      <c r="AM177">
        <v>1</v>
      </c>
      <c r="AN177">
        <v>1</v>
      </c>
      <c r="AO177">
        <v>1</v>
      </c>
      <c r="AP177">
        <v>1</v>
      </c>
      <c r="AQ177">
        <v>1</v>
      </c>
      <c r="AR177">
        <v>1</v>
      </c>
      <c r="AS177">
        <v>2</v>
      </c>
      <c r="AT177">
        <v>2</v>
      </c>
      <c r="AU177">
        <v>2</v>
      </c>
      <c r="AV177">
        <v>2</v>
      </c>
      <c r="AW177">
        <v>2</v>
      </c>
      <c r="AX177">
        <v>1</v>
      </c>
      <c r="AY177">
        <v>1</v>
      </c>
      <c r="AZ177">
        <v>1</v>
      </c>
      <c r="BA177">
        <v>1</v>
      </c>
      <c r="BB177">
        <v>2</v>
      </c>
      <c r="BC177">
        <v>2</v>
      </c>
      <c r="BD177">
        <v>2</v>
      </c>
      <c r="BE177">
        <v>1</v>
      </c>
      <c r="BF177">
        <v>2</v>
      </c>
      <c r="BG177">
        <v>2</v>
      </c>
      <c r="BH177">
        <v>1</v>
      </c>
      <c r="BI177">
        <v>2</v>
      </c>
      <c r="BJ177">
        <v>1</v>
      </c>
      <c r="BK177">
        <v>1</v>
      </c>
      <c r="BL177">
        <v>1</v>
      </c>
      <c r="BM177">
        <v>1</v>
      </c>
      <c r="BN177">
        <v>4</v>
      </c>
      <c r="BO177">
        <v>2</v>
      </c>
      <c r="BP177">
        <v>2</v>
      </c>
      <c r="BQ177">
        <v>3</v>
      </c>
      <c r="BR177">
        <v>3</v>
      </c>
      <c r="BS177">
        <v>2</v>
      </c>
      <c r="BT177" t="s">
        <v>261</v>
      </c>
      <c r="CS177" s="57"/>
    </row>
    <row r="178" spans="1:97">
      <c r="A178" s="9">
        <v>171</v>
      </c>
      <c r="B178" s="9">
        <v>2</v>
      </c>
      <c r="C178" s="9">
        <v>3</v>
      </c>
      <c r="D178" s="9">
        <v>1</v>
      </c>
      <c r="E178" s="9">
        <v>8</v>
      </c>
      <c r="F178" s="9">
        <v>1</v>
      </c>
      <c r="G178" s="9">
        <v>1</v>
      </c>
      <c r="H178" s="9">
        <v>0</v>
      </c>
      <c r="I178" s="9">
        <v>1</v>
      </c>
      <c r="J178" s="9">
        <v>0</v>
      </c>
      <c r="K178" s="9">
        <v>0</v>
      </c>
      <c r="L178" s="9">
        <v>0</v>
      </c>
      <c r="M178" s="9">
        <v>2</v>
      </c>
      <c r="N178" s="9">
        <v>2</v>
      </c>
      <c r="O178" s="9">
        <v>2</v>
      </c>
      <c r="P178" s="9">
        <v>1</v>
      </c>
      <c r="Q178" s="9">
        <v>1</v>
      </c>
      <c r="R178" s="9">
        <v>1</v>
      </c>
      <c r="S178" s="9">
        <v>1</v>
      </c>
      <c r="T178" s="9">
        <v>1</v>
      </c>
      <c r="U178" s="9">
        <v>1</v>
      </c>
      <c r="V178" s="9">
        <v>2</v>
      </c>
      <c r="W178" s="75">
        <v>1</v>
      </c>
      <c r="X178" s="75">
        <v>2</v>
      </c>
      <c r="Y178" s="75">
        <v>2</v>
      </c>
      <c r="Z178" s="9">
        <v>1</v>
      </c>
      <c r="AA178" s="9">
        <v>1</v>
      </c>
      <c r="AB178" s="9">
        <v>1</v>
      </c>
      <c r="AC178" s="9">
        <v>1</v>
      </c>
      <c r="AD178" s="9">
        <v>1</v>
      </c>
      <c r="AE178" s="9">
        <v>2</v>
      </c>
      <c r="AF178" s="9">
        <v>1</v>
      </c>
      <c r="AG178" s="9">
        <v>1</v>
      </c>
      <c r="AH178" s="91">
        <v>2</v>
      </c>
      <c r="AI178" s="9">
        <v>2</v>
      </c>
      <c r="AJ178">
        <v>1</v>
      </c>
      <c r="AK178">
        <v>1</v>
      </c>
      <c r="AL178" s="58">
        <v>1</v>
      </c>
      <c r="AM178">
        <v>1</v>
      </c>
      <c r="AN178">
        <v>2</v>
      </c>
      <c r="AO178">
        <v>2</v>
      </c>
      <c r="AP178">
        <v>1</v>
      </c>
      <c r="AQ178">
        <v>1</v>
      </c>
      <c r="AR178">
        <v>2</v>
      </c>
      <c r="AS178">
        <v>2</v>
      </c>
      <c r="AT178">
        <v>1</v>
      </c>
      <c r="AU178">
        <v>2</v>
      </c>
      <c r="AV178">
        <v>2</v>
      </c>
      <c r="AW178">
        <v>1</v>
      </c>
      <c r="AX178">
        <v>2</v>
      </c>
      <c r="AY178">
        <v>2</v>
      </c>
      <c r="AZ178">
        <v>2</v>
      </c>
      <c r="BA178">
        <v>1</v>
      </c>
      <c r="BB178">
        <v>1</v>
      </c>
      <c r="BC178">
        <v>1</v>
      </c>
      <c r="BD178">
        <v>1</v>
      </c>
      <c r="BE178">
        <v>2</v>
      </c>
      <c r="BF178" t="s">
        <v>957</v>
      </c>
      <c r="BG178" t="s">
        <v>957</v>
      </c>
      <c r="BH178">
        <v>1</v>
      </c>
      <c r="BI178">
        <v>2</v>
      </c>
      <c r="BJ178">
        <v>1</v>
      </c>
      <c r="BK178">
        <v>2</v>
      </c>
      <c r="BL178">
        <v>1</v>
      </c>
      <c r="BM178">
        <v>1</v>
      </c>
      <c r="BN178">
        <v>4</v>
      </c>
      <c r="BO178">
        <v>2</v>
      </c>
      <c r="BP178">
        <v>1</v>
      </c>
      <c r="BQ178">
        <v>3</v>
      </c>
      <c r="BR178">
        <v>1</v>
      </c>
      <c r="BS178">
        <v>2</v>
      </c>
      <c r="CS178" s="57"/>
    </row>
    <row r="179" spans="1:97">
      <c r="A179" s="9">
        <v>172</v>
      </c>
      <c r="B179" s="9">
        <v>2</v>
      </c>
      <c r="C179" s="9">
        <v>5</v>
      </c>
      <c r="D179" s="9">
        <v>1</v>
      </c>
      <c r="E179" s="9">
        <v>3</v>
      </c>
      <c r="F179" s="9">
        <v>0</v>
      </c>
      <c r="G179" s="9">
        <v>0</v>
      </c>
      <c r="H179" s="9">
        <v>0</v>
      </c>
      <c r="I179" s="9">
        <v>0</v>
      </c>
      <c r="J179" s="9">
        <v>0</v>
      </c>
      <c r="K179" s="9">
        <v>1</v>
      </c>
      <c r="L179" s="9">
        <v>0</v>
      </c>
      <c r="M179" s="9">
        <v>2</v>
      </c>
      <c r="N179" s="9">
        <v>2</v>
      </c>
      <c r="O179" s="9">
        <v>2</v>
      </c>
      <c r="P179" s="9">
        <v>1</v>
      </c>
      <c r="Q179" s="9">
        <v>1</v>
      </c>
      <c r="R179" s="9">
        <v>1</v>
      </c>
      <c r="S179" s="9">
        <v>2</v>
      </c>
      <c r="T179" s="9">
        <v>2</v>
      </c>
      <c r="U179" s="9">
        <v>1</v>
      </c>
      <c r="V179" s="9">
        <v>2</v>
      </c>
      <c r="W179" s="75">
        <v>1</v>
      </c>
      <c r="X179" s="75">
        <v>1</v>
      </c>
      <c r="Y179" s="75">
        <v>2</v>
      </c>
      <c r="Z179" s="9">
        <v>1</v>
      </c>
      <c r="AA179" s="9">
        <v>1</v>
      </c>
      <c r="AB179" s="9">
        <v>2</v>
      </c>
      <c r="AC179" s="9">
        <v>1</v>
      </c>
      <c r="AD179" s="9">
        <v>1</v>
      </c>
      <c r="AE179" s="9">
        <v>2</v>
      </c>
      <c r="AF179" s="9">
        <v>1</v>
      </c>
      <c r="AG179" s="9">
        <v>1</v>
      </c>
      <c r="AH179" s="91">
        <v>1</v>
      </c>
      <c r="AI179" s="9">
        <v>2</v>
      </c>
      <c r="AJ179">
        <v>2</v>
      </c>
      <c r="AK179" t="s">
        <v>957</v>
      </c>
      <c r="AL179" s="58">
        <v>1</v>
      </c>
      <c r="AM179">
        <v>1</v>
      </c>
      <c r="AN179">
        <v>2</v>
      </c>
      <c r="AO179">
        <v>2</v>
      </c>
      <c r="AP179">
        <v>1</v>
      </c>
      <c r="AQ179">
        <v>1</v>
      </c>
      <c r="AR179">
        <v>2</v>
      </c>
      <c r="AS179">
        <v>2</v>
      </c>
      <c r="AT179">
        <v>1</v>
      </c>
      <c r="AU179">
        <v>1</v>
      </c>
      <c r="AV179">
        <v>1</v>
      </c>
      <c r="AW179">
        <v>2</v>
      </c>
      <c r="AX179">
        <v>2</v>
      </c>
      <c r="AY179">
        <v>2</v>
      </c>
      <c r="AZ179">
        <v>2</v>
      </c>
      <c r="BA179">
        <v>1</v>
      </c>
      <c r="BB179">
        <v>2</v>
      </c>
      <c r="BC179">
        <v>1</v>
      </c>
      <c r="BD179">
        <v>1</v>
      </c>
      <c r="BE179">
        <v>2</v>
      </c>
      <c r="BF179" t="s">
        <v>957</v>
      </c>
      <c r="BG179" t="s">
        <v>957</v>
      </c>
      <c r="BH179">
        <v>1</v>
      </c>
      <c r="BI179">
        <v>1</v>
      </c>
      <c r="BJ179">
        <v>1</v>
      </c>
      <c r="BK179">
        <v>1</v>
      </c>
      <c r="BL179">
        <v>1</v>
      </c>
      <c r="BM179">
        <v>2</v>
      </c>
      <c r="BN179">
        <v>3</v>
      </c>
      <c r="BO179">
        <v>1</v>
      </c>
      <c r="BP179">
        <v>3</v>
      </c>
      <c r="BQ179">
        <v>2</v>
      </c>
      <c r="BR179">
        <v>1</v>
      </c>
      <c r="BS179">
        <v>5</v>
      </c>
      <c r="BT179" t="s">
        <v>262</v>
      </c>
      <c r="CS179" s="57"/>
    </row>
    <row r="180" spans="1:97">
      <c r="A180" s="9">
        <v>173</v>
      </c>
      <c r="B180" s="9">
        <v>1</v>
      </c>
      <c r="C180" s="9">
        <v>8</v>
      </c>
      <c r="D180" s="9">
        <v>4</v>
      </c>
      <c r="E180" s="9">
        <v>12</v>
      </c>
      <c r="F180" s="9">
        <v>0</v>
      </c>
      <c r="G180" s="9">
        <v>0</v>
      </c>
      <c r="H180" s="9">
        <v>0</v>
      </c>
      <c r="I180" s="9">
        <v>0</v>
      </c>
      <c r="J180" s="9">
        <v>0</v>
      </c>
      <c r="K180" s="9">
        <v>1</v>
      </c>
      <c r="L180" s="9">
        <v>0</v>
      </c>
      <c r="M180" s="9">
        <v>1</v>
      </c>
      <c r="N180" s="9">
        <v>2</v>
      </c>
      <c r="O180" s="9">
        <v>2</v>
      </c>
      <c r="P180" s="9">
        <v>2</v>
      </c>
      <c r="Q180" s="9">
        <v>1</v>
      </c>
      <c r="R180" s="9">
        <v>2</v>
      </c>
      <c r="S180" s="9"/>
      <c r="T180" s="9">
        <v>1</v>
      </c>
      <c r="U180" s="9">
        <v>1</v>
      </c>
      <c r="V180" s="9">
        <v>2</v>
      </c>
      <c r="W180" s="75">
        <v>1</v>
      </c>
      <c r="X180" s="75">
        <v>2</v>
      </c>
      <c r="Y180" s="75">
        <v>2</v>
      </c>
      <c r="Z180" s="9">
        <v>1</v>
      </c>
      <c r="AA180" s="9">
        <v>1</v>
      </c>
      <c r="AB180" s="9">
        <v>2</v>
      </c>
      <c r="AC180" s="9">
        <v>2</v>
      </c>
      <c r="AD180" s="9">
        <v>1</v>
      </c>
      <c r="AE180" s="9">
        <v>2</v>
      </c>
      <c r="AF180" s="9">
        <v>2</v>
      </c>
      <c r="AG180" s="9">
        <v>1</v>
      </c>
      <c r="AH180" s="9">
        <v>2</v>
      </c>
      <c r="AI180" s="9">
        <v>2</v>
      </c>
      <c r="AJ180">
        <v>2</v>
      </c>
      <c r="AK180" t="s">
        <v>957</v>
      </c>
      <c r="AL180" s="58">
        <v>2</v>
      </c>
      <c r="AM180">
        <v>1</v>
      </c>
      <c r="AN180">
        <v>1</v>
      </c>
      <c r="AO180">
        <v>2</v>
      </c>
      <c r="AP180">
        <v>2</v>
      </c>
      <c r="AQ180">
        <v>2</v>
      </c>
      <c r="AR180">
        <v>2</v>
      </c>
      <c r="AS180">
        <v>2</v>
      </c>
      <c r="AT180">
        <v>2</v>
      </c>
      <c r="AU180">
        <v>2</v>
      </c>
      <c r="AV180">
        <v>2</v>
      </c>
      <c r="AW180">
        <v>2</v>
      </c>
      <c r="AX180">
        <v>2</v>
      </c>
      <c r="AY180">
        <v>2</v>
      </c>
      <c r="AZ180">
        <v>2</v>
      </c>
      <c r="BA180">
        <v>1</v>
      </c>
      <c r="BB180">
        <v>2</v>
      </c>
      <c r="BC180">
        <v>1</v>
      </c>
      <c r="BD180">
        <v>2</v>
      </c>
      <c r="BE180">
        <v>2</v>
      </c>
      <c r="BF180" t="s">
        <v>957</v>
      </c>
      <c r="BG180" t="s">
        <v>957</v>
      </c>
      <c r="BH180">
        <v>1</v>
      </c>
      <c r="BI180">
        <v>4</v>
      </c>
      <c r="BJ180">
        <v>2</v>
      </c>
      <c r="BK180">
        <v>2</v>
      </c>
      <c r="BL180">
        <v>2</v>
      </c>
      <c r="BM180">
        <v>2</v>
      </c>
      <c r="BN180">
        <v>4</v>
      </c>
      <c r="BO180">
        <v>2</v>
      </c>
      <c r="BP180">
        <v>4</v>
      </c>
      <c r="BQ180">
        <v>2</v>
      </c>
      <c r="BR180">
        <v>3</v>
      </c>
      <c r="BS180">
        <v>4</v>
      </c>
      <c r="BT180" t="s">
        <v>263</v>
      </c>
      <c r="CS180" s="57"/>
    </row>
    <row r="181" spans="1:97">
      <c r="A181" s="9">
        <v>174</v>
      </c>
      <c r="B181" s="9">
        <v>1</v>
      </c>
      <c r="C181" s="9">
        <v>8</v>
      </c>
      <c r="D181" s="9">
        <v>4</v>
      </c>
      <c r="E181" s="9">
        <v>7</v>
      </c>
      <c r="F181" s="9">
        <v>0</v>
      </c>
      <c r="G181" s="9">
        <v>0</v>
      </c>
      <c r="H181" s="9">
        <v>0</v>
      </c>
      <c r="I181" s="9">
        <v>0</v>
      </c>
      <c r="J181" s="9">
        <v>0</v>
      </c>
      <c r="K181" s="9">
        <v>1</v>
      </c>
      <c r="L181" s="9">
        <v>0</v>
      </c>
      <c r="M181" s="9">
        <v>2</v>
      </c>
      <c r="N181" s="9">
        <v>2</v>
      </c>
      <c r="O181" s="9">
        <v>2</v>
      </c>
      <c r="P181" s="9">
        <v>1</v>
      </c>
      <c r="Q181" s="9">
        <v>1</v>
      </c>
      <c r="R181" s="9">
        <v>1</v>
      </c>
      <c r="S181" s="9">
        <v>2</v>
      </c>
      <c r="T181" s="9">
        <v>2</v>
      </c>
      <c r="U181" s="9">
        <v>1</v>
      </c>
      <c r="V181" s="9">
        <v>2</v>
      </c>
      <c r="W181" s="75">
        <v>1</v>
      </c>
      <c r="X181" s="75">
        <v>2</v>
      </c>
      <c r="Y181" s="75"/>
      <c r="Z181" s="9"/>
      <c r="AA181" s="9">
        <v>1</v>
      </c>
      <c r="AB181" s="9">
        <v>2</v>
      </c>
      <c r="AC181" s="9">
        <v>1</v>
      </c>
      <c r="AD181" s="9">
        <v>1</v>
      </c>
      <c r="AE181" s="9">
        <v>2</v>
      </c>
      <c r="AF181" s="9">
        <v>1</v>
      </c>
      <c r="AG181" s="9">
        <v>2</v>
      </c>
      <c r="AH181" s="91">
        <v>2</v>
      </c>
      <c r="AI181" s="9">
        <v>2</v>
      </c>
      <c r="AJ181">
        <v>2</v>
      </c>
      <c r="AK181" t="s">
        <v>957</v>
      </c>
      <c r="AL181" s="58">
        <v>2</v>
      </c>
      <c r="AM181">
        <v>1</v>
      </c>
      <c r="AN181">
        <v>1</v>
      </c>
      <c r="AO181">
        <v>2</v>
      </c>
      <c r="AP181">
        <v>2</v>
      </c>
      <c r="AQ181">
        <v>2</v>
      </c>
      <c r="AR181">
        <v>2</v>
      </c>
      <c r="AS181">
        <v>2</v>
      </c>
      <c r="AT181">
        <v>1</v>
      </c>
      <c r="AU181">
        <v>1</v>
      </c>
      <c r="AV181">
        <v>2</v>
      </c>
      <c r="AW181">
        <v>1</v>
      </c>
      <c r="AX181">
        <v>2</v>
      </c>
      <c r="AY181">
        <v>2</v>
      </c>
      <c r="AZ181">
        <v>2</v>
      </c>
      <c r="BA181">
        <v>1</v>
      </c>
      <c r="BB181">
        <v>2</v>
      </c>
      <c r="BC181">
        <v>2</v>
      </c>
      <c r="BD181">
        <v>2</v>
      </c>
      <c r="BE181">
        <v>1</v>
      </c>
      <c r="BF181">
        <v>2</v>
      </c>
      <c r="BG181">
        <v>3</v>
      </c>
      <c r="BH181">
        <v>1</v>
      </c>
      <c r="BI181">
        <v>1</v>
      </c>
      <c r="BJ181">
        <v>1</v>
      </c>
      <c r="BK181">
        <v>1</v>
      </c>
      <c r="BL181">
        <v>1</v>
      </c>
      <c r="BM181">
        <v>2</v>
      </c>
      <c r="BN181">
        <v>4</v>
      </c>
      <c r="BO181">
        <v>2</v>
      </c>
      <c r="BP181">
        <v>4</v>
      </c>
      <c r="BQ181">
        <v>3</v>
      </c>
      <c r="BR181">
        <v>2</v>
      </c>
      <c r="BS181">
        <v>2</v>
      </c>
      <c r="CS181" s="57"/>
    </row>
    <row r="182" spans="1:97">
      <c r="A182" s="9">
        <v>175</v>
      </c>
      <c r="B182" s="9">
        <v>1</v>
      </c>
      <c r="C182" s="9">
        <v>6</v>
      </c>
      <c r="D182" s="9">
        <v>1</v>
      </c>
      <c r="E182" s="9">
        <v>1</v>
      </c>
      <c r="F182" s="9">
        <v>0</v>
      </c>
      <c r="G182" s="9">
        <v>0</v>
      </c>
      <c r="H182" s="9">
        <v>0</v>
      </c>
      <c r="I182" s="9">
        <v>1</v>
      </c>
      <c r="J182" s="9">
        <v>0</v>
      </c>
      <c r="K182" s="9">
        <v>0</v>
      </c>
      <c r="L182" s="9">
        <v>0</v>
      </c>
      <c r="M182" s="9">
        <v>2</v>
      </c>
      <c r="N182" s="9">
        <v>2</v>
      </c>
      <c r="O182" s="9">
        <v>2</v>
      </c>
      <c r="P182" s="9">
        <v>1</v>
      </c>
      <c r="Q182" s="9">
        <v>1</v>
      </c>
      <c r="R182" s="9">
        <v>2</v>
      </c>
      <c r="S182" s="9"/>
      <c r="T182" s="9">
        <v>2</v>
      </c>
      <c r="U182" s="9">
        <v>2</v>
      </c>
      <c r="V182" s="9" t="s">
        <v>957</v>
      </c>
      <c r="W182" s="75">
        <v>1</v>
      </c>
      <c r="X182" s="75">
        <v>1</v>
      </c>
      <c r="Y182" s="75">
        <v>2</v>
      </c>
      <c r="Z182" s="9"/>
      <c r="AA182" s="9">
        <v>2</v>
      </c>
      <c r="AB182" s="9">
        <v>1</v>
      </c>
      <c r="AC182" s="9">
        <v>1</v>
      </c>
      <c r="AD182" s="9">
        <v>1</v>
      </c>
      <c r="AE182" s="9">
        <v>2</v>
      </c>
      <c r="AF182" s="9">
        <v>2</v>
      </c>
      <c r="AG182" s="9">
        <v>2</v>
      </c>
      <c r="AH182" s="91">
        <v>2</v>
      </c>
      <c r="AI182" s="9">
        <v>2</v>
      </c>
      <c r="AJ182">
        <v>2</v>
      </c>
      <c r="AK182" t="s">
        <v>957</v>
      </c>
      <c r="AL182" s="58">
        <v>2</v>
      </c>
      <c r="AM182">
        <v>1</v>
      </c>
      <c r="AN182">
        <v>2</v>
      </c>
      <c r="AO182">
        <v>2</v>
      </c>
      <c r="AP182">
        <v>2</v>
      </c>
      <c r="AQ182">
        <v>2</v>
      </c>
      <c r="AR182">
        <v>2</v>
      </c>
      <c r="AS182">
        <v>2</v>
      </c>
      <c r="AT182">
        <v>1</v>
      </c>
      <c r="AU182">
        <v>1</v>
      </c>
      <c r="AV182">
        <v>2</v>
      </c>
      <c r="AW182">
        <v>1</v>
      </c>
      <c r="AX182">
        <v>1</v>
      </c>
      <c r="AY182">
        <v>2</v>
      </c>
      <c r="AZ182">
        <v>2</v>
      </c>
      <c r="BA182">
        <v>2</v>
      </c>
      <c r="BB182">
        <v>2</v>
      </c>
      <c r="BC182">
        <v>1</v>
      </c>
      <c r="BD182">
        <v>1</v>
      </c>
      <c r="BE182">
        <v>2</v>
      </c>
      <c r="BF182" t="s">
        <v>957</v>
      </c>
      <c r="BG182" t="s">
        <v>957</v>
      </c>
      <c r="BH182">
        <v>1</v>
      </c>
      <c r="BI182">
        <v>1</v>
      </c>
      <c r="BJ182">
        <v>1</v>
      </c>
      <c r="BK182">
        <v>2</v>
      </c>
      <c r="BL182">
        <v>2</v>
      </c>
      <c r="BM182">
        <v>1</v>
      </c>
      <c r="BN182">
        <v>4</v>
      </c>
      <c r="BO182">
        <v>3</v>
      </c>
      <c r="BP182">
        <v>4</v>
      </c>
      <c r="BQ182">
        <v>4</v>
      </c>
      <c r="BR182">
        <v>3</v>
      </c>
      <c r="BS182">
        <v>2</v>
      </c>
      <c r="CS182" s="57"/>
    </row>
    <row r="183" spans="1:97" hidden="1">
      <c r="A183" s="9">
        <v>176</v>
      </c>
      <c r="B183" s="9">
        <v>1</v>
      </c>
      <c r="C183" s="9">
        <v>3</v>
      </c>
      <c r="D183" s="9">
        <v>3</v>
      </c>
      <c r="E183" s="9">
        <v>12</v>
      </c>
      <c r="F183" s="9">
        <v>1</v>
      </c>
      <c r="G183" s="9">
        <v>0</v>
      </c>
      <c r="H183" s="9">
        <v>0</v>
      </c>
      <c r="I183" s="9">
        <v>0</v>
      </c>
      <c r="J183" s="9">
        <v>0</v>
      </c>
      <c r="K183" s="9">
        <v>0</v>
      </c>
      <c r="L183" s="9">
        <v>0</v>
      </c>
      <c r="M183" s="9">
        <v>3</v>
      </c>
      <c r="N183" s="9">
        <v>1</v>
      </c>
      <c r="O183" s="9">
        <v>2</v>
      </c>
      <c r="P183" s="9">
        <v>2</v>
      </c>
      <c r="Q183" s="9">
        <v>1</v>
      </c>
      <c r="R183" s="9">
        <v>1</v>
      </c>
      <c r="S183" s="9">
        <v>1</v>
      </c>
      <c r="T183" s="9">
        <v>1</v>
      </c>
      <c r="U183" s="9">
        <v>1</v>
      </c>
      <c r="V183" s="9">
        <v>2</v>
      </c>
      <c r="W183" s="75">
        <v>1</v>
      </c>
      <c r="X183" s="75">
        <v>1</v>
      </c>
      <c r="Y183" s="75">
        <v>2</v>
      </c>
      <c r="Z183" s="9">
        <v>1</v>
      </c>
      <c r="AA183" s="9">
        <v>2</v>
      </c>
      <c r="AB183" s="9">
        <v>2</v>
      </c>
      <c r="AC183" s="9">
        <v>1</v>
      </c>
      <c r="AD183" s="9">
        <v>1</v>
      </c>
      <c r="AE183" s="9">
        <v>1</v>
      </c>
      <c r="AF183" s="9">
        <v>1</v>
      </c>
      <c r="AG183" s="9">
        <v>2</v>
      </c>
      <c r="AH183" s="91">
        <v>1</v>
      </c>
      <c r="AI183" s="9">
        <v>2</v>
      </c>
      <c r="AJ183">
        <v>1</v>
      </c>
      <c r="AK183">
        <v>1</v>
      </c>
      <c r="AL183" s="58">
        <v>2</v>
      </c>
      <c r="AM183">
        <v>1</v>
      </c>
      <c r="AN183">
        <v>1</v>
      </c>
      <c r="AO183">
        <v>2</v>
      </c>
      <c r="AP183">
        <v>1</v>
      </c>
      <c r="AQ183">
        <v>2</v>
      </c>
      <c r="AR183">
        <v>2</v>
      </c>
      <c r="AS183">
        <v>1</v>
      </c>
      <c r="AT183">
        <v>2</v>
      </c>
      <c r="AU183">
        <v>1</v>
      </c>
      <c r="AV183">
        <v>2</v>
      </c>
      <c r="AW183">
        <v>1</v>
      </c>
      <c r="AX183">
        <v>2</v>
      </c>
      <c r="AY183">
        <v>2</v>
      </c>
      <c r="AZ183">
        <v>2</v>
      </c>
      <c r="BA183">
        <v>2</v>
      </c>
      <c r="BB183">
        <v>2</v>
      </c>
      <c r="BC183">
        <v>1</v>
      </c>
      <c r="BD183">
        <v>1</v>
      </c>
      <c r="BE183">
        <v>1</v>
      </c>
      <c r="BF183">
        <v>2</v>
      </c>
      <c r="BG183">
        <v>3</v>
      </c>
      <c r="BH183">
        <v>1</v>
      </c>
      <c r="BI183">
        <v>2</v>
      </c>
      <c r="BJ183">
        <v>2</v>
      </c>
      <c r="BK183">
        <v>1</v>
      </c>
      <c r="BL183">
        <v>1</v>
      </c>
      <c r="BM183">
        <v>1</v>
      </c>
      <c r="BN183">
        <v>4</v>
      </c>
      <c r="BO183">
        <v>1</v>
      </c>
      <c r="BP183">
        <v>2</v>
      </c>
      <c r="BQ183">
        <v>2</v>
      </c>
      <c r="BR183">
        <v>1</v>
      </c>
      <c r="BS183">
        <v>2</v>
      </c>
      <c r="CS183" s="57"/>
    </row>
    <row r="184" spans="1:97" hidden="1">
      <c r="A184" s="9">
        <v>177</v>
      </c>
      <c r="B184" s="9">
        <v>2</v>
      </c>
      <c r="C184" s="9">
        <v>8</v>
      </c>
      <c r="D184" s="9">
        <v>1</v>
      </c>
      <c r="E184" s="9">
        <v>13</v>
      </c>
      <c r="F184" s="9">
        <v>0</v>
      </c>
      <c r="G184" s="9">
        <v>1</v>
      </c>
      <c r="H184" s="9">
        <v>0</v>
      </c>
      <c r="I184" s="9">
        <v>1</v>
      </c>
      <c r="J184" s="9">
        <v>1</v>
      </c>
      <c r="K184" s="9">
        <v>0</v>
      </c>
      <c r="L184" s="9">
        <v>0</v>
      </c>
      <c r="M184" s="9">
        <v>2</v>
      </c>
      <c r="N184" s="9">
        <v>1</v>
      </c>
      <c r="O184" s="9">
        <v>1</v>
      </c>
      <c r="P184" s="9">
        <v>1</v>
      </c>
      <c r="Q184" s="9">
        <v>1</v>
      </c>
      <c r="R184" s="9">
        <v>1</v>
      </c>
      <c r="S184" s="9">
        <v>1</v>
      </c>
      <c r="T184" s="9">
        <v>1</v>
      </c>
      <c r="U184" s="9">
        <v>1</v>
      </c>
      <c r="V184" s="9">
        <v>2</v>
      </c>
      <c r="W184" s="75">
        <v>2</v>
      </c>
      <c r="X184" s="75" t="s">
        <v>956</v>
      </c>
      <c r="Y184" s="75" t="s">
        <v>952</v>
      </c>
      <c r="Z184" s="9" t="s">
        <v>952</v>
      </c>
      <c r="AA184" s="9">
        <v>2</v>
      </c>
      <c r="AB184" s="9">
        <v>2</v>
      </c>
      <c r="AC184" s="9">
        <v>1</v>
      </c>
      <c r="AD184" s="9">
        <v>1</v>
      </c>
      <c r="AE184" s="9">
        <v>2</v>
      </c>
      <c r="AF184" s="9">
        <v>1</v>
      </c>
      <c r="AG184" s="9">
        <v>1</v>
      </c>
      <c r="AH184" s="91">
        <v>1</v>
      </c>
      <c r="AI184" s="9">
        <v>2</v>
      </c>
      <c r="AJ184">
        <v>1</v>
      </c>
      <c r="AK184">
        <v>1</v>
      </c>
      <c r="AL184" s="58">
        <v>2</v>
      </c>
      <c r="AM184">
        <v>1</v>
      </c>
      <c r="AN184">
        <v>2</v>
      </c>
      <c r="AO184">
        <v>2</v>
      </c>
      <c r="AP184">
        <v>1</v>
      </c>
      <c r="AQ184">
        <v>2</v>
      </c>
      <c r="AR184">
        <v>2</v>
      </c>
      <c r="AS184">
        <v>2</v>
      </c>
      <c r="AT184">
        <v>2</v>
      </c>
      <c r="AU184">
        <v>2</v>
      </c>
      <c r="AV184">
        <v>2</v>
      </c>
      <c r="AW184">
        <v>2</v>
      </c>
      <c r="AX184">
        <v>2</v>
      </c>
      <c r="AY184">
        <v>2</v>
      </c>
      <c r="AZ184">
        <v>2</v>
      </c>
      <c r="BA184">
        <v>1</v>
      </c>
      <c r="BB184">
        <v>2</v>
      </c>
      <c r="BC184">
        <v>1</v>
      </c>
      <c r="BD184">
        <v>1</v>
      </c>
      <c r="BE184">
        <v>1</v>
      </c>
      <c r="BF184">
        <v>2</v>
      </c>
      <c r="BG184">
        <v>2</v>
      </c>
      <c r="BH184">
        <v>1</v>
      </c>
      <c r="BI184">
        <v>2</v>
      </c>
      <c r="BJ184">
        <v>1</v>
      </c>
      <c r="BK184">
        <v>2</v>
      </c>
      <c r="BL184">
        <v>1</v>
      </c>
      <c r="BM184">
        <v>2</v>
      </c>
      <c r="BN184">
        <v>4</v>
      </c>
      <c r="BO184">
        <v>2</v>
      </c>
      <c r="BP184">
        <v>2</v>
      </c>
      <c r="BQ184">
        <v>3</v>
      </c>
      <c r="BR184">
        <v>1</v>
      </c>
      <c r="CS184" s="57"/>
    </row>
    <row r="185" spans="1:97" hidden="1">
      <c r="A185" s="9">
        <v>178</v>
      </c>
      <c r="B185" s="9">
        <v>2</v>
      </c>
      <c r="C185" s="9">
        <v>4</v>
      </c>
      <c r="D185" s="9">
        <v>4</v>
      </c>
      <c r="E185" s="9">
        <v>14</v>
      </c>
      <c r="F185" s="9">
        <v>0</v>
      </c>
      <c r="G185" s="9">
        <v>1</v>
      </c>
      <c r="H185" s="9">
        <v>1</v>
      </c>
      <c r="I185" s="9">
        <v>0</v>
      </c>
      <c r="J185" s="9">
        <v>0</v>
      </c>
      <c r="K185" s="9">
        <v>0</v>
      </c>
      <c r="L185" s="9">
        <v>0</v>
      </c>
      <c r="M185" s="9">
        <v>2</v>
      </c>
      <c r="N185" s="9">
        <v>1</v>
      </c>
      <c r="O185" s="9">
        <v>1</v>
      </c>
      <c r="P185" s="9">
        <v>1</v>
      </c>
      <c r="Q185" s="9">
        <v>1</v>
      </c>
      <c r="R185" s="9">
        <v>1</v>
      </c>
      <c r="S185" s="9">
        <v>1</v>
      </c>
      <c r="T185" s="9">
        <v>1</v>
      </c>
      <c r="U185" s="9">
        <v>1</v>
      </c>
      <c r="V185" s="9">
        <v>1</v>
      </c>
      <c r="W185" s="75">
        <v>2</v>
      </c>
      <c r="X185" s="75" t="s">
        <v>956</v>
      </c>
      <c r="Y185" s="75" t="s">
        <v>952</v>
      </c>
      <c r="Z185" s="9" t="s">
        <v>952</v>
      </c>
      <c r="AA185" s="9">
        <v>1</v>
      </c>
      <c r="AB185" s="9">
        <v>1</v>
      </c>
      <c r="AC185" s="9">
        <v>1</v>
      </c>
      <c r="AD185" s="9">
        <v>1</v>
      </c>
      <c r="AE185" s="9">
        <v>2</v>
      </c>
      <c r="AF185" s="9">
        <v>1</v>
      </c>
      <c r="AG185" s="9">
        <v>1</v>
      </c>
      <c r="AH185" s="91">
        <v>1</v>
      </c>
      <c r="AI185" s="9">
        <v>2</v>
      </c>
      <c r="AJ185">
        <v>1</v>
      </c>
      <c r="AK185">
        <v>1</v>
      </c>
      <c r="AL185" s="58">
        <v>1</v>
      </c>
      <c r="AM185">
        <v>1</v>
      </c>
      <c r="AN185">
        <v>2</v>
      </c>
      <c r="AO185">
        <v>2</v>
      </c>
      <c r="AP185">
        <v>2</v>
      </c>
      <c r="AQ185">
        <v>2</v>
      </c>
      <c r="AR185">
        <v>2</v>
      </c>
      <c r="AS185">
        <v>2</v>
      </c>
      <c r="AT185">
        <v>2</v>
      </c>
      <c r="AU185">
        <v>2</v>
      </c>
      <c r="AV185">
        <v>2</v>
      </c>
      <c r="AW185">
        <v>2</v>
      </c>
      <c r="AX185">
        <v>2</v>
      </c>
      <c r="AY185">
        <v>2</v>
      </c>
      <c r="AZ185">
        <v>2</v>
      </c>
      <c r="BA185">
        <v>1</v>
      </c>
      <c r="BB185">
        <v>2</v>
      </c>
      <c r="BC185">
        <v>1</v>
      </c>
      <c r="BD185">
        <v>1</v>
      </c>
      <c r="BE185">
        <v>1</v>
      </c>
      <c r="BF185">
        <v>2</v>
      </c>
      <c r="BG185">
        <v>3</v>
      </c>
      <c r="BH185">
        <v>2</v>
      </c>
      <c r="BI185">
        <v>3</v>
      </c>
      <c r="BJ185">
        <v>2</v>
      </c>
      <c r="BK185">
        <v>3</v>
      </c>
      <c r="BL185">
        <v>2</v>
      </c>
      <c r="BM185">
        <v>2</v>
      </c>
      <c r="BN185">
        <v>4</v>
      </c>
      <c r="BO185">
        <v>4</v>
      </c>
      <c r="BP185">
        <v>2</v>
      </c>
      <c r="BQ185">
        <v>2</v>
      </c>
      <c r="BR185">
        <v>1</v>
      </c>
      <c r="BS185">
        <v>2</v>
      </c>
      <c r="CS185" s="57"/>
    </row>
    <row r="186" spans="1:97" hidden="1">
      <c r="A186" s="9">
        <v>179</v>
      </c>
      <c r="B186" s="9">
        <v>2</v>
      </c>
      <c r="C186" s="9">
        <v>5</v>
      </c>
      <c r="D186" s="9">
        <v>5</v>
      </c>
      <c r="E186" s="9">
        <v>8</v>
      </c>
      <c r="F186" s="9">
        <v>0</v>
      </c>
      <c r="G186" s="9">
        <v>0</v>
      </c>
      <c r="H186" s="9">
        <v>0</v>
      </c>
      <c r="I186" s="9">
        <v>1</v>
      </c>
      <c r="J186" s="9">
        <v>0</v>
      </c>
      <c r="K186" s="9">
        <v>0</v>
      </c>
      <c r="L186" s="9">
        <v>0</v>
      </c>
      <c r="M186" s="9">
        <v>2</v>
      </c>
      <c r="N186" s="9">
        <v>1</v>
      </c>
      <c r="O186" s="9">
        <v>2</v>
      </c>
      <c r="P186" s="9">
        <v>1</v>
      </c>
      <c r="Q186" s="9">
        <v>1</v>
      </c>
      <c r="R186" s="9">
        <v>1</v>
      </c>
      <c r="S186" s="9">
        <v>1</v>
      </c>
      <c r="T186" s="9">
        <v>2</v>
      </c>
      <c r="U186" s="9">
        <v>1</v>
      </c>
      <c r="V186" s="9">
        <v>1</v>
      </c>
      <c r="W186" s="75">
        <v>1</v>
      </c>
      <c r="X186" s="75">
        <v>2</v>
      </c>
      <c r="Y186" s="75">
        <v>2</v>
      </c>
      <c r="Z186" s="9">
        <v>1</v>
      </c>
      <c r="AA186" s="9">
        <v>1</v>
      </c>
      <c r="AB186" s="9">
        <v>1</v>
      </c>
      <c r="AC186" s="9">
        <v>1</v>
      </c>
      <c r="AD186" s="9">
        <v>1</v>
      </c>
      <c r="AE186" s="9">
        <v>1</v>
      </c>
      <c r="AF186" s="9">
        <v>1</v>
      </c>
      <c r="AG186" s="9">
        <v>1</v>
      </c>
      <c r="AH186" s="9">
        <v>1</v>
      </c>
      <c r="AI186" s="9">
        <v>2</v>
      </c>
      <c r="AJ186">
        <v>2</v>
      </c>
      <c r="AK186" t="s">
        <v>957</v>
      </c>
      <c r="AL186" s="58">
        <v>1</v>
      </c>
      <c r="AM186">
        <v>1</v>
      </c>
      <c r="AN186">
        <v>2</v>
      </c>
      <c r="AO186">
        <v>2</v>
      </c>
      <c r="AP186">
        <v>1</v>
      </c>
      <c r="AQ186">
        <v>2</v>
      </c>
      <c r="AR186">
        <v>1</v>
      </c>
      <c r="AS186">
        <v>1</v>
      </c>
      <c r="AT186">
        <v>1</v>
      </c>
      <c r="AU186">
        <v>1</v>
      </c>
      <c r="AV186">
        <v>2</v>
      </c>
      <c r="AW186">
        <v>1</v>
      </c>
      <c r="AX186">
        <v>1</v>
      </c>
      <c r="AY186">
        <v>1</v>
      </c>
      <c r="AZ186">
        <v>1</v>
      </c>
      <c r="BA186">
        <v>1</v>
      </c>
      <c r="BB186">
        <v>1</v>
      </c>
      <c r="BC186">
        <v>1</v>
      </c>
      <c r="BD186">
        <v>1</v>
      </c>
      <c r="BE186">
        <v>1</v>
      </c>
      <c r="BF186">
        <v>1</v>
      </c>
      <c r="BG186">
        <v>1</v>
      </c>
      <c r="BH186">
        <v>2</v>
      </c>
      <c r="BI186">
        <v>2</v>
      </c>
      <c r="BJ186">
        <v>2</v>
      </c>
      <c r="BK186">
        <v>2</v>
      </c>
      <c r="BL186">
        <v>2</v>
      </c>
      <c r="BM186">
        <v>2</v>
      </c>
      <c r="BN186">
        <v>3</v>
      </c>
      <c r="BO186">
        <v>2</v>
      </c>
      <c r="BP186">
        <v>2</v>
      </c>
      <c r="BQ186">
        <v>3</v>
      </c>
      <c r="BR186">
        <v>1</v>
      </c>
      <c r="BS186">
        <v>2</v>
      </c>
      <c r="CS186" s="57"/>
    </row>
    <row r="187" spans="1:97" hidden="1">
      <c r="A187" s="9">
        <v>180</v>
      </c>
      <c r="B187" s="9">
        <v>1</v>
      </c>
      <c r="C187" s="9">
        <v>8</v>
      </c>
      <c r="D187" s="9">
        <v>7</v>
      </c>
      <c r="E187" s="9">
        <v>12</v>
      </c>
      <c r="F187" s="9">
        <v>0</v>
      </c>
      <c r="G187" s="9">
        <v>0</v>
      </c>
      <c r="H187" s="9">
        <v>0</v>
      </c>
      <c r="I187" s="9">
        <v>0</v>
      </c>
      <c r="J187" s="9">
        <v>0</v>
      </c>
      <c r="K187" s="9">
        <v>1</v>
      </c>
      <c r="L187" s="9">
        <v>0</v>
      </c>
      <c r="M187" s="9">
        <v>2</v>
      </c>
      <c r="N187" s="9">
        <v>1</v>
      </c>
      <c r="O187" s="9">
        <v>1</v>
      </c>
      <c r="P187" s="9">
        <v>1</v>
      </c>
      <c r="Q187" s="9">
        <v>1</v>
      </c>
      <c r="R187" s="9">
        <v>1</v>
      </c>
      <c r="S187" s="9">
        <v>2</v>
      </c>
      <c r="T187" s="9">
        <v>2</v>
      </c>
      <c r="U187" s="9">
        <v>1</v>
      </c>
      <c r="V187" s="9">
        <v>2</v>
      </c>
      <c r="W187" s="75">
        <v>2</v>
      </c>
      <c r="X187" s="75" t="s">
        <v>956</v>
      </c>
      <c r="Y187" s="75" t="s">
        <v>952</v>
      </c>
      <c r="Z187" s="9" t="s">
        <v>952</v>
      </c>
      <c r="AA187" s="9">
        <v>1</v>
      </c>
      <c r="AB187" s="9">
        <v>2</v>
      </c>
      <c r="AC187" s="9">
        <v>2</v>
      </c>
      <c r="AD187" s="9">
        <v>1</v>
      </c>
      <c r="AE187" s="9">
        <v>2</v>
      </c>
      <c r="AF187" s="9">
        <v>1</v>
      </c>
      <c r="AG187" s="9">
        <v>2</v>
      </c>
      <c r="AH187" s="9">
        <v>1</v>
      </c>
      <c r="AI187" s="9">
        <v>2</v>
      </c>
      <c r="AJ187">
        <v>2</v>
      </c>
      <c r="AK187" t="s">
        <v>957</v>
      </c>
      <c r="AL187" s="58">
        <v>2</v>
      </c>
      <c r="AM187">
        <v>1</v>
      </c>
      <c r="AN187">
        <v>2</v>
      </c>
      <c r="AO187">
        <v>2</v>
      </c>
      <c r="AP187">
        <v>1</v>
      </c>
      <c r="AQ187">
        <v>2</v>
      </c>
      <c r="AR187">
        <v>2</v>
      </c>
      <c r="AS187">
        <v>2</v>
      </c>
      <c r="AT187">
        <v>2</v>
      </c>
      <c r="AU187">
        <v>2</v>
      </c>
      <c r="AV187">
        <v>2</v>
      </c>
      <c r="AW187">
        <v>2</v>
      </c>
      <c r="AX187">
        <v>2</v>
      </c>
      <c r="AY187">
        <v>2</v>
      </c>
      <c r="AZ187">
        <v>2</v>
      </c>
      <c r="BA187">
        <v>1</v>
      </c>
      <c r="BB187">
        <v>2</v>
      </c>
      <c r="BC187">
        <v>2</v>
      </c>
      <c r="BD187">
        <v>2</v>
      </c>
      <c r="BE187">
        <v>1</v>
      </c>
      <c r="BF187">
        <v>2</v>
      </c>
      <c r="BG187">
        <v>2</v>
      </c>
      <c r="BH187">
        <v>2</v>
      </c>
      <c r="BI187">
        <v>2</v>
      </c>
      <c r="BJ187">
        <v>1</v>
      </c>
      <c r="BK187">
        <v>2</v>
      </c>
      <c r="BL187">
        <v>1</v>
      </c>
      <c r="BM187">
        <v>2</v>
      </c>
      <c r="BN187">
        <v>3</v>
      </c>
      <c r="BO187">
        <v>3</v>
      </c>
      <c r="BP187">
        <v>2</v>
      </c>
      <c r="BQ187">
        <v>3</v>
      </c>
      <c r="BR187">
        <v>4</v>
      </c>
      <c r="BS187">
        <v>2</v>
      </c>
      <c r="CS187" s="57"/>
    </row>
    <row r="188" spans="1:97">
      <c r="A188" s="9">
        <v>181</v>
      </c>
      <c r="B188" s="9">
        <v>1</v>
      </c>
      <c r="C188" s="9">
        <v>4</v>
      </c>
      <c r="D188" s="9">
        <v>1</v>
      </c>
      <c r="E188" s="9">
        <v>3</v>
      </c>
      <c r="F188" s="9">
        <v>0</v>
      </c>
      <c r="G188" s="9">
        <v>0</v>
      </c>
      <c r="H188" s="9">
        <v>0</v>
      </c>
      <c r="I188" s="9">
        <v>0</v>
      </c>
      <c r="J188" s="9">
        <v>1</v>
      </c>
      <c r="K188" s="9">
        <v>0</v>
      </c>
      <c r="L188" s="9">
        <v>0</v>
      </c>
      <c r="M188" s="9">
        <v>1</v>
      </c>
      <c r="N188" s="9">
        <v>2</v>
      </c>
      <c r="O188" s="9">
        <v>1</v>
      </c>
      <c r="P188" s="9">
        <v>1</v>
      </c>
      <c r="Q188" s="9">
        <v>1</v>
      </c>
      <c r="R188" s="9">
        <v>1</v>
      </c>
      <c r="S188" s="9">
        <v>1</v>
      </c>
      <c r="T188" s="9">
        <v>1</v>
      </c>
      <c r="U188" s="9">
        <v>1</v>
      </c>
      <c r="V188" s="9">
        <v>2</v>
      </c>
      <c r="W188" s="75">
        <v>2</v>
      </c>
      <c r="X188" s="75" t="s">
        <v>956</v>
      </c>
      <c r="Y188" s="75" t="s">
        <v>952</v>
      </c>
      <c r="Z188" s="9" t="s">
        <v>952</v>
      </c>
      <c r="AA188" s="9">
        <v>1</v>
      </c>
      <c r="AB188" s="9">
        <v>1</v>
      </c>
      <c r="AC188" s="9">
        <v>1</v>
      </c>
      <c r="AD188" s="9">
        <v>2</v>
      </c>
      <c r="AE188" s="9">
        <v>1</v>
      </c>
      <c r="AF188" s="9">
        <v>1</v>
      </c>
      <c r="AG188" s="9">
        <v>2</v>
      </c>
      <c r="AH188" s="9">
        <v>1</v>
      </c>
      <c r="AI188" s="9">
        <v>2</v>
      </c>
      <c r="AJ188">
        <v>2</v>
      </c>
      <c r="AK188" t="s">
        <v>957</v>
      </c>
      <c r="AL188" s="58">
        <v>1</v>
      </c>
      <c r="AM188">
        <v>1</v>
      </c>
      <c r="AN188">
        <v>2</v>
      </c>
      <c r="AO188">
        <v>2</v>
      </c>
      <c r="AP188">
        <v>1</v>
      </c>
      <c r="AQ188">
        <v>2</v>
      </c>
      <c r="AR188">
        <v>1</v>
      </c>
      <c r="AS188">
        <v>2</v>
      </c>
      <c r="AT188">
        <v>2</v>
      </c>
      <c r="AU188">
        <v>1</v>
      </c>
      <c r="AV188">
        <v>2</v>
      </c>
      <c r="AW188">
        <v>2</v>
      </c>
      <c r="AX188">
        <v>2</v>
      </c>
      <c r="AY188">
        <v>2</v>
      </c>
      <c r="AZ188">
        <v>2</v>
      </c>
      <c r="BA188">
        <v>2</v>
      </c>
      <c r="BB188">
        <v>1</v>
      </c>
      <c r="BC188">
        <v>1</v>
      </c>
      <c r="BD188">
        <v>1</v>
      </c>
      <c r="BE188">
        <v>2</v>
      </c>
      <c r="BF188" t="s">
        <v>968</v>
      </c>
      <c r="BG188" t="s">
        <v>957</v>
      </c>
      <c r="BH188">
        <v>2</v>
      </c>
      <c r="BI188">
        <v>2</v>
      </c>
      <c r="BJ188">
        <v>2</v>
      </c>
      <c r="BK188">
        <v>2</v>
      </c>
      <c r="BL188">
        <v>1</v>
      </c>
      <c r="BM188">
        <v>1</v>
      </c>
      <c r="BN188">
        <v>4</v>
      </c>
      <c r="BO188">
        <v>2</v>
      </c>
      <c r="BP188">
        <v>2</v>
      </c>
      <c r="BQ188">
        <v>2</v>
      </c>
      <c r="BR188">
        <v>4</v>
      </c>
      <c r="BS188">
        <v>5</v>
      </c>
      <c r="CS188" s="57"/>
    </row>
    <row r="189" spans="1:97" hidden="1">
      <c r="A189" s="9">
        <v>182</v>
      </c>
      <c r="B189" s="9">
        <v>1</v>
      </c>
      <c r="C189" s="9">
        <v>5</v>
      </c>
      <c r="D189" s="9">
        <v>3</v>
      </c>
      <c r="E189" s="9">
        <v>4</v>
      </c>
      <c r="F189" s="9">
        <v>0</v>
      </c>
      <c r="G189" s="9">
        <v>0</v>
      </c>
      <c r="H189" s="9">
        <v>0</v>
      </c>
      <c r="I189" s="9">
        <v>0</v>
      </c>
      <c r="J189" s="9">
        <v>0</v>
      </c>
      <c r="K189" s="9">
        <v>1</v>
      </c>
      <c r="L189" s="9">
        <v>0</v>
      </c>
      <c r="M189" s="9">
        <v>2</v>
      </c>
      <c r="N189" s="9">
        <v>1</v>
      </c>
      <c r="O189" s="9">
        <v>2</v>
      </c>
      <c r="P189" s="9">
        <v>2</v>
      </c>
      <c r="Q189" s="9">
        <v>1</v>
      </c>
      <c r="R189" s="9">
        <v>1</v>
      </c>
      <c r="S189" s="9">
        <v>2</v>
      </c>
      <c r="T189" s="9">
        <v>2</v>
      </c>
      <c r="U189" s="9">
        <v>1</v>
      </c>
      <c r="V189" s="9">
        <v>1</v>
      </c>
      <c r="W189" s="75">
        <v>2</v>
      </c>
      <c r="X189" s="75" t="s">
        <v>954</v>
      </c>
      <c r="Y189" s="75" t="s">
        <v>952</v>
      </c>
      <c r="Z189" s="9" t="s">
        <v>952</v>
      </c>
      <c r="AA189" s="9">
        <v>1</v>
      </c>
      <c r="AB189" s="9">
        <v>2</v>
      </c>
      <c r="AC189" s="9">
        <v>2</v>
      </c>
      <c r="AD189" s="9">
        <v>2</v>
      </c>
      <c r="AE189" s="9">
        <v>2</v>
      </c>
      <c r="AF189" s="9">
        <v>2</v>
      </c>
      <c r="AG189" s="9">
        <v>2</v>
      </c>
      <c r="AH189" s="9">
        <v>1</v>
      </c>
      <c r="AI189" s="9">
        <v>2</v>
      </c>
      <c r="AJ189">
        <v>2</v>
      </c>
      <c r="AK189" t="s">
        <v>957</v>
      </c>
      <c r="AL189" s="58">
        <v>2</v>
      </c>
      <c r="AM189">
        <v>1</v>
      </c>
      <c r="AN189">
        <v>2</v>
      </c>
      <c r="AO189">
        <v>2</v>
      </c>
      <c r="AP189">
        <v>2</v>
      </c>
      <c r="AQ189">
        <v>2</v>
      </c>
      <c r="AR189">
        <v>2</v>
      </c>
      <c r="AS189">
        <v>2</v>
      </c>
      <c r="AT189">
        <v>2</v>
      </c>
      <c r="AU189">
        <v>2</v>
      </c>
      <c r="AV189">
        <v>2</v>
      </c>
      <c r="AW189">
        <v>2</v>
      </c>
      <c r="AX189">
        <v>2</v>
      </c>
      <c r="AY189">
        <v>2</v>
      </c>
      <c r="AZ189">
        <v>2</v>
      </c>
      <c r="BA189">
        <v>2</v>
      </c>
      <c r="BB189">
        <v>2</v>
      </c>
      <c r="BC189">
        <v>1</v>
      </c>
      <c r="BD189">
        <v>1</v>
      </c>
      <c r="BE189">
        <v>2</v>
      </c>
      <c r="BF189" t="s">
        <v>957</v>
      </c>
      <c r="BG189" t="s">
        <v>957</v>
      </c>
      <c r="BH189">
        <v>1</v>
      </c>
      <c r="BI189">
        <v>4</v>
      </c>
      <c r="BJ189">
        <v>2</v>
      </c>
      <c r="BK189">
        <v>4</v>
      </c>
      <c r="BL189">
        <v>3</v>
      </c>
      <c r="BM189">
        <v>2</v>
      </c>
      <c r="BN189">
        <v>4</v>
      </c>
      <c r="BO189">
        <v>3</v>
      </c>
      <c r="BP189">
        <v>2</v>
      </c>
      <c r="BQ189">
        <v>3</v>
      </c>
      <c r="BR189">
        <v>1</v>
      </c>
      <c r="BS189">
        <v>4</v>
      </c>
      <c r="BT189" t="s">
        <v>264</v>
      </c>
      <c r="CS189" s="57"/>
    </row>
    <row r="190" spans="1:97" hidden="1">
      <c r="A190" s="9">
        <v>183</v>
      </c>
      <c r="B190" s="9">
        <v>2</v>
      </c>
      <c r="C190" s="9">
        <v>7</v>
      </c>
      <c r="D190" s="9">
        <v>3</v>
      </c>
      <c r="E190" s="9">
        <v>14</v>
      </c>
      <c r="F190" s="9">
        <v>0</v>
      </c>
      <c r="G190" s="9">
        <v>0</v>
      </c>
      <c r="H190" s="9">
        <v>0</v>
      </c>
      <c r="I190" s="9">
        <v>1</v>
      </c>
      <c r="J190" s="9">
        <v>0</v>
      </c>
      <c r="K190" s="9">
        <v>0</v>
      </c>
      <c r="L190" s="9">
        <v>0</v>
      </c>
      <c r="M190" s="9">
        <v>1</v>
      </c>
      <c r="N190" s="9">
        <v>2</v>
      </c>
      <c r="O190" s="9">
        <v>2</v>
      </c>
      <c r="P190" s="9">
        <v>2</v>
      </c>
      <c r="Q190" s="9">
        <v>1</v>
      </c>
      <c r="R190" s="9">
        <v>1</v>
      </c>
      <c r="S190" s="9">
        <v>2</v>
      </c>
      <c r="T190" s="9">
        <v>2</v>
      </c>
      <c r="U190" s="9">
        <v>1</v>
      </c>
      <c r="V190" s="9">
        <v>2</v>
      </c>
      <c r="W190" s="75">
        <v>1</v>
      </c>
      <c r="X190" s="75">
        <v>1</v>
      </c>
      <c r="Y190" s="75">
        <v>2</v>
      </c>
      <c r="Z190" s="9">
        <v>1</v>
      </c>
      <c r="AA190" s="9">
        <v>2</v>
      </c>
      <c r="AB190" s="9">
        <v>2</v>
      </c>
      <c r="AC190" s="9">
        <v>1</v>
      </c>
      <c r="AD190" s="9">
        <v>1</v>
      </c>
      <c r="AE190" s="9">
        <v>1</v>
      </c>
      <c r="AF190" s="9">
        <v>1</v>
      </c>
      <c r="AG190" s="9">
        <v>2</v>
      </c>
      <c r="AH190" s="91">
        <v>1</v>
      </c>
      <c r="AI190" s="9">
        <v>2</v>
      </c>
      <c r="AJ190">
        <v>2</v>
      </c>
      <c r="AK190" t="s">
        <v>957</v>
      </c>
      <c r="AL190" s="58">
        <v>2</v>
      </c>
      <c r="AM190">
        <v>1</v>
      </c>
      <c r="AN190">
        <v>2</v>
      </c>
      <c r="AO190">
        <v>2</v>
      </c>
      <c r="AP190">
        <v>2</v>
      </c>
      <c r="AQ190">
        <v>2</v>
      </c>
      <c r="AR190">
        <v>2</v>
      </c>
      <c r="AS190">
        <v>2</v>
      </c>
      <c r="AT190">
        <v>2</v>
      </c>
      <c r="AU190">
        <v>2</v>
      </c>
      <c r="BF190" t="s">
        <v>957</v>
      </c>
      <c r="BG190" t="s">
        <v>957</v>
      </c>
      <c r="BR190">
        <v>4</v>
      </c>
      <c r="BS190">
        <v>5</v>
      </c>
      <c r="CS190" s="57"/>
    </row>
    <row r="191" spans="1:97">
      <c r="A191" s="9">
        <v>184</v>
      </c>
      <c r="B191" s="9">
        <v>2</v>
      </c>
      <c r="C191" s="9">
        <v>5</v>
      </c>
      <c r="D191" s="9">
        <v>1</v>
      </c>
      <c r="E191" s="9">
        <v>5</v>
      </c>
      <c r="F191" s="9">
        <v>1</v>
      </c>
      <c r="G191" s="9">
        <v>0</v>
      </c>
      <c r="H191" s="9">
        <v>0</v>
      </c>
      <c r="I191" s="9">
        <v>1</v>
      </c>
      <c r="J191" s="9">
        <v>1</v>
      </c>
      <c r="K191" s="9">
        <v>0</v>
      </c>
      <c r="L191" s="9">
        <v>0</v>
      </c>
      <c r="M191" s="9">
        <v>2</v>
      </c>
      <c r="N191" s="9">
        <v>2</v>
      </c>
      <c r="O191" s="9">
        <v>2</v>
      </c>
      <c r="P191" s="9">
        <v>1</v>
      </c>
      <c r="Q191" s="9">
        <v>1</v>
      </c>
      <c r="R191" s="9">
        <v>1</v>
      </c>
      <c r="S191" s="9">
        <v>1</v>
      </c>
      <c r="T191" s="9">
        <v>1</v>
      </c>
      <c r="U191" s="9">
        <v>1</v>
      </c>
      <c r="V191" s="9">
        <v>1</v>
      </c>
      <c r="W191" s="75">
        <v>1</v>
      </c>
      <c r="X191" s="75">
        <v>1</v>
      </c>
      <c r="Y191" s="75">
        <v>2</v>
      </c>
      <c r="Z191" s="9">
        <v>2</v>
      </c>
      <c r="AA191" s="9">
        <v>1</v>
      </c>
      <c r="AB191" s="9">
        <v>1</v>
      </c>
      <c r="AC191" s="9">
        <v>1</v>
      </c>
      <c r="AD191" s="9">
        <v>1</v>
      </c>
      <c r="AE191" s="9">
        <v>2</v>
      </c>
      <c r="AF191" s="9">
        <v>1</v>
      </c>
      <c r="AG191" s="9">
        <v>1</v>
      </c>
      <c r="AH191" s="91">
        <v>1</v>
      </c>
      <c r="AI191" s="9">
        <v>2</v>
      </c>
      <c r="AJ191">
        <v>2</v>
      </c>
      <c r="AK191" t="s">
        <v>957</v>
      </c>
      <c r="AL191" s="58">
        <v>1</v>
      </c>
      <c r="AM191">
        <v>1</v>
      </c>
      <c r="AN191">
        <v>1</v>
      </c>
      <c r="AO191">
        <v>2</v>
      </c>
      <c r="AP191">
        <v>1</v>
      </c>
      <c r="AQ191">
        <v>2</v>
      </c>
      <c r="AR191">
        <v>2</v>
      </c>
      <c r="AS191">
        <v>2</v>
      </c>
      <c r="AT191">
        <v>2</v>
      </c>
      <c r="AU191">
        <v>2</v>
      </c>
      <c r="AV191">
        <v>2</v>
      </c>
      <c r="AW191">
        <v>1</v>
      </c>
      <c r="AX191">
        <v>2</v>
      </c>
      <c r="AY191">
        <v>2</v>
      </c>
      <c r="AZ191">
        <v>2</v>
      </c>
      <c r="BA191">
        <v>2</v>
      </c>
      <c r="BB191">
        <v>2</v>
      </c>
      <c r="BC191">
        <v>1</v>
      </c>
      <c r="BD191">
        <v>1</v>
      </c>
      <c r="BE191">
        <v>1</v>
      </c>
      <c r="BF191">
        <v>1</v>
      </c>
      <c r="BG191">
        <v>1</v>
      </c>
      <c r="BH191">
        <v>1</v>
      </c>
      <c r="BI191">
        <v>3</v>
      </c>
      <c r="BJ191">
        <v>2</v>
      </c>
      <c r="BK191">
        <v>2</v>
      </c>
      <c r="BL191">
        <v>1</v>
      </c>
      <c r="BM191">
        <v>1</v>
      </c>
      <c r="BN191">
        <v>4</v>
      </c>
      <c r="BO191">
        <v>1</v>
      </c>
      <c r="BP191">
        <v>2</v>
      </c>
      <c r="BQ191">
        <v>4</v>
      </c>
      <c r="BR191">
        <v>1</v>
      </c>
      <c r="BS191">
        <v>2</v>
      </c>
      <c r="CS191" s="57"/>
    </row>
    <row r="192" spans="1:97" hidden="1">
      <c r="A192" s="9">
        <v>185</v>
      </c>
      <c r="B192" s="9">
        <v>2</v>
      </c>
      <c r="C192" s="9">
        <v>5</v>
      </c>
      <c r="D192" s="9">
        <v>1</v>
      </c>
      <c r="E192" s="9">
        <v>1</v>
      </c>
      <c r="F192" s="9">
        <v>0</v>
      </c>
      <c r="G192" s="9">
        <v>0</v>
      </c>
      <c r="H192" s="9">
        <v>0</v>
      </c>
      <c r="I192" s="9">
        <v>0</v>
      </c>
      <c r="J192" s="9">
        <v>1</v>
      </c>
      <c r="K192" s="9">
        <v>0</v>
      </c>
      <c r="L192" s="9">
        <v>0</v>
      </c>
      <c r="M192" s="9">
        <v>1</v>
      </c>
      <c r="N192" s="9">
        <v>1</v>
      </c>
      <c r="O192" s="9">
        <v>2</v>
      </c>
      <c r="P192" s="9">
        <v>1</v>
      </c>
      <c r="Q192" s="9">
        <v>1</v>
      </c>
      <c r="R192" s="9">
        <v>1</v>
      </c>
      <c r="S192" s="9">
        <v>1</v>
      </c>
      <c r="T192" s="9">
        <v>2</v>
      </c>
      <c r="U192" s="9">
        <v>2</v>
      </c>
      <c r="V192" s="9" t="s">
        <v>957</v>
      </c>
      <c r="W192" s="75">
        <v>1</v>
      </c>
      <c r="X192" s="75">
        <v>1</v>
      </c>
      <c r="Y192" s="75">
        <v>2</v>
      </c>
      <c r="Z192" s="9">
        <v>1</v>
      </c>
      <c r="AA192" s="9">
        <v>1</v>
      </c>
      <c r="AB192" s="9">
        <v>1</v>
      </c>
      <c r="AC192" s="9">
        <v>1</v>
      </c>
      <c r="AD192" s="9">
        <v>1</v>
      </c>
      <c r="AE192" s="9">
        <v>2</v>
      </c>
      <c r="AF192" s="9">
        <v>1</v>
      </c>
      <c r="AG192" s="9">
        <v>1</v>
      </c>
      <c r="AH192" s="9">
        <v>1</v>
      </c>
      <c r="AI192" s="9">
        <v>2</v>
      </c>
      <c r="AJ192">
        <v>2</v>
      </c>
      <c r="AK192" t="s">
        <v>957</v>
      </c>
      <c r="AL192" s="58">
        <v>1</v>
      </c>
      <c r="AM192">
        <v>1</v>
      </c>
      <c r="AN192">
        <v>1</v>
      </c>
      <c r="AO192">
        <v>1</v>
      </c>
      <c r="AP192">
        <v>1</v>
      </c>
      <c r="AQ192">
        <v>1</v>
      </c>
      <c r="AR192">
        <v>1</v>
      </c>
      <c r="AS192">
        <v>1</v>
      </c>
      <c r="AT192">
        <v>1</v>
      </c>
      <c r="AU192">
        <v>1</v>
      </c>
      <c r="AV192">
        <v>1</v>
      </c>
      <c r="AW192">
        <v>1</v>
      </c>
      <c r="AX192">
        <v>2</v>
      </c>
      <c r="AY192">
        <v>2</v>
      </c>
      <c r="AZ192">
        <v>1</v>
      </c>
      <c r="BA192">
        <v>1</v>
      </c>
      <c r="BB192">
        <v>1</v>
      </c>
      <c r="BC192">
        <v>1</v>
      </c>
      <c r="BD192">
        <v>1</v>
      </c>
      <c r="BE192">
        <v>2</v>
      </c>
      <c r="BF192" t="s">
        <v>968</v>
      </c>
      <c r="BG192" t="s">
        <v>957</v>
      </c>
      <c r="BH192">
        <v>1</v>
      </c>
      <c r="BI192">
        <v>1</v>
      </c>
      <c r="BJ192">
        <v>1</v>
      </c>
      <c r="BK192">
        <v>1</v>
      </c>
      <c r="BL192">
        <v>1</v>
      </c>
      <c r="BM192">
        <v>1</v>
      </c>
      <c r="BN192">
        <v>3</v>
      </c>
      <c r="BO192">
        <v>1</v>
      </c>
      <c r="BP192">
        <v>2</v>
      </c>
      <c r="BQ192">
        <v>1</v>
      </c>
      <c r="BR192">
        <v>1</v>
      </c>
      <c r="BS192">
        <v>1</v>
      </c>
      <c r="CS192" s="57"/>
    </row>
    <row r="193" spans="1:97">
      <c r="A193" s="9">
        <v>186</v>
      </c>
      <c r="B193" s="9">
        <v>2</v>
      </c>
      <c r="C193" s="9">
        <v>7</v>
      </c>
      <c r="D193" s="9">
        <v>5</v>
      </c>
      <c r="E193" s="9">
        <v>7</v>
      </c>
      <c r="F193" s="9">
        <v>0</v>
      </c>
      <c r="G193" s="9">
        <v>0</v>
      </c>
      <c r="H193" s="9">
        <v>0</v>
      </c>
      <c r="I193" s="9">
        <v>0</v>
      </c>
      <c r="J193" s="9">
        <v>0</v>
      </c>
      <c r="K193" s="9">
        <v>1</v>
      </c>
      <c r="L193" s="9">
        <v>0</v>
      </c>
      <c r="M193" s="9">
        <v>2</v>
      </c>
      <c r="N193" s="9">
        <v>2</v>
      </c>
      <c r="O193" s="9">
        <v>2</v>
      </c>
      <c r="P193" s="9">
        <v>1</v>
      </c>
      <c r="Q193" s="9">
        <v>1</v>
      </c>
      <c r="R193" s="9">
        <v>1</v>
      </c>
      <c r="S193" s="9">
        <v>2</v>
      </c>
      <c r="T193" s="9">
        <v>2</v>
      </c>
      <c r="U193" s="9">
        <v>1</v>
      </c>
      <c r="V193" s="9">
        <v>1</v>
      </c>
      <c r="W193" s="75">
        <v>1</v>
      </c>
      <c r="X193" s="75">
        <v>1</v>
      </c>
      <c r="Y193" s="75">
        <v>2</v>
      </c>
      <c r="Z193" s="9">
        <v>1</v>
      </c>
      <c r="AA193" s="9">
        <v>1</v>
      </c>
      <c r="AB193" s="9">
        <v>2</v>
      </c>
      <c r="AC193" s="9">
        <v>1</v>
      </c>
      <c r="AD193" s="9">
        <v>1</v>
      </c>
      <c r="AE193" s="9">
        <v>2</v>
      </c>
      <c r="AF193" s="9">
        <v>2</v>
      </c>
      <c r="AG193" s="9">
        <v>2</v>
      </c>
      <c r="AH193" s="91">
        <v>2</v>
      </c>
      <c r="AI193" s="9">
        <v>2</v>
      </c>
      <c r="AJ193">
        <v>2</v>
      </c>
      <c r="AK193" t="s">
        <v>957</v>
      </c>
      <c r="AL193" s="58">
        <v>2</v>
      </c>
      <c r="AM193">
        <v>2</v>
      </c>
      <c r="AN193">
        <v>2</v>
      </c>
      <c r="AO193">
        <v>2</v>
      </c>
      <c r="AP193">
        <v>2</v>
      </c>
      <c r="AQ193">
        <v>2</v>
      </c>
      <c r="AR193">
        <v>2</v>
      </c>
      <c r="AS193">
        <v>2</v>
      </c>
      <c r="AT193">
        <v>2</v>
      </c>
      <c r="AU193">
        <v>2</v>
      </c>
      <c r="AV193">
        <v>2</v>
      </c>
      <c r="AW193">
        <v>2</v>
      </c>
      <c r="AX193">
        <v>2</v>
      </c>
      <c r="AY193">
        <v>2</v>
      </c>
      <c r="AZ193">
        <v>2</v>
      </c>
      <c r="BA193">
        <v>1</v>
      </c>
      <c r="BB193">
        <v>2</v>
      </c>
      <c r="BC193">
        <v>1</v>
      </c>
      <c r="BD193">
        <v>1</v>
      </c>
      <c r="BE193">
        <v>2</v>
      </c>
      <c r="BF193" t="s">
        <v>968</v>
      </c>
      <c r="BG193" t="s">
        <v>957</v>
      </c>
      <c r="BH193">
        <v>1</v>
      </c>
      <c r="BI193">
        <v>3</v>
      </c>
      <c r="BJ193">
        <v>1</v>
      </c>
      <c r="BK193">
        <v>2</v>
      </c>
      <c r="BL193">
        <v>2</v>
      </c>
      <c r="BM193">
        <v>1</v>
      </c>
      <c r="BN193">
        <v>4</v>
      </c>
      <c r="BO193">
        <v>3</v>
      </c>
      <c r="BP193">
        <v>2</v>
      </c>
      <c r="BQ193">
        <v>3</v>
      </c>
      <c r="BR193">
        <v>2</v>
      </c>
      <c r="BS193">
        <v>2</v>
      </c>
      <c r="CS193" s="57"/>
    </row>
    <row r="194" spans="1:97">
      <c r="A194" s="9">
        <v>187</v>
      </c>
      <c r="B194" s="9">
        <v>2</v>
      </c>
      <c r="C194" s="9">
        <v>4</v>
      </c>
      <c r="D194" s="9">
        <v>4</v>
      </c>
      <c r="E194" s="9">
        <v>3</v>
      </c>
      <c r="F194" s="9">
        <v>0</v>
      </c>
      <c r="G194" s="9">
        <v>0</v>
      </c>
      <c r="H194" s="9">
        <v>1</v>
      </c>
      <c r="I194" s="9">
        <v>1</v>
      </c>
      <c r="J194" s="9">
        <v>0</v>
      </c>
      <c r="K194" s="9">
        <v>0</v>
      </c>
      <c r="L194" s="9">
        <v>0</v>
      </c>
      <c r="M194" s="9">
        <v>2</v>
      </c>
      <c r="N194" s="9">
        <v>2</v>
      </c>
      <c r="O194" s="9">
        <v>1</v>
      </c>
      <c r="P194" s="9">
        <v>1</v>
      </c>
      <c r="Q194" s="9">
        <v>1</v>
      </c>
      <c r="R194" s="9">
        <v>1</v>
      </c>
      <c r="S194" s="9">
        <v>2</v>
      </c>
      <c r="T194" s="9">
        <v>1</v>
      </c>
      <c r="U194" s="9">
        <v>1</v>
      </c>
      <c r="V194" s="9">
        <v>2</v>
      </c>
      <c r="W194" s="75">
        <v>1</v>
      </c>
      <c r="X194" s="75">
        <v>1</v>
      </c>
      <c r="Y194" s="75">
        <v>2</v>
      </c>
      <c r="Z194" s="9"/>
      <c r="AA194" s="9">
        <v>1</v>
      </c>
      <c r="AB194" s="9">
        <v>1</v>
      </c>
      <c r="AC194" s="9">
        <v>1</v>
      </c>
      <c r="AD194" s="9">
        <v>1</v>
      </c>
      <c r="AE194" s="9">
        <v>2</v>
      </c>
      <c r="AF194" s="9">
        <v>2</v>
      </c>
      <c r="AG194" s="9">
        <v>1</v>
      </c>
      <c r="AH194" s="91">
        <v>1</v>
      </c>
      <c r="AI194" s="9">
        <v>1</v>
      </c>
      <c r="AJ194">
        <v>1</v>
      </c>
      <c r="AK194">
        <v>1</v>
      </c>
      <c r="AL194" s="58">
        <v>1</v>
      </c>
      <c r="AM194">
        <v>1</v>
      </c>
      <c r="AN194">
        <v>1</v>
      </c>
      <c r="AO194">
        <v>2</v>
      </c>
      <c r="AP194">
        <v>2</v>
      </c>
      <c r="AQ194">
        <v>2</v>
      </c>
      <c r="AR194">
        <v>2</v>
      </c>
      <c r="AS194">
        <v>2</v>
      </c>
      <c r="AT194">
        <v>2</v>
      </c>
      <c r="AU194">
        <v>2</v>
      </c>
      <c r="AV194">
        <v>1</v>
      </c>
      <c r="AW194">
        <v>1</v>
      </c>
      <c r="AX194">
        <v>2</v>
      </c>
      <c r="AY194">
        <v>2</v>
      </c>
      <c r="AZ194">
        <v>2</v>
      </c>
      <c r="BA194">
        <v>1</v>
      </c>
      <c r="BB194">
        <v>2</v>
      </c>
      <c r="BC194">
        <v>1</v>
      </c>
      <c r="BD194">
        <v>1</v>
      </c>
      <c r="BE194">
        <v>1</v>
      </c>
      <c r="BF194">
        <v>1</v>
      </c>
      <c r="BG194">
        <v>1</v>
      </c>
      <c r="BH194">
        <v>1</v>
      </c>
      <c r="BI194">
        <v>1</v>
      </c>
      <c r="BJ194">
        <v>1</v>
      </c>
      <c r="BK194">
        <v>1</v>
      </c>
      <c r="BL194">
        <v>1</v>
      </c>
      <c r="BM194">
        <v>1</v>
      </c>
      <c r="BN194">
        <v>4</v>
      </c>
      <c r="BO194">
        <v>4</v>
      </c>
      <c r="BP194">
        <v>2</v>
      </c>
      <c r="BQ194">
        <v>3</v>
      </c>
      <c r="BR194">
        <v>3</v>
      </c>
      <c r="BS194">
        <v>2</v>
      </c>
      <c r="BT194" t="s">
        <v>265</v>
      </c>
      <c r="CS194" s="57"/>
    </row>
    <row r="195" spans="1:97" hidden="1">
      <c r="A195" s="9">
        <v>188</v>
      </c>
      <c r="B195" s="9">
        <v>1</v>
      </c>
      <c r="C195" s="9">
        <v>2</v>
      </c>
      <c r="D195" s="9">
        <v>1</v>
      </c>
      <c r="E195" s="9">
        <v>5</v>
      </c>
      <c r="F195" s="9">
        <v>0</v>
      </c>
      <c r="G195" s="9">
        <v>0</v>
      </c>
      <c r="H195" s="9">
        <v>1</v>
      </c>
      <c r="I195" s="9">
        <v>1</v>
      </c>
      <c r="J195" s="9">
        <v>0</v>
      </c>
      <c r="K195" s="9">
        <v>0</v>
      </c>
      <c r="L195" s="9">
        <v>0</v>
      </c>
      <c r="M195" s="9">
        <v>2</v>
      </c>
      <c r="N195" s="9">
        <v>1</v>
      </c>
      <c r="O195" s="9">
        <v>2</v>
      </c>
      <c r="P195" s="9">
        <v>1</v>
      </c>
      <c r="Q195" s="9">
        <v>1</v>
      </c>
      <c r="R195" s="9">
        <v>1</v>
      </c>
      <c r="S195" s="9">
        <v>1</v>
      </c>
      <c r="T195" s="9">
        <v>2</v>
      </c>
      <c r="U195" s="9">
        <v>1</v>
      </c>
      <c r="V195" s="9">
        <v>1</v>
      </c>
      <c r="W195" s="75">
        <v>2</v>
      </c>
      <c r="X195" s="75" t="s">
        <v>956</v>
      </c>
      <c r="Y195" s="75" t="s">
        <v>952</v>
      </c>
      <c r="Z195" s="9" t="s">
        <v>952</v>
      </c>
      <c r="AA195" s="9">
        <v>2</v>
      </c>
      <c r="AB195" s="9">
        <v>1</v>
      </c>
      <c r="AC195" s="9">
        <v>1</v>
      </c>
      <c r="AD195" s="9">
        <v>1</v>
      </c>
      <c r="AE195" s="9">
        <v>2</v>
      </c>
      <c r="AF195" s="9">
        <v>1</v>
      </c>
      <c r="AG195" s="9">
        <v>1</v>
      </c>
      <c r="AH195" s="9">
        <v>2</v>
      </c>
      <c r="AI195" s="9">
        <v>2</v>
      </c>
      <c r="AJ195">
        <v>1</v>
      </c>
      <c r="AK195">
        <v>1</v>
      </c>
      <c r="AL195" s="58">
        <v>2</v>
      </c>
      <c r="AM195">
        <v>1</v>
      </c>
      <c r="AN195">
        <v>1</v>
      </c>
      <c r="AO195">
        <v>2</v>
      </c>
      <c r="AP195">
        <v>1</v>
      </c>
      <c r="AQ195">
        <v>2</v>
      </c>
      <c r="AR195">
        <v>2</v>
      </c>
      <c r="AS195">
        <v>2</v>
      </c>
      <c r="AT195">
        <v>2</v>
      </c>
      <c r="AU195">
        <v>2</v>
      </c>
      <c r="AV195">
        <v>2</v>
      </c>
      <c r="AW195">
        <v>2</v>
      </c>
      <c r="AX195">
        <v>2</v>
      </c>
      <c r="AY195">
        <v>2</v>
      </c>
      <c r="AZ195">
        <v>2</v>
      </c>
      <c r="BA195">
        <v>2</v>
      </c>
      <c r="BB195">
        <v>2</v>
      </c>
      <c r="BC195">
        <v>1</v>
      </c>
      <c r="BD195">
        <v>1</v>
      </c>
      <c r="BE195">
        <v>2</v>
      </c>
      <c r="BF195" t="s">
        <v>957</v>
      </c>
      <c r="BG195" t="s">
        <v>957</v>
      </c>
      <c r="BH195">
        <v>1</v>
      </c>
      <c r="BI195">
        <v>4</v>
      </c>
      <c r="BJ195">
        <v>2</v>
      </c>
      <c r="BK195">
        <v>2</v>
      </c>
      <c r="BL195">
        <v>3</v>
      </c>
      <c r="BM195">
        <v>2</v>
      </c>
      <c r="BN195">
        <v>4</v>
      </c>
      <c r="BO195">
        <v>1</v>
      </c>
      <c r="BP195">
        <v>4</v>
      </c>
      <c r="BQ195">
        <v>2</v>
      </c>
      <c r="BR195">
        <v>1</v>
      </c>
      <c r="BS195">
        <v>1</v>
      </c>
      <c r="CS195" s="57"/>
    </row>
    <row r="196" spans="1:97">
      <c r="A196" s="9">
        <v>189</v>
      </c>
      <c r="B196" s="9">
        <v>1</v>
      </c>
      <c r="C196" s="9">
        <v>7</v>
      </c>
      <c r="D196" s="9">
        <v>7</v>
      </c>
      <c r="E196" s="9">
        <v>8</v>
      </c>
      <c r="F196" s="9">
        <v>0</v>
      </c>
      <c r="G196" s="9">
        <v>0</v>
      </c>
      <c r="H196" s="9">
        <v>0</v>
      </c>
      <c r="I196" s="9">
        <v>0</v>
      </c>
      <c r="J196" s="9">
        <v>0</v>
      </c>
      <c r="K196" s="9">
        <v>1</v>
      </c>
      <c r="L196" s="9">
        <v>0</v>
      </c>
      <c r="M196" s="9">
        <v>1</v>
      </c>
      <c r="N196" s="9">
        <v>2</v>
      </c>
      <c r="O196" s="9">
        <v>2</v>
      </c>
      <c r="P196" s="9">
        <v>1</v>
      </c>
      <c r="Q196" s="9">
        <v>1</v>
      </c>
      <c r="R196" s="9">
        <v>1</v>
      </c>
      <c r="S196" s="9">
        <v>1</v>
      </c>
      <c r="T196" s="9">
        <v>2</v>
      </c>
      <c r="U196" s="9">
        <v>1</v>
      </c>
      <c r="V196" s="9">
        <v>1</v>
      </c>
      <c r="W196" s="75">
        <v>1</v>
      </c>
      <c r="X196" s="75">
        <v>1</v>
      </c>
      <c r="Y196" s="75">
        <v>2</v>
      </c>
      <c r="Z196" s="9">
        <v>2</v>
      </c>
      <c r="AA196" s="9">
        <v>1</v>
      </c>
      <c r="AB196" s="9">
        <v>2</v>
      </c>
      <c r="AC196" s="9">
        <v>2</v>
      </c>
      <c r="AD196" s="9">
        <v>1</v>
      </c>
      <c r="AE196" s="9">
        <v>2</v>
      </c>
      <c r="AF196" s="9">
        <v>1</v>
      </c>
      <c r="AG196" s="9">
        <v>1</v>
      </c>
      <c r="AH196" s="91">
        <v>2</v>
      </c>
      <c r="AI196" s="9">
        <v>2</v>
      </c>
      <c r="AJ196">
        <v>2</v>
      </c>
      <c r="AK196" t="s">
        <v>957</v>
      </c>
      <c r="AL196" s="58">
        <v>2</v>
      </c>
      <c r="AM196">
        <v>1</v>
      </c>
      <c r="AN196">
        <v>1</v>
      </c>
      <c r="AO196">
        <v>2</v>
      </c>
      <c r="AP196">
        <v>2</v>
      </c>
      <c r="AQ196">
        <v>2</v>
      </c>
      <c r="AR196">
        <v>2</v>
      </c>
      <c r="AS196">
        <v>2</v>
      </c>
      <c r="AT196">
        <v>2</v>
      </c>
      <c r="AU196">
        <v>2</v>
      </c>
      <c r="AV196">
        <v>2</v>
      </c>
      <c r="AW196">
        <v>2</v>
      </c>
      <c r="AX196">
        <v>2</v>
      </c>
      <c r="AY196">
        <v>2</v>
      </c>
      <c r="AZ196">
        <v>2</v>
      </c>
      <c r="BA196">
        <v>1</v>
      </c>
      <c r="BB196">
        <v>2</v>
      </c>
      <c r="BC196">
        <v>2</v>
      </c>
      <c r="BD196">
        <v>2</v>
      </c>
      <c r="BE196">
        <v>1</v>
      </c>
      <c r="BF196">
        <v>1</v>
      </c>
      <c r="BG196">
        <v>1</v>
      </c>
      <c r="BH196">
        <v>1</v>
      </c>
      <c r="BI196">
        <v>3</v>
      </c>
      <c r="BJ196">
        <v>3</v>
      </c>
      <c r="BK196">
        <v>2</v>
      </c>
      <c r="BL196">
        <v>2</v>
      </c>
      <c r="BM196">
        <v>1</v>
      </c>
      <c r="BN196">
        <v>4</v>
      </c>
      <c r="BO196">
        <v>2</v>
      </c>
      <c r="BP196">
        <v>4</v>
      </c>
      <c r="BQ196">
        <v>4</v>
      </c>
      <c r="BR196">
        <v>3</v>
      </c>
      <c r="BS196">
        <v>5</v>
      </c>
      <c r="CS196" s="57"/>
    </row>
    <row r="197" spans="1:97" hidden="1">
      <c r="A197" s="9">
        <v>190</v>
      </c>
      <c r="B197" s="9">
        <v>1</v>
      </c>
      <c r="C197" s="9">
        <v>9</v>
      </c>
      <c r="D197" s="9">
        <v>7</v>
      </c>
      <c r="E197" s="9">
        <v>15</v>
      </c>
      <c r="F197" s="9">
        <v>0</v>
      </c>
      <c r="G197" s="9">
        <v>0</v>
      </c>
      <c r="H197" s="9">
        <v>0</v>
      </c>
      <c r="I197" s="9">
        <v>0</v>
      </c>
      <c r="J197" s="9">
        <v>0</v>
      </c>
      <c r="K197" s="9">
        <v>1</v>
      </c>
      <c r="L197" s="9">
        <v>0</v>
      </c>
      <c r="M197" s="9">
        <v>2</v>
      </c>
      <c r="N197" s="9">
        <v>1</v>
      </c>
      <c r="O197" s="9">
        <v>2</v>
      </c>
      <c r="P197" s="9">
        <v>1</v>
      </c>
      <c r="Q197" s="9">
        <v>1</v>
      </c>
      <c r="R197" s="9">
        <v>1</v>
      </c>
      <c r="S197" s="9">
        <v>1</v>
      </c>
      <c r="T197" s="9">
        <v>1</v>
      </c>
      <c r="U197" s="9">
        <v>1</v>
      </c>
      <c r="V197" s="9">
        <v>1</v>
      </c>
      <c r="W197" s="75">
        <v>1</v>
      </c>
      <c r="X197" s="75">
        <v>1</v>
      </c>
      <c r="Y197" s="75"/>
      <c r="Z197" s="9"/>
      <c r="AA197" s="9">
        <v>1</v>
      </c>
      <c r="AB197" s="9">
        <v>2</v>
      </c>
      <c r="AC197" s="9">
        <v>1</v>
      </c>
      <c r="AD197" s="9">
        <v>1</v>
      </c>
      <c r="AE197" s="9">
        <v>1</v>
      </c>
      <c r="AF197" s="9">
        <v>1</v>
      </c>
      <c r="AG197" s="9">
        <v>1</v>
      </c>
      <c r="AH197" s="9">
        <v>1</v>
      </c>
      <c r="AI197" s="9">
        <v>2</v>
      </c>
      <c r="AJ197">
        <v>2</v>
      </c>
      <c r="AK197" t="s">
        <v>957</v>
      </c>
      <c r="AL197" s="58">
        <v>2</v>
      </c>
      <c r="AM197">
        <v>1</v>
      </c>
      <c r="AN197">
        <v>1</v>
      </c>
      <c r="AO197">
        <v>1</v>
      </c>
      <c r="AP197">
        <v>2</v>
      </c>
      <c r="AQ197">
        <v>2</v>
      </c>
      <c r="AR197">
        <v>1</v>
      </c>
      <c r="AS197">
        <v>2</v>
      </c>
      <c r="AT197">
        <v>2</v>
      </c>
      <c r="AU197">
        <v>2</v>
      </c>
      <c r="AV197">
        <v>2</v>
      </c>
      <c r="AW197">
        <v>1</v>
      </c>
      <c r="AX197">
        <v>2</v>
      </c>
      <c r="AY197">
        <v>1</v>
      </c>
      <c r="AZ197">
        <v>1</v>
      </c>
      <c r="BA197">
        <v>1</v>
      </c>
      <c r="BB197">
        <v>1</v>
      </c>
      <c r="BC197">
        <v>1</v>
      </c>
      <c r="BD197">
        <v>1</v>
      </c>
      <c r="BE197">
        <v>1</v>
      </c>
      <c r="BF197">
        <v>2</v>
      </c>
      <c r="BG197">
        <v>2</v>
      </c>
      <c r="BH197">
        <v>1</v>
      </c>
      <c r="BI197">
        <v>2</v>
      </c>
      <c r="BJ197">
        <v>2</v>
      </c>
      <c r="BK197">
        <v>1</v>
      </c>
      <c r="BL197">
        <v>1</v>
      </c>
      <c r="BM197">
        <v>2</v>
      </c>
      <c r="BN197">
        <v>4</v>
      </c>
      <c r="BO197">
        <v>1</v>
      </c>
      <c r="BP197">
        <v>1</v>
      </c>
      <c r="BQ197">
        <v>3</v>
      </c>
      <c r="BR197">
        <v>3</v>
      </c>
      <c r="BS197">
        <v>2</v>
      </c>
      <c r="CS197" s="57"/>
    </row>
    <row r="198" spans="1:97" hidden="1">
      <c r="A198" s="9">
        <v>191</v>
      </c>
      <c r="B198" s="9">
        <v>2</v>
      </c>
      <c r="C198" s="9">
        <v>9</v>
      </c>
      <c r="D198" s="9">
        <v>7</v>
      </c>
      <c r="E198" s="9">
        <v>5</v>
      </c>
      <c r="F198" s="9">
        <v>0</v>
      </c>
      <c r="G198" s="9">
        <v>0</v>
      </c>
      <c r="H198" s="9">
        <v>0</v>
      </c>
      <c r="I198" s="9">
        <v>0</v>
      </c>
      <c r="J198" s="9">
        <v>0</v>
      </c>
      <c r="K198" s="9">
        <v>0</v>
      </c>
      <c r="L198" s="9">
        <v>1</v>
      </c>
      <c r="M198" s="9">
        <v>2</v>
      </c>
      <c r="N198" s="9">
        <v>1</v>
      </c>
      <c r="O198" s="9">
        <v>1</v>
      </c>
      <c r="P198" s="9">
        <v>1</v>
      </c>
      <c r="Q198" s="9">
        <v>1</v>
      </c>
      <c r="R198" s="9">
        <v>1</v>
      </c>
      <c r="S198" s="9">
        <v>1</v>
      </c>
      <c r="T198" s="9">
        <v>1</v>
      </c>
      <c r="U198" s="9">
        <v>1</v>
      </c>
      <c r="V198" s="9">
        <v>1</v>
      </c>
      <c r="W198" s="75">
        <v>2</v>
      </c>
      <c r="X198" s="75" t="s">
        <v>956</v>
      </c>
      <c r="Y198" s="75" t="s">
        <v>952</v>
      </c>
      <c r="Z198" s="9" t="s">
        <v>952</v>
      </c>
      <c r="AA198" s="9">
        <v>1</v>
      </c>
      <c r="AB198" s="9">
        <v>2</v>
      </c>
      <c r="AC198" s="9">
        <v>1</v>
      </c>
      <c r="AD198" s="9">
        <v>1</v>
      </c>
      <c r="AE198" s="9">
        <v>1</v>
      </c>
      <c r="AF198" s="9">
        <v>1</v>
      </c>
      <c r="AG198" s="9">
        <v>1</v>
      </c>
      <c r="AH198" s="9">
        <v>1</v>
      </c>
      <c r="AI198" s="9">
        <v>2</v>
      </c>
      <c r="AJ198">
        <v>2</v>
      </c>
      <c r="AK198" t="s">
        <v>957</v>
      </c>
      <c r="AL198" s="58">
        <v>1</v>
      </c>
      <c r="AN198">
        <v>2</v>
      </c>
      <c r="AO198">
        <v>2</v>
      </c>
      <c r="AP198">
        <v>1</v>
      </c>
      <c r="AQ198">
        <v>2</v>
      </c>
      <c r="AR198">
        <v>2</v>
      </c>
      <c r="AS198">
        <v>2</v>
      </c>
      <c r="AT198">
        <v>2</v>
      </c>
      <c r="AU198">
        <v>2</v>
      </c>
      <c r="AV198">
        <v>1</v>
      </c>
      <c r="AW198">
        <v>1</v>
      </c>
      <c r="AX198">
        <v>1</v>
      </c>
      <c r="AY198">
        <v>2</v>
      </c>
      <c r="BA198">
        <v>1</v>
      </c>
      <c r="BB198">
        <v>1</v>
      </c>
      <c r="BC198">
        <v>1</v>
      </c>
      <c r="BD198">
        <v>1</v>
      </c>
      <c r="BE198">
        <v>1</v>
      </c>
      <c r="BF198">
        <v>2</v>
      </c>
      <c r="BG198">
        <v>2</v>
      </c>
      <c r="BH198">
        <v>1</v>
      </c>
      <c r="BI198">
        <v>1</v>
      </c>
      <c r="BJ198">
        <v>1</v>
      </c>
      <c r="BK198">
        <v>1</v>
      </c>
      <c r="BL198">
        <v>1</v>
      </c>
      <c r="BM198">
        <v>2</v>
      </c>
      <c r="BN198">
        <v>3</v>
      </c>
      <c r="BO198">
        <v>2</v>
      </c>
      <c r="BP198">
        <v>1</v>
      </c>
      <c r="BQ198">
        <v>4</v>
      </c>
      <c r="BR198">
        <v>1</v>
      </c>
      <c r="BS198">
        <v>2</v>
      </c>
      <c r="CS198" s="57"/>
    </row>
    <row r="199" spans="1:97">
      <c r="A199" s="9">
        <v>192</v>
      </c>
      <c r="B199" s="9">
        <v>1</v>
      </c>
      <c r="C199" s="9">
        <v>6</v>
      </c>
      <c r="D199" s="9">
        <v>1</v>
      </c>
      <c r="E199" s="9">
        <v>1</v>
      </c>
      <c r="F199" s="9">
        <v>0</v>
      </c>
      <c r="G199" s="9">
        <v>0</v>
      </c>
      <c r="H199" s="9">
        <v>0</v>
      </c>
      <c r="I199" s="9">
        <v>0</v>
      </c>
      <c r="J199" s="9">
        <v>0</v>
      </c>
      <c r="K199" s="9">
        <v>0</v>
      </c>
      <c r="L199" s="9">
        <v>1</v>
      </c>
      <c r="M199" s="9">
        <v>1</v>
      </c>
      <c r="N199" s="9">
        <v>2</v>
      </c>
      <c r="O199" s="9">
        <v>1</v>
      </c>
      <c r="P199" s="9">
        <v>1</v>
      </c>
      <c r="Q199" s="9">
        <v>1</v>
      </c>
      <c r="R199" s="9">
        <v>1</v>
      </c>
      <c r="S199" s="9">
        <v>1</v>
      </c>
      <c r="T199" s="9">
        <v>1</v>
      </c>
      <c r="U199" s="9">
        <v>1</v>
      </c>
      <c r="V199" s="9">
        <v>1</v>
      </c>
      <c r="W199" s="75">
        <v>1</v>
      </c>
      <c r="X199" s="75">
        <v>1</v>
      </c>
      <c r="Y199" s="75">
        <v>2</v>
      </c>
      <c r="Z199" s="9">
        <v>1</v>
      </c>
      <c r="AA199" s="9">
        <v>1</v>
      </c>
      <c r="AB199" s="9">
        <v>1</v>
      </c>
      <c r="AC199" s="9">
        <v>1</v>
      </c>
      <c r="AD199" s="9">
        <v>1</v>
      </c>
      <c r="AE199" s="9">
        <v>1</v>
      </c>
      <c r="AF199" s="9">
        <v>1</v>
      </c>
      <c r="AG199" s="9">
        <v>1</v>
      </c>
      <c r="AH199" s="91">
        <v>1</v>
      </c>
      <c r="AI199" s="9">
        <v>2</v>
      </c>
      <c r="AJ199">
        <v>2</v>
      </c>
      <c r="AK199" t="s">
        <v>957</v>
      </c>
      <c r="AL199" s="58">
        <v>1</v>
      </c>
      <c r="AM199">
        <v>1</v>
      </c>
      <c r="AN199">
        <v>1</v>
      </c>
      <c r="AO199">
        <v>1</v>
      </c>
      <c r="AP199">
        <v>1</v>
      </c>
      <c r="AQ199">
        <v>1</v>
      </c>
      <c r="AR199">
        <v>1</v>
      </c>
      <c r="AS199">
        <v>2</v>
      </c>
      <c r="AT199">
        <v>1</v>
      </c>
      <c r="AU199">
        <v>1</v>
      </c>
      <c r="AV199">
        <v>2</v>
      </c>
      <c r="AW199">
        <v>1</v>
      </c>
      <c r="AX199">
        <v>1</v>
      </c>
      <c r="AY199">
        <v>1</v>
      </c>
      <c r="AZ199">
        <v>1</v>
      </c>
      <c r="BA199">
        <v>1</v>
      </c>
      <c r="BB199">
        <v>1</v>
      </c>
      <c r="BC199">
        <v>1</v>
      </c>
      <c r="BD199">
        <v>1</v>
      </c>
      <c r="BE199">
        <v>2</v>
      </c>
      <c r="BF199" t="s">
        <v>957</v>
      </c>
      <c r="BG199" t="s">
        <v>957</v>
      </c>
      <c r="BH199">
        <v>1</v>
      </c>
      <c r="BI199">
        <v>1</v>
      </c>
      <c r="BJ199">
        <v>1</v>
      </c>
      <c r="BK199">
        <v>1</v>
      </c>
      <c r="BL199">
        <v>1</v>
      </c>
      <c r="BM199">
        <v>1</v>
      </c>
      <c r="BN199">
        <v>3</v>
      </c>
      <c r="BO199">
        <v>2</v>
      </c>
      <c r="BP199">
        <v>2</v>
      </c>
      <c r="BQ199">
        <v>1</v>
      </c>
      <c r="BR199">
        <v>1</v>
      </c>
      <c r="BS199">
        <v>3</v>
      </c>
      <c r="CS199" s="57"/>
    </row>
    <row r="200" spans="1:97" hidden="1">
      <c r="A200" s="9">
        <v>193</v>
      </c>
      <c r="B200" s="9">
        <v>2</v>
      </c>
      <c r="C200" s="9">
        <v>4</v>
      </c>
      <c r="D200" s="9">
        <v>4</v>
      </c>
      <c r="E200" s="9">
        <v>3</v>
      </c>
      <c r="F200" s="9">
        <v>0</v>
      </c>
      <c r="G200" s="9">
        <v>0</v>
      </c>
      <c r="H200" s="9">
        <v>0</v>
      </c>
      <c r="I200" s="9">
        <v>0</v>
      </c>
      <c r="J200" s="9">
        <v>0</v>
      </c>
      <c r="K200" s="9">
        <v>1</v>
      </c>
      <c r="L200" s="9">
        <v>0</v>
      </c>
      <c r="M200" s="9">
        <v>3</v>
      </c>
      <c r="N200" s="9">
        <v>1</v>
      </c>
      <c r="O200" s="9">
        <v>2</v>
      </c>
      <c r="P200" s="9">
        <v>2</v>
      </c>
      <c r="Q200" s="9">
        <v>1</v>
      </c>
      <c r="R200" s="9">
        <v>1</v>
      </c>
      <c r="S200" s="9">
        <v>2</v>
      </c>
      <c r="T200" s="9">
        <v>2</v>
      </c>
      <c r="U200" s="9">
        <v>1</v>
      </c>
      <c r="V200" s="9">
        <v>2</v>
      </c>
      <c r="W200" s="75">
        <v>1</v>
      </c>
      <c r="X200" s="75">
        <v>1</v>
      </c>
      <c r="Y200" s="75">
        <v>2</v>
      </c>
      <c r="Z200" s="9">
        <v>1</v>
      </c>
      <c r="AA200" s="9">
        <v>1</v>
      </c>
      <c r="AB200" s="9">
        <v>1</v>
      </c>
      <c r="AC200" s="9">
        <v>2</v>
      </c>
      <c r="AD200" s="9">
        <v>1</v>
      </c>
      <c r="AE200" s="9">
        <v>2</v>
      </c>
      <c r="AF200" s="9">
        <v>1</v>
      </c>
      <c r="AG200" s="9">
        <v>1</v>
      </c>
      <c r="AH200" s="91">
        <v>1</v>
      </c>
      <c r="AI200" s="9">
        <v>2</v>
      </c>
      <c r="AJ200">
        <v>2</v>
      </c>
      <c r="AK200" t="s">
        <v>957</v>
      </c>
      <c r="AL200" s="58">
        <v>1</v>
      </c>
      <c r="AM200">
        <v>1</v>
      </c>
      <c r="AN200">
        <v>1</v>
      </c>
      <c r="AO200">
        <v>2</v>
      </c>
      <c r="AP200">
        <v>1</v>
      </c>
      <c r="AQ200">
        <v>2</v>
      </c>
      <c r="AR200">
        <v>2</v>
      </c>
      <c r="AS200">
        <v>2</v>
      </c>
      <c r="AT200">
        <v>1</v>
      </c>
      <c r="AU200">
        <v>2</v>
      </c>
      <c r="AV200">
        <v>1</v>
      </c>
      <c r="AW200">
        <v>1</v>
      </c>
      <c r="AX200">
        <v>2</v>
      </c>
      <c r="AY200">
        <v>2</v>
      </c>
      <c r="AZ200">
        <v>2</v>
      </c>
      <c r="BA200">
        <v>1</v>
      </c>
      <c r="BB200">
        <v>2</v>
      </c>
      <c r="BC200">
        <v>1</v>
      </c>
      <c r="BD200">
        <v>1</v>
      </c>
      <c r="BE200">
        <v>1</v>
      </c>
      <c r="BF200">
        <v>2</v>
      </c>
      <c r="BG200">
        <v>2</v>
      </c>
      <c r="BH200">
        <v>1</v>
      </c>
      <c r="BI200">
        <v>2</v>
      </c>
      <c r="BJ200">
        <v>2</v>
      </c>
      <c r="BK200">
        <v>2</v>
      </c>
      <c r="BL200">
        <v>3</v>
      </c>
      <c r="BM200">
        <v>2</v>
      </c>
      <c r="BN200">
        <v>4</v>
      </c>
      <c r="BO200">
        <v>2</v>
      </c>
      <c r="BP200">
        <v>2</v>
      </c>
      <c r="BQ200">
        <v>2</v>
      </c>
      <c r="BR200">
        <v>1</v>
      </c>
      <c r="BS200">
        <v>5</v>
      </c>
      <c r="BT200" t="s">
        <v>266</v>
      </c>
      <c r="CS200" s="57"/>
    </row>
    <row r="201" spans="1:97">
      <c r="A201" s="9">
        <v>194</v>
      </c>
      <c r="B201" s="9">
        <v>2</v>
      </c>
      <c r="C201" s="9">
        <v>7</v>
      </c>
      <c r="D201" s="9">
        <v>3</v>
      </c>
      <c r="E201" s="9">
        <v>3</v>
      </c>
      <c r="F201" s="9">
        <v>0</v>
      </c>
      <c r="G201" s="9">
        <v>0</v>
      </c>
      <c r="H201" s="9">
        <v>0</v>
      </c>
      <c r="I201" s="9">
        <v>0</v>
      </c>
      <c r="J201" s="9">
        <v>0</v>
      </c>
      <c r="K201" s="9">
        <v>1</v>
      </c>
      <c r="L201" s="9">
        <v>0</v>
      </c>
      <c r="M201" s="9">
        <v>1</v>
      </c>
      <c r="N201" s="9">
        <v>2</v>
      </c>
      <c r="O201" s="9">
        <v>1</v>
      </c>
      <c r="P201" s="9">
        <v>1</v>
      </c>
      <c r="Q201" s="9">
        <v>1</v>
      </c>
      <c r="R201" s="9">
        <v>1</v>
      </c>
      <c r="S201" s="9">
        <v>1</v>
      </c>
      <c r="T201" s="9">
        <v>1</v>
      </c>
      <c r="U201" s="9">
        <v>1</v>
      </c>
      <c r="V201" s="9">
        <v>1</v>
      </c>
      <c r="W201" s="75">
        <v>1</v>
      </c>
      <c r="X201" s="75">
        <v>1</v>
      </c>
      <c r="Y201" s="75">
        <v>1</v>
      </c>
      <c r="Z201" s="9">
        <v>1</v>
      </c>
      <c r="AA201" s="9">
        <v>1</v>
      </c>
      <c r="AB201" s="9">
        <v>1</v>
      </c>
      <c r="AC201" s="9">
        <v>1</v>
      </c>
      <c r="AD201" s="9">
        <v>1</v>
      </c>
      <c r="AE201" s="9">
        <v>2</v>
      </c>
      <c r="AF201" s="9">
        <v>1</v>
      </c>
      <c r="AG201" s="9">
        <v>1</v>
      </c>
      <c r="AH201" s="91">
        <v>1</v>
      </c>
      <c r="AI201" s="9">
        <v>2</v>
      </c>
      <c r="AJ201">
        <v>2</v>
      </c>
      <c r="AK201" t="s">
        <v>957</v>
      </c>
      <c r="AL201" s="58">
        <v>1</v>
      </c>
      <c r="AM201">
        <v>1</v>
      </c>
      <c r="AN201">
        <v>1</v>
      </c>
      <c r="AO201">
        <v>1</v>
      </c>
      <c r="AP201">
        <v>1</v>
      </c>
      <c r="AQ201">
        <v>1</v>
      </c>
      <c r="AR201">
        <v>1</v>
      </c>
      <c r="AS201">
        <v>1</v>
      </c>
      <c r="AT201">
        <v>1</v>
      </c>
      <c r="AU201">
        <v>1</v>
      </c>
      <c r="AV201">
        <v>2</v>
      </c>
      <c r="AW201">
        <v>1</v>
      </c>
      <c r="AX201">
        <v>2</v>
      </c>
      <c r="AY201">
        <v>2</v>
      </c>
      <c r="AZ201">
        <v>2</v>
      </c>
      <c r="BA201">
        <v>1</v>
      </c>
      <c r="BB201">
        <v>2</v>
      </c>
      <c r="BC201">
        <v>1</v>
      </c>
      <c r="BD201">
        <v>1</v>
      </c>
      <c r="BE201">
        <v>1</v>
      </c>
      <c r="BF201">
        <v>1</v>
      </c>
      <c r="BG201">
        <v>2</v>
      </c>
      <c r="BH201">
        <v>1</v>
      </c>
      <c r="BI201">
        <v>1</v>
      </c>
      <c r="BJ201">
        <v>1</v>
      </c>
      <c r="BK201">
        <v>1</v>
      </c>
      <c r="BL201">
        <v>1</v>
      </c>
      <c r="BM201">
        <v>1</v>
      </c>
      <c r="BN201">
        <v>2</v>
      </c>
      <c r="BO201">
        <v>1</v>
      </c>
      <c r="BP201">
        <v>1</v>
      </c>
      <c r="BQ201">
        <v>1</v>
      </c>
      <c r="BR201">
        <v>1</v>
      </c>
      <c r="BS201">
        <v>1</v>
      </c>
      <c r="BT201" t="s">
        <v>267</v>
      </c>
      <c r="CS201" s="57"/>
    </row>
    <row r="202" spans="1:97" hidden="1">
      <c r="A202" s="9">
        <v>195</v>
      </c>
      <c r="B202" s="9">
        <v>1</v>
      </c>
      <c r="C202" s="9">
        <v>8</v>
      </c>
      <c r="D202" s="9">
        <v>3</v>
      </c>
      <c r="E202" s="9">
        <v>13</v>
      </c>
      <c r="F202" s="9">
        <v>0</v>
      </c>
      <c r="G202" s="9">
        <v>0</v>
      </c>
      <c r="H202" s="9">
        <v>0</v>
      </c>
      <c r="I202" s="9">
        <v>0</v>
      </c>
      <c r="J202" s="9">
        <v>0</v>
      </c>
      <c r="K202" s="9">
        <v>1</v>
      </c>
      <c r="L202" s="9">
        <v>0</v>
      </c>
      <c r="M202" s="9">
        <v>2</v>
      </c>
      <c r="N202" s="9">
        <v>1</v>
      </c>
      <c r="O202" s="9">
        <v>1</v>
      </c>
      <c r="P202" s="9">
        <v>1</v>
      </c>
      <c r="Q202" s="9">
        <v>1</v>
      </c>
      <c r="R202" s="9">
        <v>1</v>
      </c>
      <c r="S202" s="9">
        <v>1</v>
      </c>
      <c r="T202" s="9">
        <v>1</v>
      </c>
      <c r="U202" s="9">
        <v>1</v>
      </c>
      <c r="V202" s="9">
        <v>1</v>
      </c>
      <c r="W202" s="75">
        <v>2</v>
      </c>
      <c r="X202" s="75" t="s">
        <v>956</v>
      </c>
      <c r="Y202" s="75" t="s">
        <v>952</v>
      </c>
      <c r="Z202" s="9" t="s">
        <v>952</v>
      </c>
      <c r="AA202" s="9">
        <v>1</v>
      </c>
      <c r="AB202" s="9">
        <v>1</v>
      </c>
      <c r="AC202" s="9">
        <v>1</v>
      </c>
      <c r="AD202" s="9">
        <v>1</v>
      </c>
      <c r="AE202" s="9">
        <v>2</v>
      </c>
      <c r="AF202" s="9">
        <v>1</v>
      </c>
      <c r="AG202" s="9">
        <v>1</v>
      </c>
      <c r="AH202" s="9">
        <v>2</v>
      </c>
      <c r="AI202" s="9">
        <v>1</v>
      </c>
      <c r="AJ202">
        <v>2</v>
      </c>
      <c r="AK202" t="s">
        <v>957</v>
      </c>
      <c r="AL202" s="58">
        <v>2</v>
      </c>
      <c r="AM202">
        <v>1</v>
      </c>
      <c r="AN202">
        <v>2</v>
      </c>
      <c r="AO202">
        <v>1</v>
      </c>
      <c r="AP202">
        <v>2</v>
      </c>
      <c r="AQ202">
        <v>2</v>
      </c>
      <c r="AR202">
        <v>2</v>
      </c>
      <c r="AS202">
        <v>2</v>
      </c>
      <c r="AT202">
        <v>1</v>
      </c>
      <c r="AU202">
        <v>2</v>
      </c>
      <c r="AV202">
        <v>1</v>
      </c>
      <c r="AW202">
        <v>1</v>
      </c>
      <c r="AX202">
        <v>1</v>
      </c>
      <c r="AY202">
        <v>1</v>
      </c>
      <c r="AZ202">
        <v>1</v>
      </c>
      <c r="BA202">
        <v>1</v>
      </c>
      <c r="BB202">
        <v>1</v>
      </c>
      <c r="BC202">
        <v>1</v>
      </c>
      <c r="BD202">
        <v>1</v>
      </c>
      <c r="BE202">
        <v>1</v>
      </c>
      <c r="BF202">
        <v>2</v>
      </c>
      <c r="BG202">
        <v>2</v>
      </c>
      <c r="BH202">
        <v>1</v>
      </c>
      <c r="BI202">
        <v>3</v>
      </c>
      <c r="BJ202">
        <v>2</v>
      </c>
      <c r="BK202">
        <v>2</v>
      </c>
      <c r="BL202">
        <v>2</v>
      </c>
      <c r="BM202">
        <v>2</v>
      </c>
      <c r="BO202">
        <v>1</v>
      </c>
      <c r="BP202">
        <v>2</v>
      </c>
      <c r="BQ202">
        <v>2</v>
      </c>
      <c r="BR202">
        <v>1</v>
      </c>
      <c r="BS202">
        <v>5</v>
      </c>
      <c r="CS202" s="57"/>
    </row>
    <row r="203" spans="1:97">
      <c r="A203" s="9">
        <v>196</v>
      </c>
      <c r="B203" s="9">
        <v>2</v>
      </c>
      <c r="C203" s="9">
        <v>2</v>
      </c>
      <c r="D203" s="9">
        <v>5</v>
      </c>
      <c r="E203" s="9">
        <v>10</v>
      </c>
      <c r="F203" s="9">
        <v>1</v>
      </c>
      <c r="G203" s="9">
        <v>0</v>
      </c>
      <c r="H203" s="9">
        <v>0</v>
      </c>
      <c r="I203" s="9">
        <v>1</v>
      </c>
      <c r="J203" s="9">
        <v>0</v>
      </c>
      <c r="K203" s="9">
        <v>0</v>
      </c>
      <c r="L203" s="9">
        <v>0</v>
      </c>
      <c r="M203" s="9">
        <v>1</v>
      </c>
      <c r="N203" s="9">
        <v>2</v>
      </c>
      <c r="O203" s="9">
        <v>2</v>
      </c>
      <c r="P203" s="9">
        <v>2</v>
      </c>
      <c r="Q203" s="9">
        <v>1</v>
      </c>
      <c r="R203" s="9">
        <v>1</v>
      </c>
      <c r="S203" s="9">
        <v>1</v>
      </c>
      <c r="T203" s="9">
        <v>1</v>
      </c>
      <c r="U203" s="9">
        <v>1</v>
      </c>
      <c r="V203" s="9">
        <v>1</v>
      </c>
      <c r="W203" s="75">
        <v>2</v>
      </c>
      <c r="X203" s="75" t="s">
        <v>956</v>
      </c>
      <c r="Y203" s="75" t="s">
        <v>952</v>
      </c>
      <c r="Z203" s="9" t="s">
        <v>952</v>
      </c>
      <c r="AA203" s="9">
        <v>2</v>
      </c>
      <c r="AB203" s="9">
        <v>2</v>
      </c>
      <c r="AC203" s="9">
        <v>2</v>
      </c>
      <c r="AD203" s="9">
        <v>1</v>
      </c>
      <c r="AE203" s="9">
        <v>2</v>
      </c>
      <c r="AF203" s="9">
        <v>1</v>
      </c>
      <c r="AG203" s="9">
        <v>1</v>
      </c>
      <c r="AH203" s="9">
        <v>1</v>
      </c>
      <c r="AI203" s="9">
        <v>2</v>
      </c>
      <c r="AJ203">
        <v>2</v>
      </c>
      <c r="AK203" t="s">
        <v>957</v>
      </c>
      <c r="AL203" s="58">
        <v>2</v>
      </c>
      <c r="AM203">
        <v>1</v>
      </c>
      <c r="AN203">
        <v>1</v>
      </c>
      <c r="AO203">
        <v>2</v>
      </c>
      <c r="AP203">
        <v>1</v>
      </c>
      <c r="AQ203">
        <v>1</v>
      </c>
      <c r="AR203">
        <v>2</v>
      </c>
      <c r="AS203">
        <v>2</v>
      </c>
      <c r="AT203">
        <v>2</v>
      </c>
      <c r="AU203">
        <v>1</v>
      </c>
      <c r="AV203">
        <v>2</v>
      </c>
      <c r="AW203">
        <v>1</v>
      </c>
      <c r="AX203">
        <v>1</v>
      </c>
      <c r="AY203">
        <v>1</v>
      </c>
      <c r="AZ203">
        <v>1</v>
      </c>
      <c r="BA203">
        <v>1</v>
      </c>
      <c r="BB203">
        <v>2</v>
      </c>
      <c r="BC203">
        <v>1</v>
      </c>
      <c r="BD203">
        <v>1</v>
      </c>
      <c r="BE203">
        <v>1</v>
      </c>
      <c r="BF203">
        <v>1</v>
      </c>
      <c r="BG203">
        <v>1</v>
      </c>
      <c r="BH203">
        <v>1</v>
      </c>
      <c r="BI203">
        <v>2</v>
      </c>
      <c r="BJ203">
        <v>2</v>
      </c>
      <c r="BK203">
        <v>1</v>
      </c>
      <c r="BL203">
        <v>1</v>
      </c>
      <c r="BM203">
        <v>3</v>
      </c>
      <c r="BN203">
        <v>4</v>
      </c>
      <c r="BO203">
        <v>1</v>
      </c>
      <c r="BP203">
        <v>2</v>
      </c>
      <c r="BQ203">
        <v>2</v>
      </c>
      <c r="BR203">
        <v>1</v>
      </c>
      <c r="BS203">
        <v>1</v>
      </c>
      <c r="CS203" s="57"/>
    </row>
    <row r="204" spans="1:97" hidden="1">
      <c r="A204" s="9">
        <v>197</v>
      </c>
      <c r="B204" s="9">
        <v>1</v>
      </c>
      <c r="C204" s="9">
        <v>2</v>
      </c>
      <c r="D204" s="9">
        <v>1</v>
      </c>
      <c r="E204" s="9">
        <v>9</v>
      </c>
      <c r="F204" s="9">
        <v>0</v>
      </c>
      <c r="G204" s="9">
        <v>0</v>
      </c>
      <c r="H204" s="9">
        <v>0</v>
      </c>
      <c r="I204" s="9">
        <v>1</v>
      </c>
      <c r="J204" s="9">
        <v>0</v>
      </c>
      <c r="K204" s="9">
        <v>0</v>
      </c>
      <c r="L204" s="9">
        <v>0</v>
      </c>
      <c r="M204" s="9">
        <v>2</v>
      </c>
      <c r="N204" s="9">
        <v>1</v>
      </c>
      <c r="O204" s="9">
        <v>1</v>
      </c>
      <c r="P204" s="9">
        <v>1</v>
      </c>
      <c r="Q204" s="9">
        <v>1</v>
      </c>
      <c r="R204" s="9">
        <v>1</v>
      </c>
      <c r="S204" s="9">
        <v>2</v>
      </c>
      <c r="T204" s="9">
        <v>1</v>
      </c>
      <c r="U204" s="9">
        <v>1</v>
      </c>
      <c r="V204" s="9">
        <v>2</v>
      </c>
      <c r="W204" s="75">
        <v>1</v>
      </c>
      <c r="X204" s="75">
        <v>2</v>
      </c>
      <c r="Y204" s="75"/>
      <c r="Z204" s="9"/>
      <c r="AA204" s="9">
        <v>1</v>
      </c>
      <c r="AB204" s="9">
        <v>1</v>
      </c>
      <c r="AC204" s="9">
        <v>2</v>
      </c>
      <c r="AD204" s="9">
        <v>1</v>
      </c>
      <c r="AE204" s="9">
        <v>2</v>
      </c>
      <c r="AF204" s="9">
        <v>2</v>
      </c>
      <c r="AG204" s="9">
        <v>1</v>
      </c>
      <c r="AH204" s="9">
        <v>2</v>
      </c>
      <c r="AI204" s="9">
        <v>2</v>
      </c>
      <c r="AJ204">
        <v>2</v>
      </c>
      <c r="AK204" t="s">
        <v>957</v>
      </c>
      <c r="AL204" s="58">
        <v>2</v>
      </c>
      <c r="AM204">
        <v>2</v>
      </c>
      <c r="AN204">
        <v>1</v>
      </c>
      <c r="AO204">
        <v>2</v>
      </c>
      <c r="AP204">
        <v>2</v>
      </c>
      <c r="AQ204">
        <v>2</v>
      </c>
      <c r="AR204">
        <v>1</v>
      </c>
      <c r="AS204">
        <v>2</v>
      </c>
      <c r="AT204">
        <v>1</v>
      </c>
      <c r="AU204">
        <v>2</v>
      </c>
      <c r="AV204">
        <v>2</v>
      </c>
      <c r="AW204">
        <v>1</v>
      </c>
      <c r="AX204">
        <v>2</v>
      </c>
      <c r="AY204">
        <v>2</v>
      </c>
      <c r="AZ204">
        <v>2</v>
      </c>
      <c r="BA204">
        <v>2</v>
      </c>
      <c r="BB204">
        <v>2</v>
      </c>
      <c r="BC204">
        <v>1</v>
      </c>
      <c r="BD204">
        <v>1</v>
      </c>
      <c r="BE204">
        <v>2</v>
      </c>
      <c r="BF204" t="s">
        <v>968</v>
      </c>
      <c r="BG204" t="s">
        <v>957</v>
      </c>
      <c r="BH204">
        <v>1</v>
      </c>
      <c r="BI204">
        <v>1</v>
      </c>
      <c r="BJ204">
        <v>1</v>
      </c>
      <c r="BK204">
        <v>1</v>
      </c>
      <c r="BL204">
        <v>1</v>
      </c>
      <c r="BM204">
        <v>1</v>
      </c>
      <c r="BN204">
        <v>4</v>
      </c>
      <c r="BO204">
        <v>1</v>
      </c>
      <c r="BP204">
        <v>2</v>
      </c>
      <c r="BQ204">
        <v>4</v>
      </c>
      <c r="BR204">
        <v>1</v>
      </c>
      <c r="BS204">
        <v>1</v>
      </c>
      <c r="CS204" s="57"/>
    </row>
    <row r="205" spans="1:97" hidden="1">
      <c r="A205" s="9">
        <v>198</v>
      </c>
      <c r="B205" s="9">
        <v>2</v>
      </c>
      <c r="C205" s="9">
        <v>6</v>
      </c>
      <c r="D205" s="9">
        <v>4</v>
      </c>
      <c r="E205" s="9">
        <v>1</v>
      </c>
      <c r="F205" s="9">
        <v>0</v>
      </c>
      <c r="G205" s="9">
        <v>0</v>
      </c>
      <c r="H205" s="9">
        <v>0</v>
      </c>
      <c r="I205" s="9">
        <v>1</v>
      </c>
      <c r="J205" s="9">
        <v>0</v>
      </c>
      <c r="K205" s="9">
        <v>0</v>
      </c>
      <c r="L205" s="9">
        <v>0</v>
      </c>
      <c r="M205" s="9">
        <v>2</v>
      </c>
      <c r="N205" s="9">
        <v>1</v>
      </c>
      <c r="O205" s="9">
        <v>2</v>
      </c>
      <c r="P205" s="9">
        <v>1</v>
      </c>
      <c r="Q205" s="9">
        <v>1</v>
      </c>
      <c r="R205" s="9">
        <v>1</v>
      </c>
      <c r="S205" s="9">
        <v>1</v>
      </c>
      <c r="T205" s="9">
        <v>2</v>
      </c>
      <c r="U205" s="9">
        <v>1</v>
      </c>
      <c r="V205" s="9">
        <v>2</v>
      </c>
      <c r="W205" s="75">
        <v>2</v>
      </c>
      <c r="X205" s="75" t="s">
        <v>956</v>
      </c>
      <c r="Y205" s="75" t="s">
        <v>952</v>
      </c>
      <c r="Z205" s="9" t="s">
        <v>952</v>
      </c>
      <c r="AA205" s="9">
        <v>1</v>
      </c>
      <c r="AB205" s="9">
        <v>1</v>
      </c>
      <c r="AC205" s="9">
        <v>2</v>
      </c>
      <c r="AD205" s="9">
        <v>1</v>
      </c>
      <c r="AE205" s="9">
        <v>2</v>
      </c>
      <c r="AF205" s="9">
        <v>1</v>
      </c>
      <c r="AG205" s="9">
        <v>1</v>
      </c>
      <c r="AH205" s="9">
        <v>2</v>
      </c>
      <c r="AI205" s="9">
        <v>2</v>
      </c>
      <c r="AJ205">
        <v>2</v>
      </c>
      <c r="AK205" t="s">
        <v>957</v>
      </c>
      <c r="AL205" s="58">
        <v>1</v>
      </c>
      <c r="AM205">
        <v>2</v>
      </c>
      <c r="AN205">
        <v>2</v>
      </c>
      <c r="AO205">
        <v>2</v>
      </c>
      <c r="AP205">
        <v>1</v>
      </c>
      <c r="AQ205">
        <v>2</v>
      </c>
      <c r="AR205">
        <v>2</v>
      </c>
      <c r="AS205">
        <v>2</v>
      </c>
      <c r="AT205">
        <v>2</v>
      </c>
      <c r="AU205">
        <v>2</v>
      </c>
      <c r="AV205">
        <v>2</v>
      </c>
      <c r="AW205">
        <v>2</v>
      </c>
      <c r="AX205">
        <v>2</v>
      </c>
      <c r="AY205">
        <v>2</v>
      </c>
      <c r="AZ205">
        <v>2</v>
      </c>
      <c r="BA205">
        <v>1</v>
      </c>
      <c r="BB205">
        <v>2</v>
      </c>
      <c r="BC205">
        <v>1</v>
      </c>
      <c r="BD205">
        <v>2</v>
      </c>
      <c r="BE205">
        <v>2</v>
      </c>
      <c r="BF205" t="s">
        <v>957</v>
      </c>
      <c r="BG205" t="s">
        <v>957</v>
      </c>
      <c r="BH205">
        <v>1</v>
      </c>
      <c r="BI205">
        <v>3</v>
      </c>
      <c r="BJ205">
        <v>1</v>
      </c>
      <c r="BK205">
        <v>2</v>
      </c>
      <c r="BL205">
        <v>1</v>
      </c>
      <c r="BM205">
        <v>1</v>
      </c>
      <c r="BN205">
        <v>4</v>
      </c>
      <c r="BO205">
        <v>2</v>
      </c>
      <c r="BP205">
        <v>2</v>
      </c>
      <c r="BQ205">
        <v>4</v>
      </c>
      <c r="BR205">
        <v>4</v>
      </c>
      <c r="BS205">
        <v>2</v>
      </c>
      <c r="CS205" s="57"/>
    </row>
    <row r="206" spans="1:97" hidden="1">
      <c r="A206" s="9">
        <v>199</v>
      </c>
      <c r="B206" s="9">
        <v>1</v>
      </c>
      <c r="C206" s="9">
        <v>3</v>
      </c>
      <c r="D206" s="9">
        <v>1</v>
      </c>
      <c r="E206" s="9">
        <v>5</v>
      </c>
      <c r="F206" s="9">
        <v>0</v>
      </c>
      <c r="G206" s="9">
        <v>0</v>
      </c>
      <c r="H206" s="9">
        <v>0</v>
      </c>
      <c r="I206" s="9">
        <v>0</v>
      </c>
      <c r="J206" s="9">
        <v>0</v>
      </c>
      <c r="K206" s="9">
        <v>1</v>
      </c>
      <c r="L206" s="9">
        <v>0</v>
      </c>
      <c r="M206" s="9">
        <v>1</v>
      </c>
      <c r="N206" s="9">
        <v>1</v>
      </c>
      <c r="O206" s="9">
        <v>2</v>
      </c>
      <c r="P206" s="9">
        <v>1</v>
      </c>
      <c r="Q206" s="9">
        <v>1</v>
      </c>
      <c r="R206" s="9">
        <v>1</v>
      </c>
      <c r="S206" s="9">
        <v>2</v>
      </c>
      <c r="T206" s="9">
        <v>2</v>
      </c>
      <c r="U206" s="9">
        <v>1</v>
      </c>
      <c r="V206" s="9">
        <v>2</v>
      </c>
      <c r="W206" s="75">
        <v>1</v>
      </c>
      <c r="X206" s="75">
        <v>1</v>
      </c>
      <c r="Y206" s="75">
        <v>2</v>
      </c>
      <c r="Z206" s="9">
        <v>1</v>
      </c>
      <c r="AA206" s="9">
        <v>1</v>
      </c>
      <c r="AB206" s="9">
        <v>2</v>
      </c>
      <c r="AC206" s="9">
        <v>1</v>
      </c>
      <c r="AD206" s="9">
        <v>1</v>
      </c>
      <c r="AE206" s="9">
        <v>2</v>
      </c>
      <c r="AF206" s="9">
        <v>2</v>
      </c>
      <c r="AG206" s="9">
        <v>2</v>
      </c>
      <c r="AH206" s="9">
        <v>2</v>
      </c>
      <c r="AI206" s="9">
        <v>1</v>
      </c>
      <c r="AJ206">
        <v>2</v>
      </c>
      <c r="AK206" t="s">
        <v>957</v>
      </c>
      <c r="AL206" s="58">
        <v>1</v>
      </c>
      <c r="AM206">
        <v>1</v>
      </c>
      <c r="AN206">
        <v>2</v>
      </c>
      <c r="AO206">
        <v>2</v>
      </c>
      <c r="AP206">
        <v>1</v>
      </c>
      <c r="AQ206">
        <v>2</v>
      </c>
      <c r="AR206">
        <v>1</v>
      </c>
      <c r="AS206">
        <v>2</v>
      </c>
      <c r="AT206">
        <v>2</v>
      </c>
      <c r="AU206">
        <v>1</v>
      </c>
      <c r="AV206">
        <v>2</v>
      </c>
      <c r="AW206">
        <v>2</v>
      </c>
      <c r="AX206">
        <v>2</v>
      </c>
      <c r="AY206">
        <v>2</v>
      </c>
      <c r="AZ206">
        <v>2</v>
      </c>
      <c r="BA206">
        <v>2</v>
      </c>
      <c r="BB206">
        <v>2</v>
      </c>
      <c r="BC206">
        <v>1</v>
      </c>
      <c r="BD206">
        <v>1</v>
      </c>
      <c r="BE206">
        <v>2</v>
      </c>
      <c r="BF206" t="s">
        <v>968</v>
      </c>
      <c r="BG206" t="s">
        <v>957</v>
      </c>
      <c r="BH206">
        <v>2</v>
      </c>
      <c r="BI206">
        <v>1</v>
      </c>
      <c r="BJ206">
        <v>3</v>
      </c>
      <c r="BK206">
        <v>1</v>
      </c>
      <c r="BL206">
        <v>1</v>
      </c>
      <c r="BM206">
        <v>3</v>
      </c>
      <c r="BN206">
        <v>4</v>
      </c>
      <c r="BO206">
        <v>2</v>
      </c>
      <c r="BP206">
        <v>1</v>
      </c>
      <c r="BQ206">
        <v>2</v>
      </c>
      <c r="BR206">
        <v>1</v>
      </c>
      <c r="BS206">
        <v>1</v>
      </c>
      <c r="BT206" t="s">
        <v>268</v>
      </c>
      <c r="CS206" s="57"/>
    </row>
    <row r="207" spans="1:97" hidden="1">
      <c r="A207" s="9">
        <v>200</v>
      </c>
      <c r="B207" s="9">
        <v>2</v>
      </c>
      <c r="C207" s="9">
        <v>6</v>
      </c>
      <c r="D207" s="9">
        <v>5</v>
      </c>
      <c r="E207" s="9">
        <v>1</v>
      </c>
      <c r="F207" s="9">
        <v>0</v>
      </c>
      <c r="G207" s="9">
        <v>0</v>
      </c>
      <c r="H207" s="9">
        <v>0</v>
      </c>
      <c r="I207" s="9">
        <v>1</v>
      </c>
      <c r="J207" s="9">
        <v>1</v>
      </c>
      <c r="K207" s="9">
        <v>0</v>
      </c>
      <c r="L207" s="9">
        <v>0</v>
      </c>
      <c r="M207" s="9">
        <v>1</v>
      </c>
      <c r="N207" s="9">
        <v>1</v>
      </c>
      <c r="O207" s="9">
        <v>2</v>
      </c>
      <c r="P207" s="9">
        <v>1</v>
      </c>
      <c r="Q207" s="9">
        <v>1</v>
      </c>
      <c r="R207" s="9">
        <v>1</v>
      </c>
      <c r="S207" s="9">
        <v>1</v>
      </c>
      <c r="T207" s="9">
        <v>2</v>
      </c>
      <c r="U207" s="9">
        <v>1</v>
      </c>
      <c r="V207" s="9">
        <v>2</v>
      </c>
      <c r="W207" s="75">
        <v>1</v>
      </c>
      <c r="X207" s="75">
        <v>1</v>
      </c>
      <c r="Y207" s="75">
        <v>2</v>
      </c>
      <c r="Z207" s="9">
        <v>1</v>
      </c>
      <c r="AA207" s="9">
        <v>1</v>
      </c>
      <c r="AB207" s="9">
        <v>2</v>
      </c>
      <c r="AC207" s="9">
        <v>1</v>
      </c>
      <c r="AD207" s="9">
        <v>1</v>
      </c>
      <c r="AE207" s="9">
        <v>2</v>
      </c>
      <c r="AF207" s="9">
        <v>1</v>
      </c>
      <c r="AG207" s="9">
        <v>1</v>
      </c>
      <c r="AH207" s="91">
        <v>1</v>
      </c>
      <c r="AI207" s="9">
        <v>2</v>
      </c>
      <c r="AJ207">
        <v>1</v>
      </c>
      <c r="AK207">
        <v>1</v>
      </c>
      <c r="AL207" s="58">
        <v>1</v>
      </c>
      <c r="AM207">
        <v>1</v>
      </c>
      <c r="AN207">
        <v>1</v>
      </c>
      <c r="AO207">
        <v>2</v>
      </c>
      <c r="AP207">
        <v>1</v>
      </c>
      <c r="AQ207">
        <v>1</v>
      </c>
      <c r="AR207">
        <v>1</v>
      </c>
      <c r="AS207">
        <v>2</v>
      </c>
      <c r="AT207">
        <v>1</v>
      </c>
      <c r="AU207">
        <v>1</v>
      </c>
      <c r="AV207">
        <v>2</v>
      </c>
      <c r="AW207">
        <v>1</v>
      </c>
      <c r="AX207">
        <v>1</v>
      </c>
      <c r="AY207">
        <v>2</v>
      </c>
      <c r="AZ207">
        <v>1</v>
      </c>
      <c r="BA207">
        <v>1</v>
      </c>
      <c r="BB207">
        <v>1</v>
      </c>
      <c r="BC207">
        <v>1</v>
      </c>
      <c r="BD207">
        <v>1</v>
      </c>
      <c r="BE207">
        <v>1</v>
      </c>
      <c r="BF207">
        <v>2</v>
      </c>
      <c r="BG207">
        <v>2</v>
      </c>
      <c r="BH207">
        <v>1</v>
      </c>
      <c r="BI207">
        <v>2</v>
      </c>
      <c r="BJ207">
        <v>1</v>
      </c>
      <c r="BK207">
        <v>2</v>
      </c>
      <c r="BL207">
        <v>2</v>
      </c>
      <c r="BM207">
        <v>1</v>
      </c>
      <c r="BN207">
        <v>3</v>
      </c>
      <c r="BO207">
        <v>2</v>
      </c>
      <c r="BP207">
        <v>2</v>
      </c>
      <c r="BQ207">
        <v>3</v>
      </c>
      <c r="BR207">
        <v>1</v>
      </c>
      <c r="BS207">
        <v>2</v>
      </c>
      <c r="CS207" s="57"/>
    </row>
    <row r="208" spans="1:97" hidden="1">
      <c r="A208" s="9">
        <v>201</v>
      </c>
      <c r="B208" s="9">
        <v>2</v>
      </c>
      <c r="C208" s="9">
        <v>9</v>
      </c>
      <c r="D208" s="9">
        <v>7</v>
      </c>
      <c r="E208" s="9">
        <v>8</v>
      </c>
      <c r="F208" s="9">
        <v>0</v>
      </c>
      <c r="G208" s="9">
        <v>0</v>
      </c>
      <c r="H208" s="9">
        <v>0</v>
      </c>
      <c r="I208" s="9">
        <v>0</v>
      </c>
      <c r="J208" s="9">
        <v>0</v>
      </c>
      <c r="K208" s="9">
        <v>0</v>
      </c>
      <c r="L208" s="9">
        <v>1</v>
      </c>
      <c r="M208" s="9">
        <v>2</v>
      </c>
      <c r="N208" s="9">
        <v>1</v>
      </c>
      <c r="O208" s="9">
        <v>1</v>
      </c>
      <c r="P208" s="9">
        <v>1</v>
      </c>
      <c r="Q208" s="9">
        <v>1</v>
      </c>
      <c r="R208" s="9">
        <v>1</v>
      </c>
      <c r="S208" s="9">
        <v>1</v>
      </c>
      <c r="T208" s="9">
        <v>1</v>
      </c>
      <c r="U208" s="9">
        <v>1</v>
      </c>
      <c r="V208" s="9">
        <v>2</v>
      </c>
      <c r="W208" s="75">
        <v>1</v>
      </c>
      <c r="X208" s="75">
        <v>1</v>
      </c>
      <c r="Y208" s="75">
        <v>2</v>
      </c>
      <c r="Z208" s="9">
        <v>1</v>
      </c>
      <c r="AA208" s="9">
        <v>1</v>
      </c>
      <c r="AB208" s="9">
        <v>2</v>
      </c>
      <c r="AC208" s="9">
        <v>2</v>
      </c>
      <c r="AD208" s="9">
        <v>1</v>
      </c>
      <c r="AE208" s="9">
        <v>1</v>
      </c>
      <c r="AF208" s="9">
        <v>1</v>
      </c>
      <c r="AG208" s="9">
        <v>1</v>
      </c>
      <c r="AH208" s="91">
        <v>1</v>
      </c>
      <c r="AI208" s="9">
        <v>2</v>
      </c>
      <c r="AJ208">
        <v>2</v>
      </c>
      <c r="AK208" t="s">
        <v>957</v>
      </c>
      <c r="AL208" s="58">
        <v>2</v>
      </c>
      <c r="AM208">
        <v>1</v>
      </c>
      <c r="AN208">
        <v>2</v>
      </c>
      <c r="AO208">
        <v>2</v>
      </c>
      <c r="AP208">
        <v>1</v>
      </c>
      <c r="AQ208">
        <v>2</v>
      </c>
      <c r="AR208">
        <v>1</v>
      </c>
      <c r="AS208">
        <v>1</v>
      </c>
      <c r="AT208">
        <v>2</v>
      </c>
      <c r="AU208">
        <v>2</v>
      </c>
      <c r="AV208">
        <v>2</v>
      </c>
      <c r="AW208">
        <v>1</v>
      </c>
      <c r="AX208">
        <v>1</v>
      </c>
      <c r="AY208">
        <v>2</v>
      </c>
      <c r="AZ208">
        <v>2</v>
      </c>
      <c r="BA208">
        <v>1</v>
      </c>
      <c r="BB208">
        <v>1</v>
      </c>
      <c r="BC208">
        <v>1</v>
      </c>
      <c r="BD208">
        <v>1</v>
      </c>
      <c r="BE208">
        <v>1</v>
      </c>
      <c r="BF208">
        <v>1</v>
      </c>
      <c r="BG208">
        <v>1</v>
      </c>
      <c r="BH208">
        <v>1</v>
      </c>
      <c r="BI208">
        <v>3</v>
      </c>
      <c r="BJ208">
        <v>1</v>
      </c>
      <c r="BK208">
        <v>1</v>
      </c>
      <c r="BL208">
        <v>1</v>
      </c>
      <c r="BM208">
        <v>1</v>
      </c>
      <c r="BN208">
        <v>4</v>
      </c>
      <c r="BO208">
        <v>2</v>
      </c>
      <c r="BP208">
        <v>2</v>
      </c>
      <c r="BQ208">
        <v>4</v>
      </c>
      <c r="BR208">
        <v>1</v>
      </c>
      <c r="BS208">
        <v>5</v>
      </c>
      <c r="BT208" t="s">
        <v>269</v>
      </c>
      <c r="CS208" s="57"/>
    </row>
    <row r="209" spans="1:97" hidden="1">
      <c r="A209" s="9">
        <v>202</v>
      </c>
      <c r="B209" s="9">
        <v>1</v>
      </c>
      <c r="C209" s="9">
        <v>9</v>
      </c>
      <c r="D209" s="9">
        <v>3</v>
      </c>
      <c r="E209" s="9">
        <v>5</v>
      </c>
      <c r="F209" s="9">
        <v>0</v>
      </c>
      <c r="G209" s="9">
        <v>0</v>
      </c>
      <c r="H209" s="9">
        <v>0</v>
      </c>
      <c r="I209" s="9">
        <v>0</v>
      </c>
      <c r="J209" s="9">
        <v>0</v>
      </c>
      <c r="K209" s="9">
        <v>1</v>
      </c>
      <c r="L209" s="9">
        <v>0</v>
      </c>
      <c r="M209" s="9">
        <v>2</v>
      </c>
      <c r="N209" s="9">
        <v>1</v>
      </c>
      <c r="O209" s="9">
        <v>2</v>
      </c>
      <c r="P209" s="9">
        <v>1</v>
      </c>
      <c r="Q209" s="9">
        <v>1</v>
      </c>
      <c r="R209" s="9">
        <v>1</v>
      </c>
      <c r="S209" s="9"/>
      <c r="T209" s="9">
        <v>1</v>
      </c>
      <c r="U209" s="9">
        <v>1</v>
      </c>
      <c r="V209" s="9">
        <v>2</v>
      </c>
      <c r="W209" s="75">
        <v>2</v>
      </c>
      <c r="X209" s="75" t="s">
        <v>956</v>
      </c>
      <c r="Y209" s="75" t="s">
        <v>952</v>
      </c>
      <c r="Z209" s="9" t="s">
        <v>952</v>
      </c>
      <c r="AA209" s="9">
        <v>1</v>
      </c>
      <c r="AB209" s="9">
        <v>2</v>
      </c>
      <c r="AC209" s="9">
        <v>1</v>
      </c>
      <c r="AD209" s="9">
        <v>1</v>
      </c>
      <c r="AE209" s="9">
        <v>1</v>
      </c>
      <c r="AF209" s="9">
        <v>1</v>
      </c>
      <c r="AG209" s="9">
        <v>1</v>
      </c>
      <c r="AH209" s="9">
        <v>1</v>
      </c>
      <c r="AI209" s="9">
        <v>2</v>
      </c>
      <c r="AJ209">
        <v>2</v>
      </c>
      <c r="AK209" t="s">
        <v>957</v>
      </c>
      <c r="AL209" s="58">
        <v>2</v>
      </c>
      <c r="AM209">
        <v>1</v>
      </c>
      <c r="AN209">
        <v>2</v>
      </c>
      <c r="AO209">
        <v>2</v>
      </c>
      <c r="AP209">
        <v>1</v>
      </c>
      <c r="AQ209">
        <v>2</v>
      </c>
      <c r="AR209">
        <v>2</v>
      </c>
      <c r="AS209">
        <v>2</v>
      </c>
      <c r="AT209">
        <v>1</v>
      </c>
      <c r="AU209">
        <v>1</v>
      </c>
      <c r="AV209">
        <v>2</v>
      </c>
      <c r="AW209">
        <v>1</v>
      </c>
      <c r="AX209">
        <v>1</v>
      </c>
      <c r="AY209">
        <v>2</v>
      </c>
      <c r="AZ209">
        <v>1</v>
      </c>
      <c r="BA209">
        <v>1</v>
      </c>
      <c r="BB209">
        <v>2</v>
      </c>
      <c r="BC209">
        <v>1</v>
      </c>
      <c r="BD209">
        <v>1</v>
      </c>
      <c r="BE209">
        <v>2</v>
      </c>
      <c r="BF209" t="s">
        <v>968</v>
      </c>
      <c r="BG209" t="s">
        <v>957</v>
      </c>
      <c r="BH209">
        <v>1</v>
      </c>
      <c r="BI209">
        <v>2</v>
      </c>
      <c r="BJ209">
        <v>2</v>
      </c>
      <c r="BK209">
        <v>2</v>
      </c>
      <c r="BL209">
        <v>2</v>
      </c>
      <c r="BM209">
        <v>1</v>
      </c>
      <c r="BO209">
        <v>3</v>
      </c>
      <c r="BP209">
        <v>1</v>
      </c>
      <c r="BQ209">
        <v>4</v>
      </c>
      <c r="BR209">
        <v>4</v>
      </c>
      <c r="BS209">
        <v>5</v>
      </c>
      <c r="CS209" s="57"/>
    </row>
    <row r="210" spans="1:97">
      <c r="A210" s="9">
        <v>203</v>
      </c>
      <c r="B210" s="9">
        <v>1</v>
      </c>
      <c r="C210" s="9">
        <v>8</v>
      </c>
      <c r="D210" s="9">
        <v>1</v>
      </c>
      <c r="E210" s="9">
        <v>9</v>
      </c>
      <c r="F210" s="9">
        <v>0</v>
      </c>
      <c r="G210" s="9">
        <v>0</v>
      </c>
      <c r="H210" s="9">
        <v>0</v>
      </c>
      <c r="I210" s="9">
        <v>0</v>
      </c>
      <c r="J210" s="9">
        <v>0</v>
      </c>
      <c r="K210" s="9">
        <v>0</v>
      </c>
      <c r="L210" s="9">
        <v>1</v>
      </c>
      <c r="M210" s="9">
        <v>2</v>
      </c>
      <c r="N210" s="9">
        <v>2</v>
      </c>
      <c r="O210" s="9">
        <v>2</v>
      </c>
      <c r="P210" s="9">
        <v>1</v>
      </c>
      <c r="Q210" s="9">
        <v>1</v>
      </c>
      <c r="R210" s="9">
        <v>1</v>
      </c>
      <c r="S210" s="9">
        <v>2</v>
      </c>
      <c r="T210" s="9">
        <v>2</v>
      </c>
      <c r="U210" s="9">
        <v>2</v>
      </c>
      <c r="V210" s="9" t="s">
        <v>957</v>
      </c>
      <c r="W210" s="75">
        <v>2</v>
      </c>
      <c r="X210" s="75" t="s">
        <v>956</v>
      </c>
      <c r="Y210" s="75" t="s">
        <v>952</v>
      </c>
      <c r="Z210" s="9" t="s">
        <v>952</v>
      </c>
      <c r="AA210" s="9">
        <v>1</v>
      </c>
      <c r="AB210" s="9">
        <v>2</v>
      </c>
      <c r="AC210" s="9">
        <v>2</v>
      </c>
      <c r="AD210" s="9">
        <v>1</v>
      </c>
      <c r="AE210" s="9">
        <v>2</v>
      </c>
      <c r="AF210" s="9">
        <v>1</v>
      </c>
      <c r="AG210" s="9">
        <v>1</v>
      </c>
      <c r="AH210" s="91">
        <v>2</v>
      </c>
      <c r="AI210" s="9">
        <v>2</v>
      </c>
      <c r="AK210" t="s">
        <v>957</v>
      </c>
      <c r="AL210" s="58">
        <v>2</v>
      </c>
      <c r="AM210">
        <v>1</v>
      </c>
      <c r="AN210">
        <v>1</v>
      </c>
      <c r="AO210">
        <v>2</v>
      </c>
      <c r="AP210">
        <v>2</v>
      </c>
      <c r="AQ210">
        <v>2</v>
      </c>
      <c r="AR210">
        <v>2</v>
      </c>
      <c r="AS210">
        <v>2</v>
      </c>
      <c r="AT210">
        <v>2</v>
      </c>
      <c r="AU210">
        <v>2</v>
      </c>
      <c r="AV210">
        <v>2</v>
      </c>
      <c r="AW210">
        <v>2</v>
      </c>
      <c r="AX210">
        <v>2</v>
      </c>
      <c r="AY210">
        <v>2</v>
      </c>
      <c r="AZ210">
        <v>1</v>
      </c>
      <c r="BA210">
        <v>2</v>
      </c>
      <c r="BB210">
        <v>1</v>
      </c>
      <c r="BC210">
        <v>1</v>
      </c>
      <c r="BD210">
        <v>1</v>
      </c>
      <c r="BE210">
        <v>2</v>
      </c>
      <c r="BF210" t="s">
        <v>957</v>
      </c>
      <c r="BG210" t="s">
        <v>957</v>
      </c>
      <c r="BH210">
        <v>2</v>
      </c>
      <c r="BI210">
        <v>2</v>
      </c>
      <c r="BJ210">
        <v>1</v>
      </c>
      <c r="BK210">
        <v>1</v>
      </c>
      <c r="BL210">
        <v>1</v>
      </c>
      <c r="BM210">
        <v>1</v>
      </c>
      <c r="BN210">
        <v>4</v>
      </c>
      <c r="BO210">
        <v>1</v>
      </c>
      <c r="BP210">
        <v>4</v>
      </c>
      <c r="BQ210">
        <v>2</v>
      </c>
      <c r="BR210">
        <v>1</v>
      </c>
      <c r="BS210">
        <v>2</v>
      </c>
      <c r="CS210" s="57"/>
    </row>
    <row r="211" spans="1:97">
      <c r="A211" s="9">
        <v>204</v>
      </c>
      <c r="B211" s="9">
        <v>2</v>
      </c>
      <c r="C211" s="9">
        <v>9</v>
      </c>
      <c r="D211" s="9">
        <v>5</v>
      </c>
      <c r="E211" s="9">
        <v>5</v>
      </c>
      <c r="F211" s="9">
        <v>0</v>
      </c>
      <c r="G211" s="9">
        <v>0</v>
      </c>
      <c r="H211" s="9">
        <v>0</v>
      </c>
      <c r="I211" s="9">
        <v>0</v>
      </c>
      <c r="J211" s="9">
        <v>1</v>
      </c>
      <c r="K211" s="9">
        <v>1</v>
      </c>
      <c r="L211" s="9">
        <v>0</v>
      </c>
      <c r="M211" s="9"/>
      <c r="N211" s="9">
        <v>2</v>
      </c>
      <c r="O211" s="9">
        <v>2</v>
      </c>
      <c r="P211" s="9">
        <v>1</v>
      </c>
      <c r="Q211" s="9">
        <v>1</v>
      </c>
      <c r="R211" s="9">
        <v>1</v>
      </c>
      <c r="S211" s="9">
        <v>1</v>
      </c>
      <c r="T211" s="9">
        <v>2</v>
      </c>
      <c r="U211" s="9">
        <v>1</v>
      </c>
      <c r="V211" s="9">
        <v>1</v>
      </c>
      <c r="W211" s="75">
        <v>2</v>
      </c>
      <c r="X211" s="75" t="s">
        <v>956</v>
      </c>
      <c r="Y211" s="75" t="s">
        <v>952</v>
      </c>
      <c r="Z211" s="9" t="s">
        <v>952</v>
      </c>
      <c r="AA211" s="9">
        <v>1</v>
      </c>
      <c r="AB211" s="9">
        <v>2</v>
      </c>
      <c r="AC211" s="9">
        <v>1</v>
      </c>
      <c r="AD211" s="9">
        <v>1</v>
      </c>
      <c r="AE211" s="9">
        <v>2</v>
      </c>
      <c r="AF211" s="9"/>
      <c r="AG211" s="9"/>
      <c r="AH211" s="91">
        <v>1</v>
      </c>
      <c r="AI211" s="9">
        <v>2</v>
      </c>
      <c r="AJ211">
        <v>2</v>
      </c>
      <c r="AK211" t="s">
        <v>957</v>
      </c>
      <c r="AL211" s="58">
        <v>1</v>
      </c>
      <c r="AM211">
        <v>1</v>
      </c>
      <c r="AN211">
        <v>1</v>
      </c>
      <c r="AO211">
        <v>2</v>
      </c>
      <c r="AP211">
        <v>1</v>
      </c>
      <c r="AQ211">
        <v>2</v>
      </c>
      <c r="AR211">
        <v>2</v>
      </c>
      <c r="AS211">
        <v>2</v>
      </c>
      <c r="AT211">
        <v>2</v>
      </c>
      <c r="AU211">
        <v>2</v>
      </c>
      <c r="AV211">
        <v>2</v>
      </c>
      <c r="AW211">
        <v>1</v>
      </c>
      <c r="AX211">
        <v>2</v>
      </c>
      <c r="AY211">
        <v>2</v>
      </c>
      <c r="AZ211">
        <v>2</v>
      </c>
      <c r="BA211">
        <v>1</v>
      </c>
      <c r="BB211">
        <v>2</v>
      </c>
      <c r="BC211">
        <v>2</v>
      </c>
      <c r="BD211">
        <v>1</v>
      </c>
      <c r="BE211">
        <v>1</v>
      </c>
      <c r="BF211">
        <v>2</v>
      </c>
      <c r="BG211">
        <v>2</v>
      </c>
      <c r="BH211">
        <v>1</v>
      </c>
      <c r="BI211">
        <v>1</v>
      </c>
      <c r="BJ211">
        <v>1</v>
      </c>
      <c r="BK211">
        <v>2</v>
      </c>
      <c r="BL211">
        <v>2</v>
      </c>
      <c r="BM211">
        <v>2</v>
      </c>
      <c r="BN211">
        <v>2</v>
      </c>
      <c r="BO211">
        <v>2</v>
      </c>
      <c r="BQ211">
        <v>1</v>
      </c>
      <c r="BR211">
        <v>3</v>
      </c>
      <c r="BS211">
        <v>5</v>
      </c>
      <c r="CS211" s="57"/>
    </row>
    <row r="212" spans="1:97" hidden="1">
      <c r="A212" s="9">
        <v>205</v>
      </c>
      <c r="B212" s="9">
        <v>1</v>
      </c>
      <c r="C212" s="9">
        <v>4</v>
      </c>
      <c r="D212" s="9">
        <v>1</v>
      </c>
      <c r="E212" s="9">
        <v>11</v>
      </c>
      <c r="F212" s="9">
        <v>0</v>
      </c>
      <c r="G212" s="9">
        <v>1</v>
      </c>
      <c r="H212" s="9">
        <v>0</v>
      </c>
      <c r="I212" s="9">
        <v>0</v>
      </c>
      <c r="J212" s="9">
        <v>0</v>
      </c>
      <c r="K212" s="9">
        <v>0</v>
      </c>
      <c r="L212" s="9">
        <v>0</v>
      </c>
      <c r="M212" s="9">
        <v>2</v>
      </c>
      <c r="N212" s="9">
        <v>2</v>
      </c>
      <c r="O212" s="9">
        <v>2</v>
      </c>
      <c r="P212" s="9">
        <v>1</v>
      </c>
      <c r="Q212" s="9">
        <v>1</v>
      </c>
      <c r="R212" s="9">
        <v>1</v>
      </c>
      <c r="S212" s="9">
        <v>2</v>
      </c>
      <c r="T212" s="9">
        <v>2</v>
      </c>
      <c r="U212" s="9">
        <v>2</v>
      </c>
      <c r="V212" s="9" t="s">
        <v>967</v>
      </c>
      <c r="W212" s="75">
        <v>1</v>
      </c>
      <c r="X212" s="75">
        <v>1</v>
      </c>
      <c r="Y212" s="75">
        <v>2</v>
      </c>
      <c r="Z212" s="9">
        <v>1</v>
      </c>
      <c r="AA212" s="9">
        <v>2</v>
      </c>
      <c r="AB212" s="9">
        <v>1</v>
      </c>
      <c r="AC212" s="9">
        <v>2</v>
      </c>
      <c r="AD212" s="9">
        <v>1</v>
      </c>
      <c r="AE212" s="9">
        <v>1</v>
      </c>
      <c r="AF212" s="9">
        <v>1</v>
      </c>
      <c r="AG212" s="9">
        <v>1</v>
      </c>
      <c r="AH212" s="9">
        <v>2</v>
      </c>
      <c r="AI212" s="9">
        <v>2</v>
      </c>
      <c r="AJ212">
        <v>1</v>
      </c>
      <c r="AK212">
        <v>1</v>
      </c>
      <c r="AL212" s="58">
        <v>2</v>
      </c>
      <c r="AM212">
        <v>1</v>
      </c>
      <c r="AN212">
        <v>2</v>
      </c>
      <c r="AO212">
        <v>2</v>
      </c>
      <c r="AP212">
        <v>2</v>
      </c>
      <c r="AQ212">
        <v>2</v>
      </c>
      <c r="AR212">
        <v>1</v>
      </c>
      <c r="AS212">
        <v>2</v>
      </c>
      <c r="AT212">
        <v>2</v>
      </c>
      <c r="AU212">
        <v>1</v>
      </c>
      <c r="AV212">
        <v>2</v>
      </c>
      <c r="AW212">
        <v>1</v>
      </c>
      <c r="AX212">
        <v>1</v>
      </c>
      <c r="AY212">
        <v>1</v>
      </c>
      <c r="AZ212">
        <v>2</v>
      </c>
      <c r="BA212">
        <v>2</v>
      </c>
      <c r="BB212">
        <v>2</v>
      </c>
      <c r="BC212">
        <v>1</v>
      </c>
      <c r="BD212">
        <v>1</v>
      </c>
      <c r="BE212">
        <v>1</v>
      </c>
      <c r="BF212">
        <v>2</v>
      </c>
      <c r="BG212">
        <v>1</v>
      </c>
      <c r="BH212">
        <v>1</v>
      </c>
      <c r="BI212">
        <v>4</v>
      </c>
      <c r="BJ212">
        <v>1</v>
      </c>
      <c r="BK212">
        <v>3</v>
      </c>
      <c r="BL212">
        <v>1</v>
      </c>
      <c r="BM212">
        <v>1</v>
      </c>
      <c r="BN212">
        <v>4</v>
      </c>
      <c r="BO212">
        <v>1</v>
      </c>
      <c r="BP212">
        <v>4</v>
      </c>
      <c r="BQ212">
        <v>3</v>
      </c>
      <c r="BR212">
        <v>1</v>
      </c>
      <c r="BS212">
        <v>1</v>
      </c>
      <c r="CS212" s="57"/>
    </row>
    <row r="213" spans="1:97" hidden="1">
      <c r="A213" s="9">
        <v>206</v>
      </c>
      <c r="B213" s="9">
        <v>2</v>
      </c>
      <c r="C213" s="9">
        <v>8</v>
      </c>
      <c r="D213" s="9"/>
      <c r="E213" s="9">
        <v>6</v>
      </c>
      <c r="F213" s="9">
        <v>0</v>
      </c>
      <c r="G213" s="9">
        <v>0</v>
      </c>
      <c r="H213" s="9">
        <v>0</v>
      </c>
      <c r="I213" s="9">
        <v>0</v>
      </c>
      <c r="J213" s="9">
        <v>0</v>
      </c>
      <c r="K213" s="9">
        <v>0</v>
      </c>
      <c r="L213" s="9">
        <v>1</v>
      </c>
      <c r="M213" s="9">
        <v>2</v>
      </c>
      <c r="N213" s="9">
        <v>1</v>
      </c>
      <c r="O213" s="9">
        <v>1</v>
      </c>
      <c r="P213" s="9">
        <v>2</v>
      </c>
      <c r="Q213" s="9">
        <v>1</v>
      </c>
      <c r="R213" s="9">
        <v>1</v>
      </c>
      <c r="S213" s="9">
        <v>1</v>
      </c>
      <c r="T213" s="9">
        <v>1</v>
      </c>
      <c r="U213" s="9">
        <v>1</v>
      </c>
      <c r="V213" s="9">
        <v>2</v>
      </c>
      <c r="W213" s="75">
        <v>1</v>
      </c>
      <c r="X213" s="75">
        <v>1</v>
      </c>
      <c r="Y213" s="75">
        <v>2</v>
      </c>
      <c r="Z213" s="9">
        <v>1</v>
      </c>
      <c r="AA213" s="9">
        <v>2</v>
      </c>
      <c r="AB213" s="9">
        <v>2</v>
      </c>
      <c r="AC213" s="9">
        <v>1</v>
      </c>
      <c r="AD213" s="9">
        <v>1</v>
      </c>
      <c r="AE213" s="9">
        <v>2</v>
      </c>
      <c r="AF213" s="9">
        <v>1</v>
      </c>
      <c r="AG213" s="9">
        <v>1</v>
      </c>
      <c r="AH213" s="9">
        <v>1</v>
      </c>
      <c r="AI213" s="9">
        <v>2</v>
      </c>
      <c r="AJ213">
        <v>2</v>
      </c>
      <c r="AK213" t="s">
        <v>957</v>
      </c>
      <c r="AL213" s="58">
        <v>2</v>
      </c>
      <c r="AM213">
        <v>1</v>
      </c>
      <c r="AN213">
        <v>2</v>
      </c>
      <c r="AO213">
        <v>1</v>
      </c>
      <c r="AP213">
        <v>2</v>
      </c>
      <c r="AQ213">
        <v>2</v>
      </c>
      <c r="AR213">
        <v>2</v>
      </c>
      <c r="AS213">
        <v>2</v>
      </c>
      <c r="AT213">
        <v>2</v>
      </c>
      <c r="AU213">
        <v>2</v>
      </c>
      <c r="AV213">
        <v>2</v>
      </c>
      <c r="AW213">
        <v>2</v>
      </c>
      <c r="AX213">
        <v>2</v>
      </c>
      <c r="AY213">
        <v>2</v>
      </c>
      <c r="AZ213">
        <v>2</v>
      </c>
      <c r="BA213">
        <v>2</v>
      </c>
      <c r="BB213">
        <v>2</v>
      </c>
      <c r="BC213">
        <v>1</v>
      </c>
      <c r="BD213">
        <v>1</v>
      </c>
      <c r="BE213">
        <v>1</v>
      </c>
      <c r="BF213">
        <v>1</v>
      </c>
      <c r="BG213">
        <v>1</v>
      </c>
      <c r="BH213">
        <v>1</v>
      </c>
      <c r="BI213">
        <v>3</v>
      </c>
      <c r="BJ213">
        <v>1</v>
      </c>
      <c r="BK213">
        <v>3</v>
      </c>
      <c r="BL213">
        <v>3</v>
      </c>
      <c r="BM213">
        <v>1</v>
      </c>
      <c r="BN213">
        <v>4</v>
      </c>
      <c r="BO213">
        <v>2</v>
      </c>
      <c r="BP213">
        <v>4</v>
      </c>
      <c r="BQ213">
        <v>1</v>
      </c>
      <c r="BR213">
        <v>1</v>
      </c>
      <c r="BS213">
        <v>5</v>
      </c>
      <c r="CS213" s="57"/>
    </row>
    <row r="214" spans="1:97" hidden="1">
      <c r="A214" s="9">
        <v>207</v>
      </c>
      <c r="B214" s="9">
        <v>2</v>
      </c>
      <c r="C214" s="9">
        <v>8</v>
      </c>
      <c r="D214" s="9">
        <v>7</v>
      </c>
      <c r="E214" s="9">
        <v>12</v>
      </c>
      <c r="F214" s="9">
        <v>0</v>
      </c>
      <c r="G214" s="9">
        <v>0</v>
      </c>
      <c r="H214" s="9">
        <v>0</v>
      </c>
      <c r="I214" s="9">
        <v>1</v>
      </c>
      <c r="J214" s="9">
        <v>1</v>
      </c>
      <c r="K214" s="9">
        <v>0</v>
      </c>
      <c r="L214" s="9">
        <v>0</v>
      </c>
      <c r="M214" s="9">
        <v>2</v>
      </c>
      <c r="N214" s="9">
        <v>1</v>
      </c>
      <c r="O214" s="9">
        <v>1</v>
      </c>
      <c r="P214" s="9">
        <v>1</v>
      </c>
      <c r="Q214" s="9">
        <v>1</v>
      </c>
      <c r="R214" s="9">
        <v>1</v>
      </c>
      <c r="S214" s="9">
        <v>2</v>
      </c>
      <c r="T214" s="9">
        <v>2</v>
      </c>
      <c r="U214" s="9">
        <v>1</v>
      </c>
      <c r="V214" s="9">
        <v>1</v>
      </c>
      <c r="W214" s="75">
        <v>2</v>
      </c>
      <c r="X214" s="75" t="s">
        <v>956</v>
      </c>
      <c r="Y214" s="75" t="s">
        <v>952</v>
      </c>
      <c r="Z214" s="9" t="s">
        <v>952</v>
      </c>
      <c r="AA214" s="9">
        <v>1</v>
      </c>
      <c r="AB214" s="9">
        <v>2</v>
      </c>
      <c r="AC214" s="9">
        <v>1</v>
      </c>
      <c r="AD214" s="9">
        <v>1</v>
      </c>
      <c r="AE214" s="9">
        <v>2</v>
      </c>
      <c r="AF214" s="9">
        <v>1</v>
      </c>
      <c r="AG214" s="9">
        <v>1</v>
      </c>
      <c r="AH214" s="9">
        <v>1</v>
      </c>
      <c r="AI214" s="9">
        <v>2</v>
      </c>
      <c r="AJ214">
        <v>2</v>
      </c>
      <c r="AK214" t="s">
        <v>957</v>
      </c>
      <c r="AL214" s="58">
        <v>1</v>
      </c>
      <c r="AM214">
        <v>1</v>
      </c>
      <c r="AN214">
        <v>1</v>
      </c>
      <c r="AO214">
        <v>2</v>
      </c>
      <c r="AP214">
        <v>1</v>
      </c>
      <c r="AQ214">
        <v>2</v>
      </c>
      <c r="AR214">
        <v>2</v>
      </c>
      <c r="AS214">
        <v>2</v>
      </c>
      <c r="AT214">
        <v>2</v>
      </c>
      <c r="AU214">
        <v>2</v>
      </c>
      <c r="AV214">
        <v>2</v>
      </c>
      <c r="AW214">
        <v>2</v>
      </c>
      <c r="AX214">
        <v>2</v>
      </c>
      <c r="AY214">
        <v>2</v>
      </c>
      <c r="AZ214">
        <v>2</v>
      </c>
      <c r="BA214">
        <v>2</v>
      </c>
      <c r="BB214">
        <v>2</v>
      </c>
      <c r="BC214">
        <v>1</v>
      </c>
      <c r="BD214">
        <v>2</v>
      </c>
      <c r="BE214">
        <v>2</v>
      </c>
      <c r="BF214" t="s">
        <v>957</v>
      </c>
      <c r="BG214" t="s">
        <v>957</v>
      </c>
      <c r="BH214">
        <v>1</v>
      </c>
      <c r="BI214">
        <v>3</v>
      </c>
      <c r="BJ214">
        <v>2</v>
      </c>
      <c r="BK214">
        <v>2</v>
      </c>
      <c r="BL214">
        <v>1</v>
      </c>
      <c r="BM214">
        <v>2</v>
      </c>
      <c r="BN214">
        <v>4</v>
      </c>
      <c r="BO214">
        <v>1</v>
      </c>
      <c r="BP214">
        <v>4</v>
      </c>
      <c r="BQ214">
        <v>3</v>
      </c>
      <c r="BR214">
        <v>1</v>
      </c>
      <c r="BS214">
        <v>5</v>
      </c>
      <c r="CS214" s="57"/>
    </row>
    <row r="215" spans="1:97" hidden="1">
      <c r="A215" s="9">
        <v>208</v>
      </c>
      <c r="B215" s="9">
        <v>2</v>
      </c>
      <c r="C215" s="9">
        <v>7</v>
      </c>
      <c r="D215" s="9">
        <v>5</v>
      </c>
      <c r="E215" s="9">
        <v>1</v>
      </c>
      <c r="F215" s="9">
        <v>0</v>
      </c>
      <c r="G215" s="9">
        <v>0</v>
      </c>
      <c r="H215" s="9">
        <v>0</v>
      </c>
      <c r="I215" s="9">
        <v>1</v>
      </c>
      <c r="J215" s="9">
        <v>1</v>
      </c>
      <c r="K215" s="9">
        <v>0</v>
      </c>
      <c r="L215" s="9">
        <v>0</v>
      </c>
      <c r="M215" s="9">
        <v>2</v>
      </c>
      <c r="N215" s="9">
        <v>1</v>
      </c>
      <c r="O215" s="9">
        <v>1</v>
      </c>
      <c r="P215" s="9">
        <v>1</v>
      </c>
      <c r="Q215" s="9">
        <v>1</v>
      </c>
      <c r="R215" s="9">
        <v>1</v>
      </c>
      <c r="S215" s="9">
        <v>2</v>
      </c>
      <c r="T215" s="9">
        <v>1</v>
      </c>
      <c r="U215" s="9">
        <v>1</v>
      </c>
      <c r="V215" s="9">
        <v>1</v>
      </c>
      <c r="W215" s="75">
        <v>2</v>
      </c>
      <c r="X215" s="75" t="s">
        <v>956</v>
      </c>
      <c r="Y215" s="75" t="s">
        <v>952</v>
      </c>
      <c r="Z215" s="9" t="s">
        <v>952</v>
      </c>
      <c r="AA215" s="9">
        <v>1</v>
      </c>
      <c r="AB215" s="9">
        <v>2</v>
      </c>
      <c r="AC215" s="9">
        <v>1</v>
      </c>
      <c r="AD215" s="9">
        <v>1</v>
      </c>
      <c r="AE215" s="9">
        <v>2</v>
      </c>
      <c r="AF215" s="9">
        <v>2</v>
      </c>
      <c r="AG215" s="9">
        <v>2</v>
      </c>
      <c r="AH215" s="91">
        <v>1</v>
      </c>
      <c r="AI215" s="9">
        <v>2</v>
      </c>
      <c r="AJ215">
        <v>2</v>
      </c>
      <c r="AK215" t="s">
        <v>957</v>
      </c>
      <c r="AL215" s="58">
        <v>1</v>
      </c>
      <c r="AM215">
        <v>1</v>
      </c>
      <c r="AN215">
        <v>1</v>
      </c>
      <c r="AO215">
        <v>2</v>
      </c>
      <c r="AP215">
        <v>2</v>
      </c>
      <c r="AQ215">
        <v>2</v>
      </c>
      <c r="AR215">
        <v>2</v>
      </c>
      <c r="AS215">
        <v>2</v>
      </c>
      <c r="AT215">
        <v>2</v>
      </c>
      <c r="AU215">
        <v>2</v>
      </c>
      <c r="AV215">
        <v>2</v>
      </c>
      <c r="AW215">
        <v>2</v>
      </c>
      <c r="AX215">
        <v>2</v>
      </c>
      <c r="AY215">
        <v>2</v>
      </c>
      <c r="AZ215">
        <v>2</v>
      </c>
      <c r="BA215">
        <v>1</v>
      </c>
      <c r="BB215">
        <v>2</v>
      </c>
      <c r="BC215">
        <v>1</v>
      </c>
      <c r="BD215">
        <v>1</v>
      </c>
      <c r="BE215">
        <v>2</v>
      </c>
      <c r="BF215" t="s">
        <v>968</v>
      </c>
      <c r="BG215" t="s">
        <v>957</v>
      </c>
      <c r="BH215">
        <v>1</v>
      </c>
      <c r="BI215">
        <v>4</v>
      </c>
      <c r="BJ215">
        <v>2</v>
      </c>
      <c r="BK215">
        <v>3</v>
      </c>
      <c r="BL215">
        <v>2</v>
      </c>
      <c r="BM215">
        <v>2</v>
      </c>
      <c r="BN215">
        <v>4</v>
      </c>
      <c r="BO215">
        <v>4</v>
      </c>
      <c r="BP215">
        <v>1</v>
      </c>
      <c r="BQ215">
        <v>3</v>
      </c>
      <c r="BR215">
        <v>3</v>
      </c>
      <c r="BS215">
        <v>5</v>
      </c>
      <c r="CS215" s="57"/>
    </row>
    <row r="216" spans="1:97" hidden="1">
      <c r="A216" s="9">
        <v>209</v>
      </c>
      <c r="B216" s="9">
        <v>1</v>
      </c>
      <c r="C216" s="9">
        <v>7</v>
      </c>
      <c r="D216" s="9">
        <v>3</v>
      </c>
      <c r="E216" s="9">
        <v>7</v>
      </c>
      <c r="F216" s="9">
        <v>1</v>
      </c>
      <c r="G216" s="9">
        <v>1</v>
      </c>
      <c r="H216" s="9">
        <v>0</v>
      </c>
      <c r="I216" s="9">
        <v>1</v>
      </c>
      <c r="J216" s="9">
        <v>1</v>
      </c>
      <c r="K216" s="9">
        <v>0</v>
      </c>
      <c r="L216" s="9">
        <v>0</v>
      </c>
      <c r="M216" s="9">
        <v>2</v>
      </c>
      <c r="N216" s="9">
        <v>1</v>
      </c>
      <c r="O216" s="9">
        <v>1</v>
      </c>
      <c r="P216" s="9">
        <v>1</v>
      </c>
      <c r="Q216" s="9">
        <v>1</v>
      </c>
      <c r="R216" s="9">
        <v>1</v>
      </c>
      <c r="S216" s="9">
        <v>2</v>
      </c>
      <c r="T216" s="9">
        <v>2</v>
      </c>
      <c r="U216" s="9">
        <v>1</v>
      </c>
      <c r="V216" s="9">
        <v>2</v>
      </c>
      <c r="W216" s="75">
        <v>1</v>
      </c>
      <c r="X216" s="75">
        <v>1</v>
      </c>
      <c r="Y216" s="75">
        <v>2</v>
      </c>
      <c r="Z216" s="9">
        <v>2</v>
      </c>
      <c r="AA216" s="9">
        <v>1</v>
      </c>
      <c r="AB216" s="9">
        <v>2</v>
      </c>
      <c r="AC216" s="9">
        <v>1</v>
      </c>
      <c r="AD216" s="9">
        <v>1</v>
      </c>
      <c r="AE216" s="9">
        <v>1</v>
      </c>
      <c r="AF216" s="9">
        <v>1</v>
      </c>
      <c r="AG216" s="9">
        <v>2</v>
      </c>
      <c r="AH216" s="9">
        <v>1</v>
      </c>
      <c r="AI216" s="9">
        <v>2</v>
      </c>
      <c r="AJ216">
        <v>2</v>
      </c>
      <c r="AK216" t="s">
        <v>957</v>
      </c>
      <c r="AL216" s="58">
        <v>1</v>
      </c>
      <c r="AM216">
        <v>1</v>
      </c>
      <c r="AN216">
        <v>1</v>
      </c>
      <c r="AO216">
        <v>2</v>
      </c>
      <c r="AP216">
        <v>1</v>
      </c>
      <c r="AQ216">
        <v>2</v>
      </c>
      <c r="AR216">
        <v>2</v>
      </c>
      <c r="AS216">
        <v>2</v>
      </c>
      <c r="AT216">
        <v>2</v>
      </c>
      <c r="AU216">
        <v>1</v>
      </c>
      <c r="AV216">
        <v>2</v>
      </c>
      <c r="AW216">
        <v>1</v>
      </c>
      <c r="AX216">
        <v>1</v>
      </c>
      <c r="AY216">
        <v>1</v>
      </c>
      <c r="AZ216">
        <v>2</v>
      </c>
      <c r="BA216">
        <v>1</v>
      </c>
      <c r="BB216">
        <v>2</v>
      </c>
      <c r="BC216">
        <v>1</v>
      </c>
      <c r="BD216">
        <v>2</v>
      </c>
      <c r="BE216">
        <v>2</v>
      </c>
      <c r="BF216" t="s">
        <v>957</v>
      </c>
      <c r="BG216" t="s">
        <v>957</v>
      </c>
      <c r="BH216">
        <v>1</v>
      </c>
      <c r="BI216">
        <v>2</v>
      </c>
      <c r="BJ216">
        <v>2</v>
      </c>
      <c r="BK216">
        <v>2</v>
      </c>
      <c r="BL216">
        <v>1</v>
      </c>
      <c r="BM216">
        <v>1</v>
      </c>
      <c r="BN216">
        <v>4</v>
      </c>
      <c r="BO216">
        <v>2</v>
      </c>
      <c r="BP216">
        <v>2</v>
      </c>
      <c r="BQ216">
        <v>1</v>
      </c>
      <c r="BR216">
        <v>3</v>
      </c>
      <c r="BS216">
        <v>1</v>
      </c>
      <c r="CS216" s="57"/>
    </row>
    <row r="217" spans="1:97" hidden="1">
      <c r="A217" s="9">
        <v>210</v>
      </c>
      <c r="B217" s="9">
        <v>2</v>
      </c>
      <c r="C217" s="9">
        <v>9</v>
      </c>
      <c r="D217" s="9">
        <v>7</v>
      </c>
      <c r="E217" s="9">
        <v>10</v>
      </c>
      <c r="F217" s="9">
        <v>0</v>
      </c>
      <c r="G217" s="9">
        <v>0</v>
      </c>
      <c r="H217" s="9">
        <v>0</v>
      </c>
      <c r="I217" s="9">
        <v>1</v>
      </c>
      <c r="J217" s="9">
        <v>1</v>
      </c>
      <c r="K217" s="9">
        <v>0</v>
      </c>
      <c r="L217" s="9">
        <v>0</v>
      </c>
      <c r="M217" s="9">
        <v>2</v>
      </c>
      <c r="N217" s="9">
        <v>1</v>
      </c>
      <c r="O217" s="9">
        <v>1</v>
      </c>
      <c r="P217" s="9">
        <v>1</v>
      </c>
      <c r="Q217" s="9">
        <v>1</v>
      </c>
      <c r="R217" s="9">
        <v>1</v>
      </c>
      <c r="S217" s="9">
        <v>1</v>
      </c>
      <c r="T217" s="9">
        <v>1</v>
      </c>
      <c r="U217" s="9">
        <v>1</v>
      </c>
      <c r="V217" s="9">
        <v>1</v>
      </c>
      <c r="W217" s="75">
        <v>2</v>
      </c>
      <c r="X217" s="75" t="s">
        <v>956</v>
      </c>
      <c r="Y217" s="75" t="s">
        <v>952</v>
      </c>
      <c r="Z217" s="9" t="s">
        <v>952</v>
      </c>
      <c r="AA217" s="9">
        <v>1</v>
      </c>
      <c r="AB217" s="9">
        <v>1</v>
      </c>
      <c r="AC217" s="9">
        <v>1</v>
      </c>
      <c r="AD217" s="9">
        <v>1</v>
      </c>
      <c r="AE217" s="9">
        <v>1</v>
      </c>
      <c r="AF217" s="9">
        <v>1</v>
      </c>
      <c r="AG217" s="9">
        <v>1</v>
      </c>
      <c r="AH217" s="91">
        <v>2</v>
      </c>
      <c r="AI217" s="9">
        <v>2</v>
      </c>
      <c r="AJ217">
        <v>2</v>
      </c>
      <c r="AK217" t="s">
        <v>957</v>
      </c>
      <c r="AL217" s="58">
        <v>1</v>
      </c>
      <c r="AM217">
        <v>1</v>
      </c>
      <c r="AN217">
        <v>1</v>
      </c>
      <c r="AO217">
        <v>2</v>
      </c>
      <c r="AP217">
        <v>1</v>
      </c>
      <c r="AQ217">
        <v>2</v>
      </c>
      <c r="AR217">
        <v>2</v>
      </c>
      <c r="AS217">
        <v>2</v>
      </c>
      <c r="AT217">
        <v>2</v>
      </c>
      <c r="AU217">
        <v>2</v>
      </c>
      <c r="AV217">
        <v>2</v>
      </c>
      <c r="AW217">
        <v>1</v>
      </c>
      <c r="AX217">
        <v>1</v>
      </c>
      <c r="AY217">
        <v>1</v>
      </c>
      <c r="AZ217">
        <v>2</v>
      </c>
      <c r="BA217">
        <v>1</v>
      </c>
      <c r="BB217">
        <v>1</v>
      </c>
      <c r="BC217">
        <v>1</v>
      </c>
      <c r="BD217">
        <v>1</v>
      </c>
      <c r="BE217">
        <v>1</v>
      </c>
      <c r="BF217">
        <v>2</v>
      </c>
      <c r="BG217">
        <v>2</v>
      </c>
      <c r="BH217">
        <v>1</v>
      </c>
      <c r="BI217">
        <v>2</v>
      </c>
      <c r="BJ217">
        <v>1</v>
      </c>
      <c r="BK217">
        <v>2</v>
      </c>
      <c r="BL217">
        <v>2</v>
      </c>
      <c r="BM217">
        <v>2</v>
      </c>
      <c r="BN217">
        <v>3</v>
      </c>
      <c r="BO217">
        <v>2</v>
      </c>
      <c r="BP217">
        <v>2</v>
      </c>
      <c r="BQ217">
        <v>2</v>
      </c>
      <c r="BR217">
        <v>3</v>
      </c>
      <c r="BS217">
        <v>2</v>
      </c>
      <c r="BT217" t="s">
        <v>270</v>
      </c>
      <c r="CS217" s="57"/>
    </row>
    <row r="218" spans="1:97">
      <c r="A218" s="9">
        <v>211</v>
      </c>
      <c r="B218" s="9">
        <v>1</v>
      </c>
      <c r="C218" s="9">
        <v>7</v>
      </c>
      <c r="D218" s="9"/>
      <c r="E218" s="9">
        <v>8</v>
      </c>
      <c r="F218" s="9">
        <v>0</v>
      </c>
      <c r="G218" s="9">
        <v>0</v>
      </c>
      <c r="H218" s="9">
        <v>0</v>
      </c>
      <c r="I218" s="9">
        <v>1</v>
      </c>
      <c r="J218" s="9">
        <v>1</v>
      </c>
      <c r="K218" s="9">
        <v>0</v>
      </c>
      <c r="L218" s="9">
        <v>0</v>
      </c>
      <c r="M218" s="9">
        <v>2</v>
      </c>
      <c r="N218" s="9">
        <v>2</v>
      </c>
      <c r="O218" s="9">
        <v>2</v>
      </c>
      <c r="P218" s="9">
        <v>1</v>
      </c>
      <c r="Q218" s="9">
        <v>1</v>
      </c>
      <c r="R218" s="9"/>
      <c r="S218" s="9"/>
      <c r="T218" s="9">
        <v>1</v>
      </c>
      <c r="U218" s="9">
        <v>2</v>
      </c>
      <c r="V218" s="9" t="s">
        <v>957</v>
      </c>
      <c r="W218" s="75">
        <v>1</v>
      </c>
      <c r="X218" s="75">
        <v>1</v>
      </c>
      <c r="Y218" s="75">
        <v>2</v>
      </c>
      <c r="Z218" s="9">
        <v>2</v>
      </c>
      <c r="AA218" s="9">
        <v>1</v>
      </c>
      <c r="AB218" s="9">
        <v>1</v>
      </c>
      <c r="AC218" s="9">
        <v>2</v>
      </c>
      <c r="AD218" s="9">
        <v>1</v>
      </c>
      <c r="AE218" s="9">
        <v>2</v>
      </c>
      <c r="AF218" s="9">
        <v>1</v>
      </c>
      <c r="AG218" s="9">
        <v>2</v>
      </c>
      <c r="AH218" s="91">
        <v>1</v>
      </c>
      <c r="AI218" s="9">
        <v>2</v>
      </c>
      <c r="AJ218">
        <v>2</v>
      </c>
      <c r="AK218" t="s">
        <v>957</v>
      </c>
      <c r="AL218" s="58">
        <v>1</v>
      </c>
      <c r="AM218">
        <v>1</v>
      </c>
      <c r="AN218">
        <v>1</v>
      </c>
      <c r="AO218">
        <v>2</v>
      </c>
      <c r="AP218">
        <v>2</v>
      </c>
      <c r="AQ218">
        <v>2</v>
      </c>
      <c r="AR218">
        <v>2</v>
      </c>
      <c r="AS218">
        <v>2</v>
      </c>
      <c r="AT218">
        <v>2</v>
      </c>
      <c r="AU218">
        <v>2</v>
      </c>
      <c r="AV218">
        <v>1</v>
      </c>
      <c r="AW218">
        <v>1</v>
      </c>
      <c r="AX218">
        <v>2</v>
      </c>
      <c r="AY218">
        <v>2</v>
      </c>
      <c r="AZ218">
        <v>2</v>
      </c>
      <c r="BA218">
        <v>1</v>
      </c>
      <c r="BB218">
        <v>1</v>
      </c>
      <c r="BC218">
        <v>2</v>
      </c>
      <c r="BD218">
        <v>2</v>
      </c>
      <c r="BE218">
        <v>1</v>
      </c>
      <c r="BF218">
        <v>1</v>
      </c>
      <c r="BG218">
        <v>1</v>
      </c>
      <c r="BH218">
        <v>1</v>
      </c>
      <c r="BI218">
        <v>2</v>
      </c>
      <c r="BJ218">
        <v>1</v>
      </c>
      <c r="BK218">
        <v>1</v>
      </c>
      <c r="BL218">
        <v>1</v>
      </c>
      <c r="BM218">
        <v>2</v>
      </c>
      <c r="BN218">
        <v>4</v>
      </c>
      <c r="BO218">
        <v>1</v>
      </c>
      <c r="BP218">
        <v>2</v>
      </c>
      <c r="BQ218">
        <v>3</v>
      </c>
      <c r="BR218">
        <v>3</v>
      </c>
      <c r="BS218">
        <v>1</v>
      </c>
      <c r="CS218" s="57"/>
    </row>
    <row r="219" spans="1:97" hidden="1">
      <c r="A219" s="9">
        <v>212</v>
      </c>
      <c r="B219" s="9">
        <v>2</v>
      </c>
      <c r="C219" s="9">
        <v>1</v>
      </c>
      <c r="D219" s="9">
        <v>6</v>
      </c>
      <c r="E219" s="9">
        <v>3</v>
      </c>
      <c r="F219" s="9">
        <v>0</v>
      </c>
      <c r="G219" s="9">
        <v>0</v>
      </c>
      <c r="H219" s="9">
        <v>0</v>
      </c>
      <c r="I219" s="9">
        <v>1</v>
      </c>
      <c r="J219" s="9">
        <v>0</v>
      </c>
      <c r="K219" s="9">
        <v>0</v>
      </c>
      <c r="L219" s="9">
        <v>0</v>
      </c>
      <c r="M219" s="9">
        <v>2</v>
      </c>
      <c r="N219" s="9">
        <v>1</v>
      </c>
      <c r="O219" s="9">
        <v>2</v>
      </c>
      <c r="P219" s="9">
        <v>1</v>
      </c>
      <c r="Q219" s="9">
        <v>1</v>
      </c>
      <c r="R219" s="9">
        <v>1</v>
      </c>
      <c r="S219" s="9"/>
      <c r="T219" s="9">
        <v>2</v>
      </c>
      <c r="U219" s="9">
        <v>1</v>
      </c>
      <c r="V219" s="9">
        <v>2</v>
      </c>
      <c r="W219" s="75">
        <v>1</v>
      </c>
      <c r="X219" s="75">
        <v>1</v>
      </c>
      <c r="Y219" s="75">
        <v>2</v>
      </c>
      <c r="Z219" s="9">
        <v>1</v>
      </c>
      <c r="AA219" s="9">
        <v>1</v>
      </c>
      <c r="AB219" s="9">
        <v>2</v>
      </c>
      <c r="AC219" s="9">
        <v>2</v>
      </c>
      <c r="AD219" s="9">
        <v>1</v>
      </c>
      <c r="AE219" s="9">
        <v>2</v>
      </c>
      <c r="AF219" s="9">
        <v>2</v>
      </c>
      <c r="AG219" s="9">
        <v>2</v>
      </c>
      <c r="AH219" s="91">
        <v>1</v>
      </c>
      <c r="AI219" s="9">
        <v>2</v>
      </c>
      <c r="AJ219">
        <v>2</v>
      </c>
      <c r="AK219" t="s">
        <v>957</v>
      </c>
      <c r="AL219" s="58">
        <v>2</v>
      </c>
      <c r="AM219">
        <v>1</v>
      </c>
      <c r="AN219">
        <v>2</v>
      </c>
      <c r="AO219">
        <v>2</v>
      </c>
      <c r="AP219">
        <v>1</v>
      </c>
      <c r="AQ219">
        <v>1</v>
      </c>
      <c r="AR219">
        <v>2</v>
      </c>
      <c r="AS219">
        <v>2</v>
      </c>
      <c r="AT219">
        <v>1</v>
      </c>
      <c r="AU219">
        <v>2</v>
      </c>
      <c r="AV219">
        <v>1</v>
      </c>
      <c r="AW219">
        <v>2</v>
      </c>
      <c r="AX219">
        <v>2</v>
      </c>
      <c r="AY219">
        <v>2</v>
      </c>
      <c r="AZ219">
        <v>2</v>
      </c>
      <c r="BA219">
        <v>2</v>
      </c>
      <c r="BB219">
        <v>2</v>
      </c>
      <c r="BC219">
        <v>1</v>
      </c>
      <c r="BD219">
        <v>1</v>
      </c>
      <c r="BE219">
        <v>2</v>
      </c>
      <c r="BF219" t="s">
        <v>957</v>
      </c>
      <c r="BG219" t="s">
        <v>957</v>
      </c>
      <c r="BH219">
        <v>2</v>
      </c>
      <c r="BI219">
        <v>1</v>
      </c>
      <c r="BJ219">
        <v>1</v>
      </c>
      <c r="BK219">
        <v>2</v>
      </c>
      <c r="BL219">
        <v>1</v>
      </c>
      <c r="BM219">
        <v>1</v>
      </c>
      <c r="BN219">
        <v>2</v>
      </c>
      <c r="BO219">
        <v>3</v>
      </c>
      <c r="BP219">
        <v>2</v>
      </c>
      <c r="BQ219">
        <v>2</v>
      </c>
      <c r="BR219">
        <v>2</v>
      </c>
      <c r="BS219">
        <v>1</v>
      </c>
      <c r="CS219" s="57"/>
    </row>
    <row r="220" spans="1:97">
      <c r="A220" s="9">
        <v>213</v>
      </c>
      <c r="B220" s="9">
        <v>1</v>
      </c>
      <c r="C220" s="9">
        <v>8</v>
      </c>
      <c r="D220" s="9">
        <v>7</v>
      </c>
      <c r="E220" s="9">
        <v>1</v>
      </c>
      <c r="F220" s="9">
        <v>0</v>
      </c>
      <c r="G220" s="9">
        <v>0</v>
      </c>
      <c r="H220" s="9">
        <v>0</v>
      </c>
      <c r="I220" s="9">
        <v>0</v>
      </c>
      <c r="J220" s="9">
        <v>1</v>
      </c>
      <c r="K220" s="9">
        <v>1</v>
      </c>
      <c r="L220" s="9">
        <v>0</v>
      </c>
      <c r="M220" s="9">
        <v>1</v>
      </c>
      <c r="N220" s="9">
        <v>2</v>
      </c>
      <c r="O220" s="9">
        <v>2</v>
      </c>
      <c r="P220" s="9">
        <v>2</v>
      </c>
      <c r="Q220" s="9">
        <v>2</v>
      </c>
      <c r="R220" s="9" t="s">
        <v>957</v>
      </c>
      <c r="S220" s="9" t="s">
        <v>957</v>
      </c>
      <c r="T220" s="9"/>
      <c r="U220" s="9">
        <v>2</v>
      </c>
      <c r="V220" s="9" t="s">
        <v>957</v>
      </c>
      <c r="W220" s="75">
        <v>1</v>
      </c>
      <c r="X220" s="75">
        <v>1</v>
      </c>
      <c r="Y220" s="75">
        <v>2</v>
      </c>
      <c r="Z220" s="9">
        <v>1</v>
      </c>
      <c r="AA220" s="9"/>
      <c r="AB220" s="9">
        <v>1</v>
      </c>
      <c r="AC220" s="9">
        <v>2</v>
      </c>
      <c r="AD220" s="9"/>
      <c r="AE220" s="9">
        <v>2</v>
      </c>
      <c r="AF220" s="9">
        <v>2</v>
      </c>
      <c r="AG220" s="9">
        <v>2</v>
      </c>
      <c r="AH220" s="9">
        <v>2</v>
      </c>
      <c r="AI220" s="9">
        <v>1</v>
      </c>
      <c r="AJ220">
        <v>1</v>
      </c>
      <c r="AK220">
        <v>2</v>
      </c>
      <c r="AL220" s="58">
        <v>1</v>
      </c>
      <c r="AM220">
        <v>1</v>
      </c>
      <c r="AN220">
        <v>1</v>
      </c>
      <c r="AO220">
        <v>2</v>
      </c>
      <c r="AP220">
        <v>2</v>
      </c>
      <c r="AQ220">
        <v>2</v>
      </c>
      <c r="AR220">
        <v>2</v>
      </c>
      <c r="AS220">
        <v>2</v>
      </c>
      <c r="AT220">
        <v>2</v>
      </c>
      <c r="AU220">
        <v>2</v>
      </c>
      <c r="AV220">
        <v>2</v>
      </c>
      <c r="AW220">
        <v>2</v>
      </c>
      <c r="AX220">
        <v>2</v>
      </c>
      <c r="AY220">
        <v>2</v>
      </c>
      <c r="AZ220">
        <v>2</v>
      </c>
      <c r="BA220">
        <v>1</v>
      </c>
      <c r="BB220">
        <v>2</v>
      </c>
      <c r="BC220">
        <v>1</v>
      </c>
      <c r="BD220">
        <v>2</v>
      </c>
      <c r="BE220">
        <v>1</v>
      </c>
      <c r="BF220">
        <v>1</v>
      </c>
      <c r="BG220">
        <v>1</v>
      </c>
      <c r="BH220">
        <v>1</v>
      </c>
      <c r="BI220">
        <v>2</v>
      </c>
      <c r="BJ220">
        <v>1</v>
      </c>
      <c r="BK220">
        <v>1</v>
      </c>
      <c r="BL220">
        <v>1</v>
      </c>
      <c r="BN220">
        <v>4</v>
      </c>
      <c r="BO220">
        <v>3</v>
      </c>
      <c r="BP220">
        <v>4</v>
      </c>
      <c r="BQ220">
        <v>4</v>
      </c>
      <c r="CS220" s="57"/>
    </row>
    <row r="221" spans="1:97">
      <c r="A221" s="9">
        <v>214</v>
      </c>
      <c r="B221" s="9">
        <v>2</v>
      </c>
      <c r="C221" s="9">
        <v>3</v>
      </c>
      <c r="D221" s="9">
        <v>1</v>
      </c>
      <c r="E221" s="9">
        <v>2</v>
      </c>
      <c r="F221" s="9">
        <v>1</v>
      </c>
      <c r="G221" s="9">
        <v>0</v>
      </c>
      <c r="H221" s="9">
        <v>0</v>
      </c>
      <c r="I221" s="9">
        <v>0</v>
      </c>
      <c r="J221" s="9">
        <v>0</v>
      </c>
      <c r="K221" s="9">
        <v>0</v>
      </c>
      <c r="L221" s="9">
        <v>0</v>
      </c>
      <c r="M221" s="9">
        <v>3</v>
      </c>
      <c r="N221" s="9">
        <v>2</v>
      </c>
      <c r="O221" s="9">
        <v>2</v>
      </c>
      <c r="P221" s="9">
        <v>2</v>
      </c>
      <c r="Q221" s="9">
        <v>1</v>
      </c>
      <c r="R221" s="9">
        <v>2</v>
      </c>
      <c r="S221" s="9">
        <v>2</v>
      </c>
      <c r="T221" s="9">
        <v>1</v>
      </c>
      <c r="U221" s="9">
        <v>1</v>
      </c>
      <c r="V221" s="9">
        <v>2</v>
      </c>
      <c r="W221" s="75">
        <v>2</v>
      </c>
      <c r="X221" s="75" t="s">
        <v>954</v>
      </c>
      <c r="Y221" s="75" t="s">
        <v>952</v>
      </c>
      <c r="Z221" s="9" t="s">
        <v>952</v>
      </c>
      <c r="AA221" s="9">
        <v>2</v>
      </c>
      <c r="AB221" s="9">
        <v>2</v>
      </c>
      <c r="AC221" s="9">
        <v>2</v>
      </c>
      <c r="AD221" s="9">
        <v>1</v>
      </c>
      <c r="AE221" s="9">
        <v>2</v>
      </c>
      <c r="AF221" s="9">
        <v>1</v>
      </c>
      <c r="AG221" s="9">
        <v>1</v>
      </c>
      <c r="AH221" s="91">
        <v>1</v>
      </c>
      <c r="AI221" s="9">
        <v>2</v>
      </c>
      <c r="AJ221">
        <v>1</v>
      </c>
      <c r="AK221">
        <v>1</v>
      </c>
      <c r="AL221" s="58">
        <v>2</v>
      </c>
      <c r="AM221">
        <v>2</v>
      </c>
      <c r="AN221">
        <v>2</v>
      </c>
      <c r="AO221">
        <v>2</v>
      </c>
      <c r="AP221">
        <v>2</v>
      </c>
      <c r="AQ221">
        <v>2</v>
      </c>
      <c r="AR221">
        <v>2</v>
      </c>
      <c r="AS221">
        <v>2</v>
      </c>
      <c r="AT221">
        <v>2</v>
      </c>
      <c r="AU221">
        <v>1</v>
      </c>
      <c r="AV221">
        <v>2</v>
      </c>
      <c r="AW221">
        <v>1</v>
      </c>
      <c r="AX221">
        <v>2</v>
      </c>
      <c r="AY221">
        <v>2</v>
      </c>
      <c r="AZ221">
        <v>2</v>
      </c>
      <c r="BA221">
        <v>1</v>
      </c>
      <c r="BB221">
        <v>2</v>
      </c>
      <c r="BC221">
        <v>1</v>
      </c>
      <c r="BD221">
        <v>1</v>
      </c>
      <c r="BE221">
        <v>2</v>
      </c>
      <c r="BF221" t="s">
        <v>968</v>
      </c>
      <c r="BG221" t="s">
        <v>957</v>
      </c>
      <c r="BH221">
        <v>2</v>
      </c>
      <c r="BI221">
        <v>3</v>
      </c>
      <c r="BJ221">
        <v>2</v>
      </c>
      <c r="BK221">
        <v>2</v>
      </c>
      <c r="BL221">
        <v>2</v>
      </c>
      <c r="BM221">
        <v>2</v>
      </c>
      <c r="BN221">
        <v>4</v>
      </c>
      <c r="BO221">
        <v>2</v>
      </c>
      <c r="BP221">
        <v>2</v>
      </c>
      <c r="BQ221">
        <v>3</v>
      </c>
      <c r="BR221">
        <v>1</v>
      </c>
      <c r="BS221">
        <v>2</v>
      </c>
      <c r="CS221" s="57"/>
    </row>
    <row r="222" spans="1:97" hidden="1">
      <c r="A222" s="9">
        <v>215</v>
      </c>
      <c r="B222" s="9">
        <v>1</v>
      </c>
      <c r="C222" s="9">
        <v>5</v>
      </c>
      <c r="D222" s="9">
        <v>4</v>
      </c>
      <c r="E222" s="9">
        <v>10</v>
      </c>
      <c r="F222" s="9">
        <v>0</v>
      </c>
      <c r="G222" s="9">
        <v>0</v>
      </c>
      <c r="H222" s="9">
        <v>0</v>
      </c>
      <c r="I222" s="9">
        <v>0</v>
      </c>
      <c r="J222" s="9">
        <v>1</v>
      </c>
      <c r="K222" s="9">
        <v>0</v>
      </c>
      <c r="L222" s="9">
        <v>0</v>
      </c>
      <c r="M222" s="9">
        <v>1</v>
      </c>
      <c r="N222" s="9">
        <v>1</v>
      </c>
      <c r="O222" s="9">
        <v>1</v>
      </c>
      <c r="P222" s="9">
        <v>2</v>
      </c>
      <c r="Q222" s="9">
        <v>1</v>
      </c>
      <c r="R222" s="9">
        <v>1</v>
      </c>
      <c r="S222" s="9">
        <v>1</v>
      </c>
      <c r="T222" s="9">
        <v>1</v>
      </c>
      <c r="U222" s="9">
        <v>1</v>
      </c>
      <c r="V222" s="9">
        <v>1</v>
      </c>
      <c r="W222" s="75">
        <v>1</v>
      </c>
      <c r="X222" s="75">
        <v>1</v>
      </c>
      <c r="Y222" s="75">
        <v>2</v>
      </c>
      <c r="Z222" s="9">
        <v>1</v>
      </c>
      <c r="AA222" s="9">
        <v>2</v>
      </c>
      <c r="AB222" s="9">
        <v>2</v>
      </c>
      <c r="AC222" s="9">
        <v>2</v>
      </c>
      <c r="AD222" s="9">
        <v>1</v>
      </c>
      <c r="AE222" s="9">
        <v>2</v>
      </c>
      <c r="AF222" s="9">
        <v>2</v>
      </c>
      <c r="AG222" s="9">
        <v>1</v>
      </c>
      <c r="AH222" s="9">
        <v>2</v>
      </c>
      <c r="AI222" s="9">
        <v>1</v>
      </c>
      <c r="AJ222">
        <v>2</v>
      </c>
      <c r="AK222" t="s">
        <v>957</v>
      </c>
      <c r="AL222" s="58">
        <v>2</v>
      </c>
      <c r="AM222">
        <v>1</v>
      </c>
      <c r="AN222">
        <v>1</v>
      </c>
      <c r="AO222">
        <v>1</v>
      </c>
      <c r="AP222">
        <v>2</v>
      </c>
      <c r="AQ222">
        <v>2</v>
      </c>
      <c r="AR222">
        <v>2</v>
      </c>
      <c r="AS222">
        <v>2</v>
      </c>
      <c r="AT222">
        <v>2</v>
      </c>
      <c r="AU222">
        <v>2</v>
      </c>
      <c r="AV222">
        <v>2</v>
      </c>
      <c r="AW222">
        <v>2</v>
      </c>
      <c r="AX222">
        <v>2</v>
      </c>
      <c r="AY222">
        <v>2</v>
      </c>
      <c r="AZ222">
        <v>2</v>
      </c>
      <c r="BA222">
        <v>1</v>
      </c>
      <c r="BB222">
        <v>2</v>
      </c>
      <c r="BC222">
        <v>1</v>
      </c>
      <c r="BD222">
        <v>1</v>
      </c>
      <c r="BE222">
        <v>2</v>
      </c>
      <c r="BF222" t="s">
        <v>957</v>
      </c>
      <c r="BG222" t="s">
        <v>957</v>
      </c>
      <c r="BH222">
        <v>2</v>
      </c>
      <c r="BI222">
        <v>3</v>
      </c>
      <c r="BJ222">
        <v>2</v>
      </c>
      <c r="BK222">
        <v>3</v>
      </c>
      <c r="BL222">
        <v>3</v>
      </c>
      <c r="BM222">
        <v>2</v>
      </c>
      <c r="BN222">
        <v>4</v>
      </c>
      <c r="BO222">
        <v>3</v>
      </c>
      <c r="BP222">
        <v>2</v>
      </c>
      <c r="BQ222">
        <v>3</v>
      </c>
      <c r="BR222">
        <v>4</v>
      </c>
      <c r="BS222">
        <v>3</v>
      </c>
      <c r="CS222" s="57"/>
    </row>
    <row r="223" spans="1:97" hidden="1">
      <c r="A223" s="9">
        <v>216</v>
      </c>
      <c r="B223" s="9">
        <v>2</v>
      </c>
      <c r="C223" s="9">
        <v>7</v>
      </c>
      <c r="D223" s="9">
        <v>4</v>
      </c>
      <c r="E223" s="9">
        <v>1</v>
      </c>
      <c r="F223" s="9">
        <v>0</v>
      </c>
      <c r="G223" s="9">
        <v>0</v>
      </c>
      <c r="H223" s="9">
        <v>0</v>
      </c>
      <c r="I223" s="9">
        <v>1</v>
      </c>
      <c r="J223" s="9">
        <v>0</v>
      </c>
      <c r="K223" s="9">
        <v>0</v>
      </c>
      <c r="L223" s="9">
        <v>0</v>
      </c>
      <c r="M223" s="9">
        <v>2</v>
      </c>
      <c r="N223" s="9">
        <v>1</v>
      </c>
      <c r="O223" s="9">
        <v>2</v>
      </c>
      <c r="P223" s="9">
        <v>1</v>
      </c>
      <c r="Q223" s="9">
        <v>2</v>
      </c>
      <c r="R223" s="9" t="s">
        <v>957</v>
      </c>
      <c r="S223" s="9" t="s">
        <v>957</v>
      </c>
      <c r="T223" s="9">
        <v>2</v>
      </c>
      <c r="U223" s="9">
        <v>2</v>
      </c>
      <c r="V223" s="9" t="s">
        <v>957</v>
      </c>
      <c r="W223" s="75">
        <v>1</v>
      </c>
      <c r="X223" s="75">
        <v>1</v>
      </c>
      <c r="Y223" s="75">
        <v>2</v>
      </c>
      <c r="Z223" s="9">
        <v>2</v>
      </c>
      <c r="AA223" s="9">
        <v>1</v>
      </c>
      <c r="AB223" s="9">
        <v>1</v>
      </c>
      <c r="AC223" s="9">
        <v>1</v>
      </c>
      <c r="AD223" s="9">
        <v>1</v>
      </c>
      <c r="AE223" s="9">
        <v>2</v>
      </c>
      <c r="AF223" s="9">
        <v>1</v>
      </c>
      <c r="AG223" s="9">
        <v>2</v>
      </c>
      <c r="AH223" s="91">
        <v>1</v>
      </c>
      <c r="AI223" s="9">
        <v>2</v>
      </c>
      <c r="AJ223">
        <v>2</v>
      </c>
      <c r="AK223" t="s">
        <v>957</v>
      </c>
      <c r="AL223" s="58">
        <v>1</v>
      </c>
      <c r="AM223">
        <v>1</v>
      </c>
      <c r="AN223">
        <v>2</v>
      </c>
      <c r="AO223">
        <v>2</v>
      </c>
      <c r="AP223">
        <v>1</v>
      </c>
      <c r="AQ223">
        <v>2</v>
      </c>
      <c r="AR223">
        <v>2</v>
      </c>
      <c r="AS223">
        <v>2</v>
      </c>
      <c r="AT223">
        <v>1</v>
      </c>
      <c r="AU223">
        <v>1</v>
      </c>
      <c r="AV223">
        <v>1</v>
      </c>
      <c r="AW223">
        <v>1</v>
      </c>
      <c r="AX223">
        <v>2</v>
      </c>
      <c r="AY223">
        <v>2</v>
      </c>
      <c r="AZ223">
        <v>2</v>
      </c>
      <c r="BA223">
        <v>2</v>
      </c>
      <c r="BB223">
        <v>2</v>
      </c>
      <c r="BC223">
        <v>1</v>
      </c>
      <c r="BD223">
        <v>2</v>
      </c>
      <c r="BE223">
        <v>1</v>
      </c>
      <c r="BF223">
        <v>1</v>
      </c>
      <c r="BG223">
        <v>1</v>
      </c>
      <c r="BH223">
        <v>1</v>
      </c>
      <c r="BI223">
        <v>1</v>
      </c>
      <c r="BJ223">
        <v>1</v>
      </c>
      <c r="BK223">
        <v>2</v>
      </c>
      <c r="BL223">
        <v>1</v>
      </c>
      <c r="BM223">
        <v>1</v>
      </c>
      <c r="BN223">
        <v>3</v>
      </c>
      <c r="BO223">
        <v>2</v>
      </c>
      <c r="BP223">
        <v>3</v>
      </c>
      <c r="BQ223">
        <v>2</v>
      </c>
      <c r="BR223">
        <v>1</v>
      </c>
      <c r="BS223">
        <v>2</v>
      </c>
      <c r="CS223" s="57"/>
    </row>
    <row r="224" spans="1:97" hidden="1">
      <c r="A224" s="9">
        <v>217</v>
      </c>
      <c r="B224" s="9">
        <v>2</v>
      </c>
      <c r="C224" s="9">
        <v>7</v>
      </c>
      <c r="D224" s="9">
        <v>7</v>
      </c>
      <c r="E224" s="9">
        <v>2</v>
      </c>
      <c r="F224" s="9">
        <v>0</v>
      </c>
      <c r="G224" s="9">
        <v>0</v>
      </c>
      <c r="H224" s="9">
        <v>0</v>
      </c>
      <c r="I224" s="9">
        <v>0</v>
      </c>
      <c r="J224" s="9">
        <v>1</v>
      </c>
      <c r="K224" s="9">
        <v>0</v>
      </c>
      <c r="L224" s="9">
        <v>0</v>
      </c>
      <c r="M224" s="9">
        <v>1</v>
      </c>
      <c r="N224" s="9">
        <v>1</v>
      </c>
      <c r="O224" s="9">
        <v>2</v>
      </c>
      <c r="P224" s="9">
        <v>1</v>
      </c>
      <c r="Q224" s="9">
        <v>2</v>
      </c>
      <c r="R224" s="9" t="s">
        <v>957</v>
      </c>
      <c r="S224" s="9" t="s">
        <v>957</v>
      </c>
      <c r="T224" s="9">
        <v>2</v>
      </c>
      <c r="U224" s="9">
        <v>1</v>
      </c>
      <c r="V224" s="9">
        <v>2</v>
      </c>
      <c r="W224" s="75">
        <v>2</v>
      </c>
      <c r="X224" s="75" t="s">
        <v>956</v>
      </c>
      <c r="Y224" s="75" t="s">
        <v>952</v>
      </c>
      <c r="Z224" s="9" t="s">
        <v>952</v>
      </c>
      <c r="AA224" s="9">
        <v>2</v>
      </c>
      <c r="AB224" s="9">
        <v>2</v>
      </c>
      <c r="AC224" s="9">
        <v>2</v>
      </c>
      <c r="AD224" s="9">
        <v>1</v>
      </c>
      <c r="AE224" s="9">
        <v>2</v>
      </c>
      <c r="AF224" s="9">
        <v>2</v>
      </c>
      <c r="AG224" s="9">
        <v>2</v>
      </c>
      <c r="AH224" s="91">
        <v>1</v>
      </c>
      <c r="AI224" s="9">
        <v>2</v>
      </c>
      <c r="AJ224">
        <v>2</v>
      </c>
      <c r="AK224" t="s">
        <v>957</v>
      </c>
      <c r="AL224" s="58">
        <v>2</v>
      </c>
      <c r="AM224">
        <v>2</v>
      </c>
      <c r="AN224">
        <v>2</v>
      </c>
      <c r="AO224">
        <v>1</v>
      </c>
      <c r="AP224">
        <v>2</v>
      </c>
      <c r="AQ224">
        <v>2</v>
      </c>
      <c r="AR224">
        <v>2</v>
      </c>
      <c r="AS224">
        <v>2</v>
      </c>
      <c r="AT224">
        <v>2</v>
      </c>
      <c r="AU224">
        <v>2</v>
      </c>
      <c r="AV224">
        <v>1</v>
      </c>
      <c r="AW224">
        <v>2</v>
      </c>
      <c r="AX224">
        <v>2</v>
      </c>
      <c r="AY224">
        <v>2</v>
      </c>
      <c r="AZ224">
        <v>2</v>
      </c>
      <c r="BA224">
        <v>1</v>
      </c>
      <c r="BB224">
        <v>1</v>
      </c>
      <c r="BC224">
        <v>1</v>
      </c>
      <c r="BD224">
        <v>2</v>
      </c>
      <c r="BE224">
        <v>2</v>
      </c>
      <c r="BF224" t="s">
        <v>957</v>
      </c>
      <c r="BG224" t="s">
        <v>957</v>
      </c>
      <c r="BH224">
        <v>1</v>
      </c>
      <c r="BI224">
        <v>2</v>
      </c>
      <c r="BJ224">
        <v>1</v>
      </c>
      <c r="BK224">
        <v>2</v>
      </c>
      <c r="BL224">
        <v>1</v>
      </c>
      <c r="BM224">
        <v>2</v>
      </c>
      <c r="BN224">
        <v>4</v>
      </c>
      <c r="BO224">
        <v>2</v>
      </c>
      <c r="BP224">
        <v>2</v>
      </c>
      <c r="BQ224">
        <v>3</v>
      </c>
      <c r="BR224">
        <v>4</v>
      </c>
      <c r="BS224">
        <v>5</v>
      </c>
      <c r="BT224" t="s">
        <v>271</v>
      </c>
      <c r="CS224" s="57"/>
    </row>
    <row r="225" spans="1:97" hidden="1">
      <c r="A225" s="9">
        <v>218</v>
      </c>
      <c r="B225" s="9">
        <v>2</v>
      </c>
      <c r="C225" s="9">
        <v>7</v>
      </c>
      <c r="D225" s="9">
        <v>7</v>
      </c>
      <c r="E225" s="9">
        <v>5</v>
      </c>
      <c r="F225" s="9">
        <v>0</v>
      </c>
      <c r="G225" s="9">
        <v>0</v>
      </c>
      <c r="H225" s="9">
        <v>0</v>
      </c>
      <c r="I225" s="9">
        <v>0</v>
      </c>
      <c r="J225" s="9">
        <v>0</v>
      </c>
      <c r="K225" s="9">
        <v>1</v>
      </c>
      <c r="L225" s="9">
        <v>0</v>
      </c>
      <c r="M225" s="9">
        <v>2</v>
      </c>
      <c r="N225" s="9"/>
      <c r="O225" s="9">
        <v>1</v>
      </c>
      <c r="P225" s="9">
        <v>1</v>
      </c>
      <c r="Q225" s="9">
        <v>1</v>
      </c>
      <c r="R225" s="9">
        <v>1</v>
      </c>
      <c r="S225" s="9">
        <v>2</v>
      </c>
      <c r="T225" s="9">
        <v>1</v>
      </c>
      <c r="U225" s="9">
        <v>1</v>
      </c>
      <c r="V225" s="9"/>
      <c r="W225" s="75">
        <v>2</v>
      </c>
      <c r="X225" s="75" t="s">
        <v>956</v>
      </c>
      <c r="Y225" s="75" t="s">
        <v>952</v>
      </c>
      <c r="Z225" s="9" t="s">
        <v>952</v>
      </c>
      <c r="AA225" s="9">
        <v>1</v>
      </c>
      <c r="AB225" s="9">
        <v>2</v>
      </c>
      <c r="AC225" s="9">
        <v>1</v>
      </c>
      <c r="AD225" s="9">
        <v>1</v>
      </c>
      <c r="AE225" s="9">
        <v>2</v>
      </c>
      <c r="AF225" s="9">
        <v>1</v>
      </c>
      <c r="AG225" s="9">
        <v>2</v>
      </c>
      <c r="AH225" s="9">
        <v>2</v>
      </c>
      <c r="AI225" s="9">
        <v>2</v>
      </c>
      <c r="AJ225">
        <v>2</v>
      </c>
      <c r="AK225" t="s">
        <v>957</v>
      </c>
      <c r="AL225" s="58">
        <v>1</v>
      </c>
      <c r="AM225">
        <v>1</v>
      </c>
      <c r="AN225">
        <v>1</v>
      </c>
      <c r="AO225">
        <v>2</v>
      </c>
      <c r="AP225">
        <v>1</v>
      </c>
      <c r="AQ225">
        <v>1</v>
      </c>
      <c r="AR225">
        <v>1</v>
      </c>
      <c r="AS225">
        <v>2</v>
      </c>
      <c r="AT225">
        <v>1</v>
      </c>
      <c r="AU225">
        <v>1</v>
      </c>
      <c r="AV225">
        <v>2</v>
      </c>
      <c r="AW225">
        <v>1</v>
      </c>
      <c r="AX225">
        <v>2</v>
      </c>
      <c r="AY225">
        <v>2</v>
      </c>
      <c r="AZ225">
        <v>1</v>
      </c>
      <c r="BA225">
        <v>1</v>
      </c>
      <c r="BB225">
        <v>1</v>
      </c>
      <c r="BC225">
        <v>1</v>
      </c>
      <c r="BD225">
        <v>1</v>
      </c>
      <c r="BE225">
        <v>1</v>
      </c>
      <c r="BF225">
        <v>2</v>
      </c>
      <c r="BG225">
        <v>2</v>
      </c>
      <c r="BH225">
        <v>1</v>
      </c>
      <c r="BI225">
        <v>2</v>
      </c>
      <c r="BJ225">
        <v>1</v>
      </c>
      <c r="BK225">
        <v>2</v>
      </c>
      <c r="BL225">
        <v>1</v>
      </c>
      <c r="BM225">
        <v>1</v>
      </c>
      <c r="BN225">
        <v>2</v>
      </c>
      <c r="BO225">
        <v>2</v>
      </c>
      <c r="BP225">
        <v>2</v>
      </c>
      <c r="BQ225">
        <v>2</v>
      </c>
      <c r="BR225">
        <v>2</v>
      </c>
      <c r="BS225">
        <v>2</v>
      </c>
      <c r="BT225" t="s">
        <v>272</v>
      </c>
      <c r="CS225" s="57"/>
    </row>
    <row r="226" spans="1:97" hidden="1">
      <c r="A226" s="9">
        <v>219</v>
      </c>
      <c r="B226" s="9">
        <v>2</v>
      </c>
      <c r="C226" s="9">
        <v>6</v>
      </c>
      <c r="D226" s="9">
        <v>5</v>
      </c>
      <c r="E226" s="9">
        <v>14</v>
      </c>
      <c r="F226" s="9">
        <v>0</v>
      </c>
      <c r="G226" s="9">
        <v>0</v>
      </c>
      <c r="H226" s="9">
        <v>0</v>
      </c>
      <c r="I226" s="9">
        <v>0</v>
      </c>
      <c r="J226" s="9">
        <v>0</v>
      </c>
      <c r="K226" s="9">
        <v>1</v>
      </c>
      <c r="L226" s="9">
        <v>0</v>
      </c>
      <c r="M226" s="9">
        <v>2</v>
      </c>
      <c r="N226" s="9">
        <v>1</v>
      </c>
      <c r="O226" s="9">
        <v>2</v>
      </c>
      <c r="P226" s="9">
        <v>1</v>
      </c>
      <c r="Q226" s="9">
        <v>1</v>
      </c>
      <c r="R226" s="9">
        <v>1</v>
      </c>
      <c r="S226" s="9">
        <v>1</v>
      </c>
      <c r="T226" s="9">
        <v>2</v>
      </c>
      <c r="U226" s="9">
        <v>1</v>
      </c>
      <c r="V226" s="9">
        <v>1</v>
      </c>
      <c r="W226" s="75">
        <v>2</v>
      </c>
      <c r="X226" s="75" t="s">
        <v>956</v>
      </c>
      <c r="Y226" s="75" t="s">
        <v>952</v>
      </c>
      <c r="Z226" s="9" t="s">
        <v>952</v>
      </c>
      <c r="AA226" s="9">
        <v>1</v>
      </c>
      <c r="AB226" s="9">
        <v>2</v>
      </c>
      <c r="AC226" s="9">
        <v>1</v>
      </c>
      <c r="AD226" s="9">
        <v>1</v>
      </c>
      <c r="AE226" s="9">
        <v>2</v>
      </c>
      <c r="AF226" s="9">
        <v>1</v>
      </c>
      <c r="AG226" s="9">
        <v>1</v>
      </c>
      <c r="AH226" s="91">
        <v>1</v>
      </c>
      <c r="AI226" s="9">
        <v>2</v>
      </c>
      <c r="AJ226">
        <v>2</v>
      </c>
      <c r="AK226" t="s">
        <v>957</v>
      </c>
      <c r="AL226" s="58">
        <v>1</v>
      </c>
      <c r="AM226">
        <v>1</v>
      </c>
      <c r="AN226">
        <v>2</v>
      </c>
      <c r="AO226">
        <v>2</v>
      </c>
      <c r="AP226">
        <v>2</v>
      </c>
      <c r="AQ226">
        <v>2</v>
      </c>
      <c r="AR226">
        <v>2</v>
      </c>
      <c r="AS226">
        <v>2</v>
      </c>
      <c r="AT226">
        <v>2</v>
      </c>
      <c r="AU226">
        <v>1</v>
      </c>
      <c r="AV226">
        <v>2</v>
      </c>
      <c r="AW226">
        <v>2</v>
      </c>
      <c r="AX226">
        <v>2</v>
      </c>
      <c r="AY226">
        <v>2</v>
      </c>
      <c r="AZ226">
        <v>2</v>
      </c>
      <c r="BA226">
        <v>1</v>
      </c>
      <c r="BB226">
        <v>2</v>
      </c>
      <c r="BC226">
        <v>1</v>
      </c>
      <c r="BD226">
        <v>1</v>
      </c>
      <c r="BE226">
        <v>1</v>
      </c>
      <c r="BF226">
        <v>1</v>
      </c>
      <c r="BG226">
        <v>1</v>
      </c>
      <c r="BH226">
        <v>1</v>
      </c>
      <c r="BI226">
        <v>1</v>
      </c>
      <c r="BJ226">
        <v>1</v>
      </c>
      <c r="BK226">
        <v>2</v>
      </c>
      <c r="BL226">
        <v>2</v>
      </c>
      <c r="BM226">
        <v>1</v>
      </c>
      <c r="BN226">
        <v>4</v>
      </c>
      <c r="BO226">
        <v>2</v>
      </c>
      <c r="BP226">
        <v>1</v>
      </c>
      <c r="BQ226">
        <v>3</v>
      </c>
      <c r="BR226">
        <v>4</v>
      </c>
      <c r="BS226">
        <v>2</v>
      </c>
      <c r="BT226" t="s">
        <v>273</v>
      </c>
      <c r="CS226" s="57"/>
    </row>
    <row r="227" spans="1:97" hidden="1">
      <c r="A227" s="9">
        <v>220</v>
      </c>
      <c r="B227" s="9">
        <v>1</v>
      </c>
      <c r="C227" s="9">
        <v>7</v>
      </c>
      <c r="D227" s="9">
        <v>1</v>
      </c>
      <c r="E227" s="9">
        <v>15</v>
      </c>
      <c r="F227" s="9">
        <v>0</v>
      </c>
      <c r="G227" s="9">
        <v>0</v>
      </c>
      <c r="H227" s="9">
        <v>0</v>
      </c>
      <c r="I227" s="9">
        <v>0</v>
      </c>
      <c r="J227" s="9">
        <v>0</v>
      </c>
      <c r="K227" s="9">
        <v>1</v>
      </c>
      <c r="L227" s="9">
        <v>0</v>
      </c>
      <c r="M227" s="9">
        <v>2</v>
      </c>
      <c r="N227" s="9">
        <v>1</v>
      </c>
      <c r="O227" s="9">
        <v>1</v>
      </c>
      <c r="P227" s="9">
        <v>1</v>
      </c>
      <c r="Q227" s="9">
        <v>1</v>
      </c>
      <c r="R227" s="9">
        <v>1</v>
      </c>
      <c r="S227" s="9">
        <v>1</v>
      </c>
      <c r="T227" s="9">
        <v>1</v>
      </c>
      <c r="U227" s="9">
        <v>1</v>
      </c>
      <c r="V227" s="9">
        <v>1</v>
      </c>
      <c r="W227" s="75">
        <v>2</v>
      </c>
      <c r="X227" s="75" t="s">
        <v>956</v>
      </c>
      <c r="Y227" s="75" t="s">
        <v>952</v>
      </c>
      <c r="Z227" s="9" t="s">
        <v>952</v>
      </c>
      <c r="AA227" s="9">
        <v>1</v>
      </c>
      <c r="AB227" s="9">
        <v>2</v>
      </c>
      <c r="AC227" s="9">
        <v>1</v>
      </c>
      <c r="AD227" s="9">
        <v>1</v>
      </c>
      <c r="AE227" s="9">
        <v>1</v>
      </c>
      <c r="AF227" s="9">
        <v>1</v>
      </c>
      <c r="AG227" s="9">
        <v>1</v>
      </c>
      <c r="AH227" s="9">
        <v>1</v>
      </c>
      <c r="AI227" s="9">
        <v>2</v>
      </c>
      <c r="AJ227">
        <v>2</v>
      </c>
      <c r="AK227" t="s">
        <v>957</v>
      </c>
      <c r="AL227" s="58">
        <v>1</v>
      </c>
      <c r="AM227">
        <v>1</v>
      </c>
      <c r="AN227">
        <v>1</v>
      </c>
      <c r="AO227">
        <v>2</v>
      </c>
      <c r="AP227">
        <v>1</v>
      </c>
      <c r="AQ227">
        <v>2</v>
      </c>
      <c r="AR227">
        <v>2</v>
      </c>
      <c r="AS227">
        <v>2</v>
      </c>
      <c r="AT227">
        <v>2</v>
      </c>
      <c r="AU227">
        <v>2</v>
      </c>
      <c r="AV227">
        <v>1</v>
      </c>
      <c r="AW227">
        <v>1</v>
      </c>
      <c r="AX227">
        <v>2</v>
      </c>
      <c r="AY227">
        <v>2</v>
      </c>
      <c r="AZ227">
        <v>2</v>
      </c>
      <c r="BA227">
        <v>2</v>
      </c>
      <c r="BB227">
        <v>2</v>
      </c>
      <c r="BC227">
        <v>1</v>
      </c>
      <c r="BD227">
        <v>1</v>
      </c>
      <c r="BE227">
        <v>1</v>
      </c>
      <c r="BF227">
        <v>2</v>
      </c>
      <c r="BG227">
        <v>3</v>
      </c>
      <c r="BH227">
        <v>1</v>
      </c>
      <c r="BI227">
        <v>3</v>
      </c>
      <c r="BJ227">
        <v>1</v>
      </c>
      <c r="BK227">
        <v>2</v>
      </c>
      <c r="BL227">
        <v>3</v>
      </c>
      <c r="BM227">
        <v>2</v>
      </c>
      <c r="BN227">
        <v>4</v>
      </c>
      <c r="BO227">
        <v>2</v>
      </c>
      <c r="BP227">
        <v>4</v>
      </c>
      <c r="BQ227">
        <v>4</v>
      </c>
      <c r="BR227">
        <v>1</v>
      </c>
      <c r="BS227">
        <v>4</v>
      </c>
      <c r="CS227" s="57"/>
    </row>
    <row r="228" spans="1:97" hidden="1">
      <c r="A228" s="9">
        <v>221</v>
      </c>
      <c r="B228" s="9">
        <v>1</v>
      </c>
      <c r="C228" s="9">
        <v>5</v>
      </c>
      <c r="D228" s="9">
        <v>1</v>
      </c>
      <c r="E228" s="9">
        <v>16</v>
      </c>
      <c r="F228" s="9">
        <v>0</v>
      </c>
      <c r="G228" s="9">
        <v>0</v>
      </c>
      <c r="H228" s="9">
        <v>0</v>
      </c>
      <c r="I228" s="9">
        <v>1</v>
      </c>
      <c r="J228" s="9">
        <v>0</v>
      </c>
      <c r="K228" s="9">
        <v>0</v>
      </c>
      <c r="L228" s="9">
        <v>0</v>
      </c>
      <c r="M228" s="9">
        <v>2</v>
      </c>
      <c r="N228" s="9">
        <v>1</v>
      </c>
      <c r="O228" s="9">
        <v>1</v>
      </c>
      <c r="P228" s="9">
        <v>1</v>
      </c>
      <c r="Q228" s="9">
        <v>1</v>
      </c>
      <c r="R228" s="9">
        <v>1</v>
      </c>
      <c r="S228" s="9">
        <v>1</v>
      </c>
      <c r="T228" s="9">
        <v>2</v>
      </c>
      <c r="U228" s="9">
        <v>1</v>
      </c>
      <c r="V228" s="9">
        <v>2</v>
      </c>
      <c r="W228" s="75">
        <v>2</v>
      </c>
      <c r="X228" s="75" t="s">
        <v>956</v>
      </c>
      <c r="Y228" s="75" t="s">
        <v>952</v>
      </c>
      <c r="Z228" s="9" t="s">
        <v>952</v>
      </c>
      <c r="AA228" s="9">
        <v>2</v>
      </c>
      <c r="AB228" s="9">
        <v>2</v>
      </c>
      <c r="AC228" s="9">
        <v>1</v>
      </c>
      <c r="AD228" s="9">
        <v>1</v>
      </c>
      <c r="AE228" s="9">
        <v>2</v>
      </c>
      <c r="AF228" s="9">
        <v>1</v>
      </c>
      <c r="AG228" s="9">
        <v>1</v>
      </c>
      <c r="AH228" s="91">
        <v>1</v>
      </c>
      <c r="AI228" s="9">
        <v>2</v>
      </c>
      <c r="AJ228">
        <v>2</v>
      </c>
      <c r="AK228" t="s">
        <v>957</v>
      </c>
      <c r="AL228" s="58">
        <v>2</v>
      </c>
      <c r="AM228">
        <v>1</v>
      </c>
      <c r="AN228">
        <v>2</v>
      </c>
      <c r="AO228">
        <v>1</v>
      </c>
      <c r="AP228">
        <v>2</v>
      </c>
      <c r="AQ228">
        <v>2</v>
      </c>
      <c r="AR228">
        <v>2</v>
      </c>
      <c r="AS228">
        <v>1</v>
      </c>
      <c r="AT228">
        <v>1</v>
      </c>
      <c r="AU228">
        <v>1</v>
      </c>
      <c r="AV228">
        <v>1</v>
      </c>
      <c r="AW228">
        <v>1</v>
      </c>
      <c r="AX228">
        <v>2</v>
      </c>
      <c r="AY228">
        <v>2</v>
      </c>
      <c r="AZ228">
        <v>2</v>
      </c>
      <c r="BA228">
        <v>1</v>
      </c>
      <c r="BB228">
        <v>2</v>
      </c>
      <c r="BC228">
        <v>1</v>
      </c>
      <c r="BD228">
        <v>1</v>
      </c>
      <c r="BE228">
        <v>1</v>
      </c>
      <c r="BF228">
        <v>2</v>
      </c>
      <c r="BG228">
        <v>2</v>
      </c>
      <c r="BH228">
        <v>1</v>
      </c>
      <c r="BI228">
        <v>1</v>
      </c>
      <c r="BJ228">
        <v>1</v>
      </c>
      <c r="BK228">
        <v>2</v>
      </c>
      <c r="BL228">
        <v>2</v>
      </c>
      <c r="BM228">
        <v>1</v>
      </c>
      <c r="BN228">
        <v>3</v>
      </c>
      <c r="BO228">
        <v>2</v>
      </c>
      <c r="BP228">
        <v>2</v>
      </c>
      <c r="BQ228">
        <v>2</v>
      </c>
      <c r="BR228">
        <v>1</v>
      </c>
      <c r="BS228">
        <v>2</v>
      </c>
      <c r="CS228" s="57"/>
    </row>
    <row r="229" spans="1:97" hidden="1">
      <c r="A229" s="9">
        <v>222</v>
      </c>
      <c r="B229" s="9">
        <v>2</v>
      </c>
      <c r="C229" s="9">
        <v>9</v>
      </c>
      <c r="D229" s="9">
        <v>7</v>
      </c>
      <c r="E229" s="9">
        <v>16</v>
      </c>
      <c r="F229" s="9">
        <v>0</v>
      </c>
      <c r="G229" s="9">
        <v>0</v>
      </c>
      <c r="H229" s="9">
        <v>0</v>
      </c>
      <c r="I229" s="9">
        <v>0</v>
      </c>
      <c r="J229" s="9">
        <v>1</v>
      </c>
      <c r="K229" s="9">
        <v>0</v>
      </c>
      <c r="L229" s="9">
        <v>0</v>
      </c>
      <c r="M229" s="9">
        <v>2</v>
      </c>
      <c r="N229" s="9">
        <v>1</v>
      </c>
      <c r="O229" s="9">
        <v>2</v>
      </c>
      <c r="P229" s="9">
        <v>1</v>
      </c>
      <c r="Q229" s="9">
        <v>1</v>
      </c>
      <c r="R229" s="9">
        <v>1</v>
      </c>
      <c r="S229" s="9">
        <v>2</v>
      </c>
      <c r="T229" s="9">
        <v>1</v>
      </c>
      <c r="U229" s="9">
        <v>1</v>
      </c>
      <c r="V229" s="9">
        <v>2</v>
      </c>
      <c r="W229" s="75">
        <v>2</v>
      </c>
      <c r="X229" s="75" t="s">
        <v>956</v>
      </c>
      <c r="Y229" s="75" t="s">
        <v>952</v>
      </c>
      <c r="Z229" s="9" t="s">
        <v>952</v>
      </c>
      <c r="AA229" s="9">
        <v>1</v>
      </c>
      <c r="AB229" s="9">
        <v>2</v>
      </c>
      <c r="AC229" s="9">
        <v>2</v>
      </c>
      <c r="AD229" s="9">
        <v>1</v>
      </c>
      <c r="AE229" s="9">
        <v>2</v>
      </c>
      <c r="AF229" s="9">
        <v>1</v>
      </c>
      <c r="AG229" s="9">
        <v>1</v>
      </c>
      <c r="AH229" s="9">
        <v>1</v>
      </c>
      <c r="AI229" s="9">
        <v>2</v>
      </c>
      <c r="AJ229">
        <v>2</v>
      </c>
      <c r="AK229" t="s">
        <v>957</v>
      </c>
      <c r="AL229" s="58">
        <v>2</v>
      </c>
      <c r="AM229">
        <v>1</v>
      </c>
      <c r="AN229">
        <v>1</v>
      </c>
      <c r="AO229">
        <v>2</v>
      </c>
      <c r="AP229">
        <v>2</v>
      </c>
      <c r="AQ229">
        <v>2</v>
      </c>
      <c r="AR229">
        <v>2</v>
      </c>
      <c r="AS229">
        <v>2</v>
      </c>
      <c r="AT229">
        <v>2</v>
      </c>
      <c r="AU229">
        <v>2</v>
      </c>
      <c r="AV229">
        <v>2</v>
      </c>
      <c r="AW229">
        <v>2</v>
      </c>
      <c r="AX229">
        <v>1</v>
      </c>
      <c r="AY229">
        <v>2</v>
      </c>
      <c r="AZ229">
        <v>2</v>
      </c>
      <c r="BA229">
        <v>1</v>
      </c>
      <c r="BB229">
        <v>1</v>
      </c>
      <c r="BC229">
        <v>1</v>
      </c>
      <c r="BD229">
        <v>1</v>
      </c>
      <c r="BE229">
        <v>1</v>
      </c>
      <c r="BF229">
        <v>1</v>
      </c>
      <c r="BG229">
        <v>1</v>
      </c>
      <c r="BH229">
        <v>1</v>
      </c>
      <c r="BI229">
        <v>2</v>
      </c>
      <c r="BJ229">
        <v>1</v>
      </c>
      <c r="BK229">
        <v>2</v>
      </c>
      <c r="BL229">
        <v>2</v>
      </c>
      <c r="BM229">
        <v>2</v>
      </c>
      <c r="BN229">
        <v>3</v>
      </c>
      <c r="BO229">
        <v>2</v>
      </c>
      <c r="BP229">
        <v>2</v>
      </c>
      <c r="BQ229">
        <v>3</v>
      </c>
      <c r="BR229">
        <v>2</v>
      </c>
      <c r="BS229">
        <v>2</v>
      </c>
      <c r="CS229" s="57"/>
    </row>
    <row r="230" spans="1:97" hidden="1">
      <c r="A230" s="9">
        <v>223</v>
      </c>
      <c r="B230" s="9">
        <v>1</v>
      </c>
      <c r="C230" s="9">
        <v>3</v>
      </c>
      <c r="D230" s="9">
        <v>1</v>
      </c>
      <c r="E230" s="9">
        <v>8</v>
      </c>
      <c r="F230" s="9">
        <v>0</v>
      </c>
      <c r="G230" s="9">
        <v>0</v>
      </c>
      <c r="H230" s="9">
        <v>0</v>
      </c>
      <c r="I230" s="9">
        <v>0</v>
      </c>
      <c r="J230" s="9">
        <v>0</v>
      </c>
      <c r="K230" s="9">
        <v>1</v>
      </c>
      <c r="L230" s="9">
        <v>0</v>
      </c>
      <c r="M230" s="9">
        <v>3</v>
      </c>
      <c r="N230" s="9">
        <v>2</v>
      </c>
      <c r="O230" s="9">
        <v>2</v>
      </c>
      <c r="P230" s="9">
        <v>2</v>
      </c>
      <c r="Q230" s="9">
        <v>1</v>
      </c>
      <c r="R230" s="9">
        <v>1</v>
      </c>
      <c r="S230" s="9">
        <v>2</v>
      </c>
      <c r="T230" s="9">
        <v>2</v>
      </c>
      <c r="U230" s="9">
        <v>1</v>
      </c>
      <c r="V230" s="9">
        <v>1</v>
      </c>
      <c r="W230" s="75">
        <v>2</v>
      </c>
      <c r="X230" s="75" t="s">
        <v>956</v>
      </c>
      <c r="Y230" s="75" t="s">
        <v>952</v>
      </c>
      <c r="Z230" s="9" t="s">
        <v>952</v>
      </c>
      <c r="AA230" s="9">
        <v>2</v>
      </c>
      <c r="AB230" s="9">
        <v>2</v>
      </c>
      <c r="AC230" s="9">
        <v>2</v>
      </c>
      <c r="AD230" s="9">
        <v>1</v>
      </c>
      <c r="AE230" s="9">
        <v>2</v>
      </c>
      <c r="AF230" s="9">
        <v>2</v>
      </c>
      <c r="AG230" s="9">
        <v>1</v>
      </c>
      <c r="AH230" s="9">
        <v>1</v>
      </c>
      <c r="AI230" s="9">
        <v>2</v>
      </c>
      <c r="AJ230">
        <v>2</v>
      </c>
      <c r="AK230" t="s">
        <v>957</v>
      </c>
      <c r="AL230" s="58">
        <v>2</v>
      </c>
      <c r="AM230">
        <v>2</v>
      </c>
      <c r="AN230">
        <v>2</v>
      </c>
      <c r="AO230">
        <v>2</v>
      </c>
      <c r="AP230">
        <v>2</v>
      </c>
      <c r="AQ230">
        <v>2</v>
      </c>
      <c r="AR230">
        <v>2</v>
      </c>
      <c r="AS230">
        <v>2</v>
      </c>
      <c r="AT230">
        <v>2</v>
      </c>
      <c r="AU230">
        <v>2</v>
      </c>
      <c r="AV230">
        <v>2</v>
      </c>
      <c r="AW230">
        <v>2</v>
      </c>
      <c r="AX230">
        <v>2</v>
      </c>
      <c r="AY230">
        <v>2</v>
      </c>
      <c r="AZ230">
        <v>2</v>
      </c>
      <c r="BA230">
        <v>2</v>
      </c>
      <c r="BB230">
        <v>2</v>
      </c>
      <c r="BC230">
        <v>1</v>
      </c>
      <c r="BD230">
        <v>1</v>
      </c>
      <c r="BE230">
        <v>1</v>
      </c>
      <c r="BF230">
        <v>2</v>
      </c>
      <c r="BG230">
        <v>2</v>
      </c>
      <c r="BH230">
        <v>2</v>
      </c>
      <c r="BI230">
        <v>4</v>
      </c>
      <c r="BJ230">
        <v>1</v>
      </c>
      <c r="BK230">
        <v>4</v>
      </c>
      <c r="BL230">
        <v>3</v>
      </c>
      <c r="BM230">
        <v>4</v>
      </c>
      <c r="BN230">
        <v>4</v>
      </c>
      <c r="BO230">
        <v>4</v>
      </c>
      <c r="BP230">
        <v>4</v>
      </c>
      <c r="BQ230">
        <v>2</v>
      </c>
      <c r="BR230">
        <v>1</v>
      </c>
      <c r="BS230">
        <v>3</v>
      </c>
      <c r="BT230" t="s">
        <v>274</v>
      </c>
      <c r="CS230" s="57"/>
    </row>
    <row r="231" spans="1:97" hidden="1">
      <c r="A231" s="9">
        <v>224</v>
      </c>
      <c r="B231" s="9">
        <v>1</v>
      </c>
      <c r="C231" s="9"/>
      <c r="D231" s="9">
        <v>2</v>
      </c>
      <c r="E231" s="9">
        <v>12</v>
      </c>
      <c r="F231" s="9">
        <v>0</v>
      </c>
      <c r="G231" s="9">
        <v>1</v>
      </c>
      <c r="H231" s="9">
        <v>0</v>
      </c>
      <c r="I231" s="9">
        <v>1</v>
      </c>
      <c r="J231" s="9">
        <v>0</v>
      </c>
      <c r="K231" s="9">
        <v>0</v>
      </c>
      <c r="L231" s="9">
        <v>0</v>
      </c>
      <c r="M231" s="9">
        <v>2</v>
      </c>
      <c r="N231" s="9">
        <v>1</v>
      </c>
      <c r="O231" s="9">
        <v>2</v>
      </c>
      <c r="P231" s="9">
        <v>1</v>
      </c>
      <c r="Q231" s="9">
        <v>1</v>
      </c>
      <c r="R231" s="9">
        <v>1</v>
      </c>
      <c r="S231" s="9">
        <v>1</v>
      </c>
      <c r="T231" s="9">
        <v>1</v>
      </c>
      <c r="U231" s="9">
        <v>2</v>
      </c>
      <c r="V231" s="9" t="s">
        <v>957</v>
      </c>
      <c r="W231" s="75">
        <v>2</v>
      </c>
      <c r="X231" s="75" t="s">
        <v>956</v>
      </c>
      <c r="Y231" s="75" t="s">
        <v>952</v>
      </c>
      <c r="Z231" s="9" t="s">
        <v>952</v>
      </c>
      <c r="AA231" s="9">
        <v>2</v>
      </c>
      <c r="AB231" s="9">
        <v>1</v>
      </c>
      <c r="AC231" s="9">
        <v>2</v>
      </c>
      <c r="AD231" s="9">
        <v>1</v>
      </c>
      <c r="AE231" s="9">
        <v>2</v>
      </c>
      <c r="AF231" s="9">
        <v>2</v>
      </c>
      <c r="AG231" s="9">
        <v>2</v>
      </c>
      <c r="AH231" s="91">
        <v>1</v>
      </c>
      <c r="AI231" s="9">
        <v>1</v>
      </c>
      <c r="AJ231">
        <v>1</v>
      </c>
      <c r="AK231">
        <v>1</v>
      </c>
      <c r="AL231" s="58">
        <v>2</v>
      </c>
      <c r="AM231">
        <v>1</v>
      </c>
      <c r="AN231">
        <v>1</v>
      </c>
      <c r="AO231">
        <v>2</v>
      </c>
      <c r="AP231">
        <v>2</v>
      </c>
      <c r="AQ231">
        <v>2</v>
      </c>
      <c r="AR231">
        <v>2</v>
      </c>
      <c r="AS231">
        <v>2</v>
      </c>
      <c r="AT231">
        <v>2</v>
      </c>
      <c r="AU231">
        <v>2</v>
      </c>
      <c r="AV231">
        <v>1</v>
      </c>
      <c r="AW231">
        <v>1</v>
      </c>
      <c r="AX231">
        <v>2</v>
      </c>
      <c r="AY231">
        <v>2</v>
      </c>
      <c r="AZ231">
        <v>2</v>
      </c>
      <c r="BA231">
        <v>2</v>
      </c>
      <c r="BB231">
        <v>2</v>
      </c>
      <c r="BC231">
        <v>1</v>
      </c>
      <c r="BD231">
        <v>1</v>
      </c>
      <c r="BE231">
        <v>1</v>
      </c>
      <c r="BF231">
        <v>2</v>
      </c>
      <c r="BG231">
        <v>2</v>
      </c>
      <c r="BH231">
        <v>1</v>
      </c>
      <c r="BI231">
        <v>4</v>
      </c>
      <c r="BJ231">
        <v>4</v>
      </c>
      <c r="BK231">
        <v>4</v>
      </c>
      <c r="BL231">
        <v>1</v>
      </c>
      <c r="BM231">
        <v>1</v>
      </c>
      <c r="BN231">
        <v>4</v>
      </c>
      <c r="BO231">
        <v>1</v>
      </c>
      <c r="BP231">
        <v>2</v>
      </c>
      <c r="BQ231">
        <v>3</v>
      </c>
      <c r="BR231">
        <v>1</v>
      </c>
      <c r="BS231">
        <v>2</v>
      </c>
      <c r="CS231" s="57"/>
    </row>
    <row r="232" spans="1:97">
      <c r="A232" s="9">
        <v>225</v>
      </c>
      <c r="B232" s="9">
        <v>1</v>
      </c>
      <c r="C232" s="9">
        <v>8</v>
      </c>
      <c r="D232" s="9">
        <v>3</v>
      </c>
      <c r="E232" s="9">
        <v>13</v>
      </c>
      <c r="F232" s="9">
        <v>0</v>
      </c>
      <c r="G232" s="9">
        <v>0</v>
      </c>
      <c r="H232" s="9">
        <v>0</v>
      </c>
      <c r="I232" s="9">
        <v>0</v>
      </c>
      <c r="J232" s="9">
        <v>0</v>
      </c>
      <c r="K232" s="9">
        <v>1</v>
      </c>
      <c r="L232" s="9">
        <v>0</v>
      </c>
      <c r="M232" s="9">
        <v>2</v>
      </c>
      <c r="N232" s="9">
        <v>2</v>
      </c>
      <c r="O232" s="9">
        <v>2</v>
      </c>
      <c r="P232" s="9">
        <v>1</v>
      </c>
      <c r="Q232" s="9">
        <v>1</v>
      </c>
      <c r="R232" s="9">
        <v>1</v>
      </c>
      <c r="S232" s="9">
        <v>1</v>
      </c>
      <c r="T232" s="9">
        <v>1</v>
      </c>
      <c r="U232" s="9">
        <v>1</v>
      </c>
      <c r="V232" s="9">
        <v>2</v>
      </c>
      <c r="W232" s="75">
        <v>2</v>
      </c>
      <c r="X232" s="75" t="s">
        <v>956</v>
      </c>
      <c r="Y232" s="75" t="s">
        <v>952</v>
      </c>
      <c r="Z232" s="9" t="s">
        <v>952</v>
      </c>
      <c r="AA232" s="9">
        <v>2</v>
      </c>
      <c r="AB232" s="9">
        <v>2</v>
      </c>
      <c r="AC232" s="9">
        <v>1</v>
      </c>
      <c r="AD232" s="9">
        <v>1</v>
      </c>
      <c r="AE232" s="9">
        <v>2</v>
      </c>
      <c r="AF232" s="9">
        <v>1</v>
      </c>
      <c r="AG232" s="9">
        <v>1</v>
      </c>
      <c r="AH232" s="9">
        <v>2</v>
      </c>
      <c r="AI232" s="9">
        <v>2</v>
      </c>
      <c r="AJ232">
        <v>2</v>
      </c>
      <c r="AK232" t="s">
        <v>957</v>
      </c>
      <c r="AL232" s="58">
        <v>2</v>
      </c>
      <c r="AM232">
        <v>2</v>
      </c>
      <c r="AN232">
        <v>2</v>
      </c>
      <c r="AO232">
        <v>2</v>
      </c>
      <c r="AP232">
        <v>1</v>
      </c>
      <c r="AQ232">
        <v>2</v>
      </c>
      <c r="AR232">
        <v>2</v>
      </c>
      <c r="AS232">
        <v>2</v>
      </c>
      <c r="AT232">
        <v>2</v>
      </c>
      <c r="AU232">
        <v>2</v>
      </c>
      <c r="AV232">
        <v>2</v>
      </c>
      <c r="AW232">
        <v>2</v>
      </c>
      <c r="AX232">
        <v>2</v>
      </c>
      <c r="AY232">
        <v>2</v>
      </c>
      <c r="AZ232">
        <v>2</v>
      </c>
      <c r="BA232">
        <v>1</v>
      </c>
      <c r="BB232">
        <v>2</v>
      </c>
      <c r="BC232">
        <v>1</v>
      </c>
      <c r="BD232">
        <v>1</v>
      </c>
      <c r="BE232">
        <v>1</v>
      </c>
      <c r="BF232">
        <v>2</v>
      </c>
      <c r="BG232">
        <v>1</v>
      </c>
      <c r="BH232">
        <v>1</v>
      </c>
      <c r="BI232">
        <v>2</v>
      </c>
      <c r="BJ232">
        <v>2</v>
      </c>
      <c r="BK232">
        <v>2</v>
      </c>
      <c r="BL232">
        <v>2</v>
      </c>
      <c r="BM232">
        <v>2</v>
      </c>
      <c r="BN232">
        <v>4</v>
      </c>
      <c r="BO232">
        <v>1</v>
      </c>
      <c r="BP232">
        <v>4</v>
      </c>
      <c r="BQ232">
        <v>3</v>
      </c>
      <c r="BR232">
        <v>1</v>
      </c>
      <c r="BS232">
        <v>5</v>
      </c>
      <c r="BT232" t="s">
        <v>275</v>
      </c>
      <c r="CS232" s="57"/>
    </row>
    <row r="233" spans="1:97">
      <c r="A233" s="9">
        <v>226</v>
      </c>
      <c r="B233" s="9">
        <v>2</v>
      </c>
      <c r="C233" s="9">
        <v>6</v>
      </c>
      <c r="D233" s="9">
        <v>7</v>
      </c>
      <c r="E233" s="9">
        <v>12</v>
      </c>
      <c r="F233" s="9">
        <v>0</v>
      </c>
      <c r="G233" s="9">
        <v>0</v>
      </c>
      <c r="H233" s="9">
        <v>0</v>
      </c>
      <c r="I233" s="9">
        <v>0</v>
      </c>
      <c r="J233" s="9">
        <v>0</v>
      </c>
      <c r="K233" s="9">
        <v>0</v>
      </c>
      <c r="L233" s="9">
        <v>1</v>
      </c>
      <c r="M233" s="9">
        <v>2</v>
      </c>
      <c r="N233" s="9">
        <v>2</v>
      </c>
      <c r="O233" s="9">
        <v>1</v>
      </c>
      <c r="P233" s="9">
        <v>1</v>
      </c>
      <c r="Q233" s="9">
        <v>1</v>
      </c>
      <c r="R233" s="9">
        <v>1</v>
      </c>
      <c r="S233" s="9">
        <v>1</v>
      </c>
      <c r="T233" s="9">
        <v>1</v>
      </c>
      <c r="U233" s="9">
        <v>1</v>
      </c>
      <c r="V233" s="9">
        <v>1</v>
      </c>
      <c r="W233" s="75">
        <v>2</v>
      </c>
      <c r="X233" s="75" t="s">
        <v>956</v>
      </c>
      <c r="Y233" s="75" t="s">
        <v>952</v>
      </c>
      <c r="Z233" s="9" t="s">
        <v>952</v>
      </c>
      <c r="AA233" s="9">
        <v>2</v>
      </c>
      <c r="AB233" s="9">
        <v>2</v>
      </c>
      <c r="AC233" s="9">
        <v>1</v>
      </c>
      <c r="AD233" s="9">
        <v>1</v>
      </c>
      <c r="AE233" s="9">
        <v>2</v>
      </c>
      <c r="AF233" s="9">
        <v>2</v>
      </c>
      <c r="AG233" s="9">
        <v>1</v>
      </c>
      <c r="AH233" s="9">
        <v>1</v>
      </c>
      <c r="AI233" s="9">
        <v>2</v>
      </c>
      <c r="AJ233">
        <v>2</v>
      </c>
      <c r="AK233" t="s">
        <v>957</v>
      </c>
      <c r="AL233" s="58">
        <v>1</v>
      </c>
      <c r="AM233">
        <v>1</v>
      </c>
      <c r="AN233">
        <v>1</v>
      </c>
      <c r="AO233">
        <v>2</v>
      </c>
      <c r="AP233">
        <v>1</v>
      </c>
      <c r="AQ233">
        <v>2</v>
      </c>
      <c r="AR233">
        <v>2</v>
      </c>
      <c r="AS233">
        <v>2</v>
      </c>
      <c r="AT233">
        <v>2</v>
      </c>
      <c r="AU233">
        <v>2</v>
      </c>
      <c r="AV233">
        <v>2</v>
      </c>
      <c r="AW233">
        <v>1</v>
      </c>
      <c r="AX233">
        <v>2</v>
      </c>
      <c r="AY233">
        <v>2</v>
      </c>
      <c r="AZ233">
        <v>2</v>
      </c>
      <c r="BA233">
        <v>1</v>
      </c>
      <c r="BB233">
        <v>2</v>
      </c>
      <c r="BC233">
        <v>1</v>
      </c>
      <c r="BD233">
        <v>1</v>
      </c>
      <c r="BE233">
        <v>1</v>
      </c>
      <c r="BF233">
        <v>2</v>
      </c>
      <c r="BG233">
        <v>2</v>
      </c>
      <c r="BH233">
        <v>1</v>
      </c>
      <c r="BI233">
        <v>2</v>
      </c>
      <c r="BJ233">
        <v>2</v>
      </c>
      <c r="BK233">
        <v>2</v>
      </c>
      <c r="BL233">
        <v>2</v>
      </c>
      <c r="BM233">
        <v>2</v>
      </c>
      <c r="BN233">
        <v>4</v>
      </c>
      <c r="BO233">
        <v>2</v>
      </c>
      <c r="BP233">
        <v>2</v>
      </c>
      <c r="BQ233">
        <v>3</v>
      </c>
      <c r="BR233">
        <v>1</v>
      </c>
      <c r="BS233">
        <v>2</v>
      </c>
      <c r="BT233" t="s">
        <v>276</v>
      </c>
      <c r="CS233" s="57"/>
    </row>
    <row r="234" spans="1:97" hidden="1">
      <c r="A234" s="9">
        <v>227</v>
      </c>
      <c r="B234" s="9">
        <v>2</v>
      </c>
      <c r="C234" s="9">
        <v>9</v>
      </c>
      <c r="D234" s="9">
        <v>7</v>
      </c>
      <c r="E234" s="9">
        <v>15</v>
      </c>
      <c r="F234" s="9">
        <v>0</v>
      </c>
      <c r="G234" s="9">
        <v>0</v>
      </c>
      <c r="H234" s="9">
        <v>0</v>
      </c>
      <c r="I234" s="9">
        <v>0</v>
      </c>
      <c r="J234" s="9">
        <v>0</v>
      </c>
      <c r="K234" s="9">
        <v>1</v>
      </c>
      <c r="L234" s="9">
        <v>0</v>
      </c>
      <c r="M234" s="9">
        <v>2</v>
      </c>
      <c r="N234" s="9">
        <v>1</v>
      </c>
      <c r="O234" s="9">
        <v>2</v>
      </c>
      <c r="P234" s="9">
        <v>1</v>
      </c>
      <c r="Q234" s="9">
        <v>2</v>
      </c>
      <c r="R234" s="9" t="s">
        <v>957</v>
      </c>
      <c r="S234" s="9" t="s">
        <v>957</v>
      </c>
      <c r="T234" s="9">
        <v>2</v>
      </c>
      <c r="U234" s="9">
        <v>1</v>
      </c>
      <c r="V234" s="9">
        <v>2</v>
      </c>
      <c r="W234" s="75">
        <v>1</v>
      </c>
      <c r="X234" s="75">
        <v>1</v>
      </c>
      <c r="Y234" s="75">
        <v>1</v>
      </c>
      <c r="Z234" s="9">
        <v>2</v>
      </c>
      <c r="AA234" s="9">
        <v>1</v>
      </c>
      <c r="AB234" s="9">
        <v>1</v>
      </c>
      <c r="AC234" s="9">
        <v>1</v>
      </c>
      <c r="AD234" s="9">
        <v>1</v>
      </c>
      <c r="AE234" s="9">
        <v>1</v>
      </c>
      <c r="AF234" s="9">
        <v>1</v>
      </c>
      <c r="AG234" s="9">
        <v>1</v>
      </c>
      <c r="AH234" s="9">
        <v>1</v>
      </c>
      <c r="AI234" s="9">
        <v>2</v>
      </c>
      <c r="AJ234">
        <v>2</v>
      </c>
      <c r="AK234" t="s">
        <v>957</v>
      </c>
      <c r="AL234" s="58">
        <v>1</v>
      </c>
      <c r="AM234">
        <v>1</v>
      </c>
      <c r="AN234">
        <v>1</v>
      </c>
      <c r="AO234">
        <v>1</v>
      </c>
      <c r="AP234">
        <v>1</v>
      </c>
      <c r="AQ234">
        <v>2</v>
      </c>
      <c r="AR234">
        <v>1</v>
      </c>
      <c r="AS234">
        <v>2</v>
      </c>
      <c r="AT234">
        <v>2</v>
      </c>
      <c r="AU234">
        <v>1</v>
      </c>
      <c r="AV234">
        <v>2</v>
      </c>
      <c r="AW234">
        <v>1</v>
      </c>
      <c r="AX234">
        <v>1</v>
      </c>
      <c r="AY234">
        <v>2</v>
      </c>
      <c r="AZ234">
        <v>2</v>
      </c>
      <c r="BA234">
        <v>1</v>
      </c>
      <c r="BB234">
        <v>1</v>
      </c>
      <c r="BC234">
        <v>1</v>
      </c>
      <c r="BD234">
        <v>1</v>
      </c>
      <c r="BE234">
        <v>1</v>
      </c>
      <c r="BF234">
        <v>1</v>
      </c>
      <c r="BG234">
        <v>2</v>
      </c>
      <c r="BH234">
        <v>1</v>
      </c>
      <c r="BI234">
        <v>2</v>
      </c>
      <c r="BJ234">
        <v>1</v>
      </c>
      <c r="BK234">
        <v>2</v>
      </c>
      <c r="BL234">
        <v>2</v>
      </c>
      <c r="BM234">
        <v>1</v>
      </c>
      <c r="BN234">
        <v>3</v>
      </c>
      <c r="BO234">
        <v>2</v>
      </c>
      <c r="BQ234">
        <v>3</v>
      </c>
      <c r="BR234">
        <v>1</v>
      </c>
      <c r="BS234">
        <v>2</v>
      </c>
      <c r="BT234" t="s">
        <v>277</v>
      </c>
      <c r="CS234" s="57"/>
    </row>
    <row r="235" spans="1:97">
      <c r="A235" s="9">
        <v>228</v>
      </c>
      <c r="B235" s="9">
        <v>2</v>
      </c>
      <c r="C235" s="9">
        <v>6</v>
      </c>
      <c r="D235" s="9">
        <v>4</v>
      </c>
      <c r="E235" s="9">
        <v>6</v>
      </c>
      <c r="F235" s="9">
        <v>0</v>
      </c>
      <c r="G235" s="9">
        <v>0</v>
      </c>
      <c r="H235" s="9">
        <v>0</v>
      </c>
      <c r="I235" s="9">
        <v>0</v>
      </c>
      <c r="J235" s="9">
        <v>0</v>
      </c>
      <c r="K235" s="9">
        <v>1</v>
      </c>
      <c r="L235" s="9">
        <v>0</v>
      </c>
      <c r="M235" s="9">
        <v>2</v>
      </c>
      <c r="N235" s="9">
        <v>2</v>
      </c>
      <c r="O235" s="9">
        <v>2</v>
      </c>
      <c r="P235" s="9">
        <v>1</v>
      </c>
      <c r="Q235" s="9">
        <v>1</v>
      </c>
      <c r="R235" s="9">
        <v>1</v>
      </c>
      <c r="S235" s="9">
        <v>1</v>
      </c>
      <c r="T235" s="9">
        <v>2</v>
      </c>
      <c r="U235" s="9">
        <v>1</v>
      </c>
      <c r="V235" s="9">
        <v>2</v>
      </c>
      <c r="W235" s="75">
        <v>2</v>
      </c>
      <c r="X235" s="75" t="s">
        <v>956</v>
      </c>
      <c r="Y235" s="75" t="s">
        <v>952</v>
      </c>
      <c r="Z235" s="9" t="s">
        <v>952</v>
      </c>
      <c r="AA235" s="9">
        <v>1</v>
      </c>
      <c r="AB235" s="9">
        <v>2</v>
      </c>
      <c r="AC235" s="9">
        <v>1</v>
      </c>
      <c r="AD235" s="9">
        <v>1</v>
      </c>
      <c r="AE235" s="9">
        <v>2</v>
      </c>
      <c r="AF235" s="9">
        <v>1</v>
      </c>
      <c r="AG235" s="9">
        <v>1</v>
      </c>
      <c r="AH235" s="91">
        <v>1</v>
      </c>
      <c r="AI235" s="9">
        <v>2</v>
      </c>
      <c r="AJ235">
        <v>1</v>
      </c>
      <c r="AK235">
        <v>1</v>
      </c>
      <c r="AL235" s="58">
        <v>1</v>
      </c>
      <c r="AM235">
        <v>1</v>
      </c>
      <c r="AN235">
        <v>1</v>
      </c>
      <c r="AO235">
        <v>2</v>
      </c>
      <c r="AP235">
        <v>1</v>
      </c>
      <c r="AQ235">
        <v>1</v>
      </c>
      <c r="AR235">
        <v>1</v>
      </c>
      <c r="AS235">
        <v>2</v>
      </c>
      <c r="AT235">
        <v>1</v>
      </c>
      <c r="AU235">
        <v>1</v>
      </c>
      <c r="AV235">
        <v>2</v>
      </c>
      <c r="AW235">
        <v>1</v>
      </c>
      <c r="AX235">
        <v>1</v>
      </c>
      <c r="AY235">
        <v>2</v>
      </c>
      <c r="AZ235">
        <v>2</v>
      </c>
      <c r="BA235">
        <v>1</v>
      </c>
      <c r="BB235">
        <v>2</v>
      </c>
      <c r="BC235">
        <v>1</v>
      </c>
      <c r="BD235">
        <v>1</v>
      </c>
      <c r="BE235">
        <v>1</v>
      </c>
      <c r="BF235">
        <v>1</v>
      </c>
      <c r="BG235">
        <v>3</v>
      </c>
      <c r="BH235">
        <v>1</v>
      </c>
      <c r="BI235">
        <v>1</v>
      </c>
      <c r="BJ235">
        <v>1</v>
      </c>
      <c r="BK235">
        <v>1</v>
      </c>
      <c r="BL235">
        <v>1</v>
      </c>
      <c r="BM235">
        <v>1</v>
      </c>
      <c r="BN235">
        <v>4</v>
      </c>
      <c r="BO235">
        <v>1</v>
      </c>
      <c r="BP235">
        <v>2</v>
      </c>
      <c r="BQ235">
        <v>4</v>
      </c>
      <c r="BR235">
        <v>1</v>
      </c>
      <c r="BS235">
        <v>1</v>
      </c>
      <c r="BT235" t="s">
        <v>278</v>
      </c>
      <c r="CS235" s="57"/>
    </row>
    <row r="236" spans="1:97" hidden="1">
      <c r="A236" s="9">
        <v>229</v>
      </c>
      <c r="B236" s="9">
        <v>1</v>
      </c>
      <c r="C236" s="9">
        <v>7</v>
      </c>
      <c r="D236" s="9">
        <v>3</v>
      </c>
      <c r="E236" s="9">
        <v>7</v>
      </c>
      <c r="F236" s="9">
        <v>0</v>
      </c>
      <c r="G236" s="9">
        <v>0</v>
      </c>
      <c r="H236" s="9">
        <v>0</v>
      </c>
      <c r="I236" s="9">
        <v>1</v>
      </c>
      <c r="J236" s="9">
        <v>1</v>
      </c>
      <c r="K236" s="9">
        <v>0</v>
      </c>
      <c r="L236" s="9">
        <v>0</v>
      </c>
      <c r="M236" s="9">
        <v>1</v>
      </c>
      <c r="N236" s="9">
        <v>1</v>
      </c>
      <c r="O236" s="9">
        <v>1</v>
      </c>
      <c r="P236" s="9">
        <v>1</v>
      </c>
      <c r="Q236" s="9">
        <v>1</v>
      </c>
      <c r="R236" s="9">
        <v>1</v>
      </c>
      <c r="S236" s="9">
        <v>1</v>
      </c>
      <c r="T236" s="9">
        <v>1</v>
      </c>
      <c r="U236" s="9">
        <v>1</v>
      </c>
      <c r="V236" s="9">
        <v>2</v>
      </c>
      <c r="W236" s="75">
        <v>1</v>
      </c>
      <c r="X236" s="75">
        <v>2</v>
      </c>
      <c r="Y236" s="75"/>
      <c r="Z236" s="9">
        <v>1</v>
      </c>
      <c r="AA236" s="9">
        <v>1</v>
      </c>
      <c r="AB236" s="9">
        <v>2</v>
      </c>
      <c r="AC236" s="9">
        <v>1</v>
      </c>
      <c r="AD236" s="9">
        <v>1</v>
      </c>
      <c r="AE236" s="9">
        <v>2</v>
      </c>
      <c r="AF236" s="9">
        <v>1</v>
      </c>
      <c r="AG236" s="9">
        <v>1</v>
      </c>
      <c r="AH236" s="9">
        <v>1</v>
      </c>
      <c r="AI236" s="9">
        <v>2</v>
      </c>
      <c r="AJ236">
        <v>2</v>
      </c>
      <c r="AK236" t="s">
        <v>957</v>
      </c>
      <c r="AL236" s="58">
        <v>1</v>
      </c>
      <c r="AM236">
        <v>2</v>
      </c>
      <c r="AN236">
        <v>1</v>
      </c>
      <c r="AO236">
        <v>2</v>
      </c>
      <c r="AP236">
        <v>2</v>
      </c>
      <c r="AQ236">
        <v>2</v>
      </c>
      <c r="AR236">
        <v>2</v>
      </c>
      <c r="AS236">
        <v>2</v>
      </c>
      <c r="AT236">
        <v>2</v>
      </c>
      <c r="AU236">
        <v>2</v>
      </c>
      <c r="AV236">
        <v>2</v>
      </c>
      <c r="AW236">
        <v>2</v>
      </c>
      <c r="AX236">
        <v>1</v>
      </c>
      <c r="AY236">
        <v>1</v>
      </c>
      <c r="AZ236">
        <v>2</v>
      </c>
      <c r="BA236">
        <v>1</v>
      </c>
      <c r="BB236">
        <v>2</v>
      </c>
      <c r="BC236">
        <v>1</v>
      </c>
      <c r="BD236">
        <v>2</v>
      </c>
      <c r="BE236">
        <v>1</v>
      </c>
      <c r="BF236">
        <v>2</v>
      </c>
      <c r="BG236">
        <v>2</v>
      </c>
      <c r="BH236">
        <v>1</v>
      </c>
      <c r="BI236">
        <v>3</v>
      </c>
      <c r="BJ236">
        <v>1</v>
      </c>
      <c r="BK236">
        <v>2</v>
      </c>
      <c r="BL236">
        <v>2</v>
      </c>
      <c r="BM236">
        <v>2</v>
      </c>
      <c r="BN236">
        <v>4</v>
      </c>
      <c r="BO236">
        <v>2</v>
      </c>
      <c r="BP236">
        <v>2</v>
      </c>
      <c r="BQ236">
        <v>2</v>
      </c>
      <c r="BR236">
        <v>4</v>
      </c>
      <c r="BS236">
        <v>2</v>
      </c>
      <c r="CS236" s="57"/>
    </row>
    <row r="237" spans="1:97">
      <c r="A237" s="9">
        <v>230</v>
      </c>
      <c r="B237" s="9">
        <v>2</v>
      </c>
      <c r="C237" s="9">
        <v>7</v>
      </c>
      <c r="D237" s="9">
        <v>5</v>
      </c>
      <c r="E237" s="9">
        <v>11</v>
      </c>
      <c r="F237" s="9">
        <v>0</v>
      </c>
      <c r="G237" s="9">
        <v>0</v>
      </c>
      <c r="H237" s="9">
        <v>0</v>
      </c>
      <c r="I237" s="9">
        <v>0</v>
      </c>
      <c r="J237" s="9">
        <v>0</v>
      </c>
      <c r="K237" s="9">
        <v>1</v>
      </c>
      <c r="L237" s="9">
        <v>0</v>
      </c>
      <c r="M237" s="9">
        <v>1</v>
      </c>
      <c r="N237" s="9">
        <v>2</v>
      </c>
      <c r="O237" s="9">
        <v>2</v>
      </c>
      <c r="P237" s="9">
        <v>1</v>
      </c>
      <c r="Q237" s="9">
        <v>1</v>
      </c>
      <c r="R237" s="9">
        <v>1</v>
      </c>
      <c r="S237" s="9">
        <v>2</v>
      </c>
      <c r="T237" s="9">
        <v>1</v>
      </c>
      <c r="U237" s="9">
        <v>1</v>
      </c>
      <c r="V237" s="9">
        <v>2</v>
      </c>
      <c r="W237" s="75">
        <v>2</v>
      </c>
      <c r="X237" s="75" t="s">
        <v>956</v>
      </c>
      <c r="Y237" s="75" t="s">
        <v>952</v>
      </c>
      <c r="Z237" s="9" t="s">
        <v>952</v>
      </c>
      <c r="AA237" s="9">
        <v>1</v>
      </c>
      <c r="AB237" s="9">
        <v>2</v>
      </c>
      <c r="AC237" s="9">
        <v>1</v>
      </c>
      <c r="AD237" s="9">
        <v>1</v>
      </c>
      <c r="AE237" s="9">
        <v>2</v>
      </c>
      <c r="AF237" s="9">
        <v>1</v>
      </c>
      <c r="AG237" s="9">
        <v>1</v>
      </c>
      <c r="AH237" s="9">
        <v>2</v>
      </c>
      <c r="AI237" s="9">
        <v>2</v>
      </c>
      <c r="AJ237">
        <v>2</v>
      </c>
      <c r="AK237" t="s">
        <v>957</v>
      </c>
      <c r="AL237" s="58">
        <v>2</v>
      </c>
      <c r="AM237">
        <v>1</v>
      </c>
      <c r="AN237">
        <v>1</v>
      </c>
      <c r="AO237">
        <v>1</v>
      </c>
      <c r="AP237">
        <v>2</v>
      </c>
      <c r="AQ237">
        <v>2</v>
      </c>
      <c r="AR237">
        <v>2</v>
      </c>
      <c r="AS237">
        <v>2</v>
      </c>
      <c r="AT237">
        <v>2</v>
      </c>
      <c r="AU237">
        <v>2</v>
      </c>
      <c r="AV237">
        <v>2</v>
      </c>
      <c r="AW237">
        <v>2</v>
      </c>
      <c r="AX237">
        <v>1</v>
      </c>
      <c r="AY237">
        <v>2</v>
      </c>
      <c r="AZ237">
        <v>2</v>
      </c>
      <c r="BA237">
        <v>1</v>
      </c>
      <c r="BB237">
        <v>2</v>
      </c>
      <c r="BC237">
        <v>1</v>
      </c>
      <c r="BD237">
        <v>1</v>
      </c>
      <c r="BE237">
        <v>2</v>
      </c>
      <c r="BF237" t="s">
        <v>968</v>
      </c>
      <c r="BG237" t="s">
        <v>957</v>
      </c>
      <c r="BH237">
        <v>1</v>
      </c>
      <c r="BI237">
        <v>3</v>
      </c>
      <c r="BJ237">
        <v>1</v>
      </c>
      <c r="BK237">
        <v>1</v>
      </c>
      <c r="BL237">
        <v>1</v>
      </c>
      <c r="BM237">
        <v>2</v>
      </c>
      <c r="BN237">
        <v>4</v>
      </c>
      <c r="BO237">
        <v>2</v>
      </c>
      <c r="BP237">
        <v>2</v>
      </c>
      <c r="BQ237">
        <v>4</v>
      </c>
      <c r="BR237">
        <v>1</v>
      </c>
      <c r="BS237">
        <v>5</v>
      </c>
      <c r="CS237" s="57"/>
    </row>
    <row r="238" spans="1:97">
      <c r="A238" s="9">
        <v>231</v>
      </c>
      <c r="B238" s="9">
        <v>1</v>
      </c>
      <c r="C238" s="9">
        <v>4</v>
      </c>
      <c r="D238" s="9">
        <v>1</v>
      </c>
      <c r="E238" s="9">
        <v>1</v>
      </c>
      <c r="F238" s="9">
        <v>0</v>
      </c>
      <c r="G238" s="9">
        <v>0</v>
      </c>
      <c r="H238" s="9">
        <v>1</v>
      </c>
      <c r="I238" s="9">
        <v>1</v>
      </c>
      <c r="J238" s="9">
        <v>0</v>
      </c>
      <c r="K238" s="9">
        <v>0</v>
      </c>
      <c r="L238" s="9">
        <v>0</v>
      </c>
      <c r="M238" s="9">
        <v>1</v>
      </c>
      <c r="N238" s="9">
        <v>2</v>
      </c>
      <c r="O238" s="9">
        <v>1</v>
      </c>
      <c r="P238" s="9">
        <v>1</v>
      </c>
      <c r="Q238" s="9">
        <v>1</v>
      </c>
      <c r="R238" s="9">
        <v>1</v>
      </c>
      <c r="S238" s="9">
        <v>1</v>
      </c>
      <c r="T238" s="9">
        <v>2</v>
      </c>
      <c r="U238" s="9">
        <v>1</v>
      </c>
      <c r="V238" s="9">
        <v>1</v>
      </c>
      <c r="W238" s="75">
        <v>1</v>
      </c>
      <c r="X238" s="75">
        <v>1</v>
      </c>
      <c r="Y238" s="75">
        <v>2</v>
      </c>
      <c r="Z238" s="9">
        <v>1</v>
      </c>
      <c r="AA238" s="9">
        <v>1</v>
      </c>
      <c r="AB238" s="9">
        <v>2</v>
      </c>
      <c r="AC238" s="9">
        <v>1</v>
      </c>
      <c r="AD238" s="9">
        <v>1</v>
      </c>
      <c r="AE238" s="9">
        <v>2</v>
      </c>
      <c r="AF238" s="9">
        <v>1</v>
      </c>
      <c r="AG238" s="9">
        <v>1</v>
      </c>
      <c r="AH238" s="9">
        <v>2</v>
      </c>
      <c r="AI238" s="9">
        <v>2</v>
      </c>
      <c r="AJ238">
        <v>1</v>
      </c>
      <c r="AK238">
        <v>1</v>
      </c>
      <c r="AL238" s="58">
        <v>2</v>
      </c>
      <c r="AM238">
        <v>1</v>
      </c>
      <c r="AN238">
        <v>1</v>
      </c>
      <c r="AO238">
        <v>1</v>
      </c>
      <c r="AP238">
        <v>2</v>
      </c>
      <c r="AQ238">
        <v>2</v>
      </c>
      <c r="AR238">
        <v>1</v>
      </c>
      <c r="AS238">
        <v>2</v>
      </c>
      <c r="AT238">
        <v>1</v>
      </c>
      <c r="AU238">
        <v>1</v>
      </c>
      <c r="AV238">
        <v>2</v>
      </c>
      <c r="AW238">
        <v>1</v>
      </c>
      <c r="AX238">
        <v>2</v>
      </c>
      <c r="AY238">
        <v>2</v>
      </c>
      <c r="AZ238">
        <v>2</v>
      </c>
      <c r="BA238">
        <v>1</v>
      </c>
      <c r="BB238">
        <v>2</v>
      </c>
      <c r="BC238">
        <v>1</v>
      </c>
      <c r="BD238">
        <v>1</v>
      </c>
      <c r="BE238">
        <v>1</v>
      </c>
      <c r="BF238">
        <v>1</v>
      </c>
      <c r="BG238">
        <v>1</v>
      </c>
      <c r="BH238">
        <v>1</v>
      </c>
      <c r="BI238">
        <v>1</v>
      </c>
      <c r="BJ238">
        <v>1</v>
      </c>
      <c r="BK238">
        <v>1</v>
      </c>
      <c r="BL238">
        <v>1</v>
      </c>
      <c r="BM238">
        <v>4</v>
      </c>
      <c r="BN238">
        <v>4</v>
      </c>
      <c r="BO238">
        <v>2</v>
      </c>
      <c r="BP238">
        <v>1</v>
      </c>
      <c r="BQ238">
        <v>1</v>
      </c>
      <c r="BR238">
        <v>1</v>
      </c>
      <c r="BS238">
        <v>1</v>
      </c>
      <c r="BT238" t="s">
        <v>279</v>
      </c>
      <c r="CS238" s="57"/>
    </row>
    <row r="239" spans="1:97">
      <c r="A239" s="9">
        <v>232</v>
      </c>
      <c r="B239" s="9">
        <v>2</v>
      </c>
      <c r="C239" s="9">
        <v>9</v>
      </c>
      <c r="D239" s="9">
        <v>5</v>
      </c>
      <c r="E239" s="9">
        <v>10</v>
      </c>
      <c r="F239" s="9">
        <v>0</v>
      </c>
      <c r="G239" s="9">
        <v>0</v>
      </c>
      <c r="H239" s="9">
        <v>0</v>
      </c>
      <c r="I239" s="9">
        <v>0</v>
      </c>
      <c r="J239" s="9">
        <v>0</v>
      </c>
      <c r="K239" s="9">
        <v>0</v>
      </c>
      <c r="L239" s="9">
        <v>1</v>
      </c>
      <c r="M239" s="9">
        <v>2</v>
      </c>
      <c r="N239" s="9">
        <v>2</v>
      </c>
      <c r="O239" s="9">
        <v>2</v>
      </c>
      <c r="P239" s="9">
        <v>1</v>
      </c>
      <c r="Q239" s="9">
        <v>2</v>
      </c>
      <c r="R239" s="9" t="s">
        <v>957</v>
      </c>
      <c r="S239" s="9" t="s">
        <v>957</v>
      </c>
      <c r="T239" s="9">
        <v>2</v>
      </c>
      <c r="U239" s="9">
        <v>2</v>
      </c>
      <c r="V239" s="9" t="s">
        <v>957</v>
      </c>
      <c r="W239" s="75">
        <v>2</v>
      </c>
      <c r="X239" s="75" t="s">
        <v>956</v>
      </c>
      <c r="Y239" s="75" t="s">
        <v>952</v>
      </c>
      <c r="Z239" s="9" t="s">
        <v>952</v>
      </c>
      <c r="AA239" s="9">
        <v>1</v>
      </c>
      <c r="AB239" s="9">
        <v>2</v>
      </c>
      <c r="AC239" s="9">
        <v>1</v>
      </c>
      <c r="AD239" s="9">
        <v>1</v>
      </c>
      <c r="AE239" s="9">
        <v>2</v>
      </c>
      <c r="AF239" s="9">
        <v>2</v>
      </c>
      <c r="AG239" s="9">
        <v>2</v>
      </c>
      <c r="AH239" s="91">
        <v>2</v>
      </c>
      <c r="AI239" s="9">
        <v>2</v>
      </c>
      <c r="AJ239">
        <v>2</v>
      </c>
      <c r="AK239" t="s">
        <v>957</v>
      </c>
      <c r="AL239" s="58">
        <v>2</v>
      </c>
      <c r="AM239">
        <v>1</v>
      </c>
      <c r="AN239">
        <v>1</v>
      </c>
      <c r="AO239">
        <v>2</v>
      </c>
      <c r="AP239">
        <v>2</v>
      </c>
      <c r="AQ239">
        <v>2</v>
      </c>
      <c r="AR239">
        <v>2</v>
      </c>
      <c r="AS239">
        <v>2</v>
      </c>
      <c r="AT239">
        <v>2</v>
      </c>
      <c r="AU239">
        <v>1</v>
      </c>
      <c r="AV239">
        <v>1</v>
      </c>
      <c r="AW239">
        <v>1</v>
      </c>
      <c r="AX239">
        <v>2</v>
      </c>
      <c r="AY239">
        <v>2</v>
      </c>
      <c r="AZ239">
        <v>2</v>
      </c>
      <c r="BA239">
        <v>1</v>
      </c>
      <c r="BB239">
        <v>2</v>
      </c>
      <c r="BC239">
        <v>2</v>
      </c>
      <c r="BD239">
        <v>2</v>
      </c>
      <c r="BE239">
        <v>1</v>
      </c>
      <c r="BF239">
        <v>2</v>
      </c>
      <c r="BG239">
        <v>2</v>
      </c>
      <c r="BH239">
        <v>1</v>
      </c>
      <c r="BI239">
        <v>1</v>
      </c>
      <c r="BJ239">
        <v>1</v>
      </c>
      <c r="BK239">
        <v>1</v>
      </c>
      <c r="BL239">
        <v>1</v>
      </c>
      <c r="BM239">
        <v>1</v>
      </c>
      <c r="BN239">
        <v>4</v>
      </c>
      <c r="BO239">
        <v>3</v>
      </c>
      <c r="BP239">
        <v>2</v>
      </c>
      <c r="BQ239">
        <v>4</v>
      </c>
      <c r="BR239">
        <v>3</v>
      </c>
      <c r="BS239">
        <v>3</v>
      </c>
      <c r="BT239" t="s">
        <v>280</v>
      </c>
      <c r="CS239" s="57"/>
    </row>
    <row r="240" spans="1:97">
      <c r="A240" s="9">
        <v>233</v>
      </c>
      <c r="B240" s="9">
        <v>2</v>
      </c>
      <c r="C240" s="9">
        <v>7</v>
      </c>
      <c r="D240" s="9">
        <v>4</v>
      </c>
      <c r="E240" s="9">
        <v>10</v>
      </c>
      <c r="F240" s="9">
        <v>0</v>
      </c>
      <c r="G240" s="9">
        <v>0</v>
      </c>
      <c r="H240" s="9">
        <v>0</v>
      </c>
      <c r="I240" s="9">
        <v>1</v>
      </c>
      <c r="J240" s="9">
        <v>0</v>
      </c>
      <c r="K240" s="9">
        <v>0</v>
      </c>
      <c r="L240" s="9">
        <v>0</v>
      </c>
      <c r="M240" s="9">
        <v>2</v>
      </c>
      <c r="N240" s="9">
        <v>2</v>
      </c>
      <c r="O240" s="9">
        <v>2</v>
      </c>
      <c r="P240" s="9">
        <v>2</v>
      </c>
      <c r="Q240" s="9">
        <v>1</v>
      </c>
      <c r="R240" s="9">
        <v>1</v>
      </c>
      <c r="S240" s="9">
        <v>1</v>
      </c>
      <c r="T240" s="9">
        <v>2</v>
      </c>
      <c r="U240" s="9">
        <v>1</v>
      </c>
      <c r="V240" s="9">
        <v>2</v>
      </c>
      <c r="W240" s="75">
        <v>1</v>
      </c>
      <c r="X240" s="75">
        <v>1</v>
      </c>
      <c r="Y240" s="75">
        <v>2</v>
      </c>
      <c r="Z240" s="9">
        <v>1</v>
      </c>
      <c r="AA240" s="9">
        <v>1</v>
      </c>
      <c r="AB240" s="9">
        <v>1</v>
      </c>
      <c r="AC240" s="9">
        <v>1</v>
      </c>
      <c r="AD240" s="9">
        <v>1</v>
      </c>
      <c r="AE240" s="9">
        <v>2</v>
      </c>
      <c r="AF240" s="9">
        <v>1</v>
      </c>
      <c r="AG240" s="9">
        <v>1</v>
      </c>
      <c r="AH240" s="91">
        <v>1</v>
      </c>
      <c r="AI240" s="9">
        <v>2</v>
      </c>
      <c r="AJ240">
        <v>2</v>
      </c>
      <c r="AK240" t="s">
        <v>957</v>
      </c>
      <c r="AL240" s="58">
        <v>1</v>
      </c>
      <c r="AM240">
        <v>1</v>
      </c>
      <c r="AN240">
        <v>1</v>
      </c>
      <c r="AO240">
        <v>1</v>
      </c>
      <c r="AP240">
        <v>1</v>
      </c>
      <c r="AQ240">
        <v>2</v>
      </c>
      <c r="AR240">
        <v>2</v>
      </c>
      <c r="AS240">
        <v>2</v>
      </c>
      <c r="AT240">
        <v>2</v>
      </c>
      <c r="AU240">
        <v>1</v>
      </c>
      <c r="AV240">
        <v>2</v>
      </c>
      <c r="AW240">
        <v>1</v>
      </c>
      <c r="AX240">
        <v>2</v>
      </c>
      <c r="AY240">
        <v>2</v>
      </c>
      <c r="AZ240">
        <v>2</v>
      </c>
      <c r="BA240">
        <v>1</v>
      </c>
      <c r="BB240">
        <v>1</v>
      </c>
      <c r="BC240">
        <v>1</v>
      </c>
      <c r="BD240">
        <v>1</v>
      </c>
      <c r="BE240">
        <v>1</v>
      </c>
      <c r="BF240">
        <v>1</v>
      </c>
      <c r="BG240">
        <v>1</v>
      </c>
      <c r="BH240">
        <v>1</v>
      </c>
      <c r="BI240">
        <v>3</v>
      </c>
      <c r="BJ240">
        <v>1</v>
      </c>
      <c r="BK240">
        <v>1</v>
      </c>
      <c r="BL240">
        <v>1</v>
      </c>
      <c r="BM240">
        <v>4</v>
      </c>
      <c r="BN240">
        <v>4</v>
      </c>
      <c r="BO240">
        <v>1</v>
      </c>
      <c r="BP240">
        <v>2</v>
      </c>
      <c r="BQ240">
        <v>2</v>
      </c>
      <c r="BR240">
        <v>1</v>
      </c>
      <c r="BS240">
        <v>2</v>
      </c>
      <c r="CS240" s="57"/>
    </row>
    <row r="241" spans="1:97" hidden="1">
      <c r="A241" s="9">
        <v>234</v>
      </c>
      <c r="B241" s="9">
        <v>1</v>
      </c>
      <c r="C241" s="9"/>
      <c r="D241" s="9">
        <v>7</v>
      </c>
      <c r="E241" s="9">
        <v>3</v>
      </c>
      <c r="F241" s="9">
        <v>0</v>
      </c>
      <c r="G241" s="9">
        <v>0</v>
      </c>
      <c r="H241" s="9">
        <v>0</v>
      </c>
      <c r="I241" s="9">
        <v>1</v>
      </c>
      <c r="J241" s="9">
        <v>1</v>
      </c>
      <c r="K241" s="9">
        <v>0</v>
      </c>
      <c r="L241" s="9">
        <v>0</v>
      </c>
      <c r="M241" s="9">
        <v>2</v>
      </c>
      <c r="N241" s="9">
        <v>2</v>
      </c>
      <c r="O241" s="9">
        <v>1</v>
      </c>
      <c r="P241" s="9">
        <v>1</v>
      </c>
      <c r="Q241" s="9">
        <v>2</v>
      </c>
      <c r="R241" s="9" t="s">
        <v>957</v>
      </c>
      <c r="S241" s="9" t="s">
        <v>957</v>
      </c>
      <c r="T241" s="9"/>
      <c r="U241" s="9">
        <v>1</v>
      </c>
      <c r="V241" s="9">
        <v>2</v>
      </c>
      <c r="W241" s="75">
        <v>2</v>
      </c>
      <c r="X241" s="75" t="s">
        <v>956</v>
      </c>
      <c r="Y241" s="75" t="s">
        <v>952</v>
      </c>
      <c r="Z241" s="9" t="s">
        <v>952</v>
      </c>
      <c r="AA241" s="9"/>
      <c r="AB241" s="9">
        <v>2</v>
      </c>
      <c r="AC241" s="9">
        <v>2</v>
      </c>
      <c r="AD241" s="9">
        <v>2</v>
      </c>
      <c r="AE241" s="9">
        <v>2</v>
      </c>
      <c r="AF241" s="9">
        <v>1</v>
      </c>
      <c r="AG241" s="9">
        <v>1</v>
      </c>
      <c r="AH241" s="91">
        <v>2</v>
      </c>
      <c r="AI241" s="9">
        <v>2</v>
      </c>
      <c r="AK241" t="s">
        <v>957</v>
      </c>
      <c r="AM241">
        <v>2</v>
      </c>
      <c r="AN241">
        <v>1</v>
      </c>
      <c r="AR241">
        <v>2</v>
      </c>
      <c r="AS241">
        <v>2</v>
      </c>
      <c r="AT241">
        <v>2</v>
      </c>
      <c r="AV241">
        <v>2</v>
      </c>
      <c r="AW241">
        <v>2</v>
      </c>
      <c r="AX241">
        <v>2</v>
      </c>
      <c r="AY241">
        <v>2</v>
      </c>
      <c r="AZ241">
        <v>2</v>
      </c>
      <c r="BA241">
        <v>1</v>
      </c>
      <c r="BB241">
        <v>2</v>
      </c>
      <c r="BC241">
        <v>2</v>
      </c>
      <c r="BD241">
        <v>2</v>
      </c>
      <c r="BF241" t="s">
        <v>957</v>
      </c>
      <c r="BG241" t="s">
        <v>957</v>
      </c>
      <c r="BI241">
        <v>2</v>
      </c>
      <c r="BK241">
        <v>3</v>
      </c>
      <c r="BL241">
        <v>2</v>
      </c>
      <c r="BM241">
        <v>4</v>
      </c>
      <c r="BN241">
        <v>4</v>
      </c>
      <c r="BO241">
        <v>3</v>
      </c>
      <c r="BP241">
        <v>4</v>
      </c>
      <c r="BQ241">
        <v>3</v>
      </c>
      <c r="BR241">
        <v>3</v>
      </c>
      <c r="BS241">
        <v>4</v>
      </c>
      <c r="CS241" s="57"/>
    </row>
    <row r="242" spans="1:97" hidden="1">
      <c r="A242" s="9">
        <v>235</v>
      </c>
      <c r="B242" s="9">
        <v>1</v>
      </c>
      <c r="C242" s="9">
        <v>8</v>
      </c>
      <c r="D242" s="9">
        <v>7</v>
      </c>
      <c r="E242" s="9">
        <v>3</v>
      </c>
      <c r="F242" s="9">
        <v>0</v>
      </c>
      <c r="G242" s="9">
        <v>0</v>
      </c>
      <c r="H242" s="9">
        <v>0</v>
      </c>
      <c r="I242" s="9">
        <v>0</v>
      </c>
      <c r="J242" s="9">
        <v>0</v>
      </c>
      <c r="K242" s="9">
        <v>1</v>
      </c>
      <c r="L242" s="9">
        <v>0</v>
      </c>
      <c r="M242" s="9">
        <v>2</v>
      </c>
      <c r="N242" s="9">
        <v>1</v>
      </c>
      <c r="O242" s="9">
        <v>1</v>
      </c>
      <c r="P242" s="9">
        <v>1</v>
      </c>
      <c r="Q242" s="9">
        <v>1</v>
      </c>
      <c r="R242" s="9">
        <v>1</v>
      </c>
      <c r="S242" s="9">
        <v>1</v>
      </c>
      <c r="T242" s="9">
        <v>1</v>
      </c>
      <c r="U242" s="9">
        <v>1</v>
      </c>
      <c r="V242" s="9">
        <v>1</v>
      </c>
      <c r="W242" s="75">
        <v>1</v>
      </c>
      <c r="X242" s="75">
        <v>1</v>
      </c>
      <c r="Y242" s="75">
        <v>2</v>
      </c>
      <c r="Z242" s="9">
        <v>2</v>
      </c>
      <c r="AA242" s="9">
        <v>1</v>
      </c>
      <c r="AB242" s="9">
        <v>2</v>
      </c>
      <c r="AC242" s="9">
        <v>1</v>
      </c>
      <c r="AD242" s="9">
        <v>1</v>
      </c>
      <c r="AE242" s="9">
        <v>1</v>
      </c>
      <c r="AF242" s="9">
        <v>1</v>
      </c>
      <c r="AG242" s="9">
        <v>1</v>
      </c>
      <c r="AH242" s="91">
        <v>1</v>
      </c>
      <c r="AI242" s="9">
        <v>2</v>
      </c>
      <c r="AJ242">
        <v>2</v>
      </c>
      <c r="AK242" t="s">
        <v>957</v>
      </c>
      <c r="AL242" s="58">
        <v>2</v>
      </c>
      <c r="AM242">
        <v>1</v>
      </c>
      <c r="AN242">
        <v>1</v>
      </c>
      <c r="AO242">
        <v>1</v>
      </c>
      <c r="AP242">
        <v>1</v>
      </c>
      <c r="AQ242">
        <v>1</v>
      </c>
      <c r="AR242">
        <v>1</v>
      </c>
      <c r="AS242">
        <v>2</v>
      </c>
      <c r="AT242">
        <v>2</v>
      </c>
      <c r="AU242">
        <v>1</v>
      </c>
      <c r="AV242">
        <v>2</v>
      </c>
      <c r="AW242">
        <v>1</v>
      </c>
      <c r="AX242">
        <v>2</v>
      </c>
      <c r="AY242">
        <v>1</v>
      </c>
      <c r="AZ242">
        <v>2</v>
      </c>
      <c r="BA242">
        <v>1</v>
      </c>
      <c r="BB242">
        <v>1</v>
      </c>
      <c r="BC242">
        <v>1</v>
      </c>
      <c r="BD242">
        <v>1</v>
      </c>
      <c r="BE242">
        <v>1</v>
      </c>
      <c r="BF242">
        <v>1</v>
      </c>
      <c r="BG242">
        <v>2</v>
      </c>
      <c r="BH242">
        <v>1</v>
      </c>
      <c r="BI242">
        <v>2</v>
      </c>
      <c r="BJ242">
        <v>1</v>
      </c>
      <c r="BK242">
        <v>2</v>
      </c>
      <c r="BL242">
        <v>1</v>
      </c>
      <c r="BM242">
        <v>1</v>
      </c>
      <c r="BN242">
        <v>3</v>
      </c>
      <c r="BO242">
        <v>1</v>
      </c>
      <c r="BP242">
        <v>1</v>
      </c>
      <c r="BQ242">
        <v>2</v>
      </c>
      <c r="BR242">
        <v>1</v>
      </c>
      <c r="BS242">
        <v>2</v>
      </c>
      <c r="CS242" s="57"/>
    </row>
    <row r="243" spans="1:97">
      <c r="A243" s="9">
        <v>236</v>
      </c>
      <c r="B243" s="9">
        <v>2</v>
      </c>
      <c r="C243" s="9">
        <v>3</v>
      </c>
      <c r="D243" s="9">
        <v>5</v>
      </c>
      <c r="E243" s="9">
        <v>3</v>
      </c>
      <c r="F243" s="9">
        <v>1</v>
      </c>
      <c r="G243" s="9">
        <v>1</v>
      </c>
      <c r="H243" s="9">
        <v>0</v>
      </c>
      <c r="I243" s="9">
        <v>0</v>
      </c>
      <c r="J243" s="9">
        <v>0</v>
      </c>
      <c r="K243" s="9">
        <v>0</v>
      </c>
      <c r="L243" s="9">
        <v>0</v>
      </c>
      <c r="M243" s="9">
        <v>2</v>
      </c>
      <c r="N243" s="9">
        <v>2</v>
      </c>
      <c r="O243" s="9">
        <v>2</v>
      </c>
      <c r="P243" s="9">
        <v>1</v>
      </c>
      <c r="Q243" s="9">
        <v>1</v>
      </c>
      <c r="R243" s="9">
        <v>1</v>
      </c>
      <c r="S243" s="9">
        <v>2</v>
      </c>
      <c r="T243" s="9">
        <v>1</v>
      </c>
      <c r="U243" s="9">
        <v>1</v>
      </c>
      <c r="V243" s="9">
        <v>1</v>
      </c>
      <c r="W243" s="75">
        <v>2</v>
      </c>
      <c r="X243" s="75" t="s">
        <v>956</v>
      </c>
      <c r="Y243" s="75" t="s">
        <v>952</v>
      </c>
      <c r="Z243" s="9" t="s">
        <v>952</v>
      </c>
      <c r="AA243" s="9">
        <v>1</v>
      </c>
      <c r="AB243" s="9">
        <v>1</v>
      </c>
      <c r="AC243" s="9">
        <v>1</v>
      </c>
      <c r="AD243" s="9">
        <v>1</v>
      </c>
      <c r="AE243" s="9">
        <v>2</v>
      </c>
      <c r="AF243" s="9">
        <v>1</v>
      </c>
      <c r="AG243" s="9">
        <v>1</v>
      </c>
      <c r="AH243" s="91">
        <v>1</v>
      </c>
      <c r="AI243" s="9">
        <v>2</v>
      </c>
      <c r="AJ243">
        <v>1</v>
      </c>
      <c r="AK243">
        <v>1</v>
      </c>
      <c r="AL243" s="58">
        <v>1</v>
      </c>
      <c r="AM243">
        <v>1</v>
      </c>
      <c r="AN243">
        <v>2</v>
      </c>
      <c r="AO243">
        <v>2</v>
      </c>
      <c r="AP243">
        <v>1</v>
      </c>
      <c r="AQ243">
        <v>2</v>
      </c>
      <c r="AR243">
        <v>2</v>
      </c>
      <c r="AS243">
        <v>2</v>
      </c>
      <c r="AT243">
        <v>2</v>
      </c>
      <c r="AU243">
        <v>1</v>
      </c>
      <c r="AV243">
        <v>2</v>
      </c>
      <c r="AW243">
        <v>1</v>
      </c>
      <c r="AX243">
        <v>2</v>
      </c>
      <c r="AY243">
        <v>2</v>
      </c>
      <c r="AZ243">
        <v>2</v>
      </c>
      <c r="BA243">
        <v>1</v>
      </c>
      <c r="BB243">
        <v>1</v>
      </c>
      <c r="BC243">
        <v>1</v>
      </c>
      <c r="BD243">
        <v>1</v>
      </c>
      <c r="BE243">
        <v>2</v>
      </c>
      <c r="BF243" t="s">
        <v>968</v>
      </c>
      <c r="BG243" t="s">
        <v>957</v>
      </c>
      <c r="BH243">
        <v>1</v>
      </c>
      <c r="BI243">
        <v>3</v>
      </c>
      <c r="BJ243">
        <v>2</v>
      </c>
      <c r="BK243">
        <v>1</v>
      </c>
      <c r="BL243">
        <v>1</v>
      </c>
      <c r="BM243">
        <v>2</v>
      </c>
      <c r="BN243">
        <v>4</v>
      </c>
      <c r="BO243">
        <v>2</v>
      </c>
      <c r="BP243">
        <v>1</v>
      </c>
      <c r="BQ243">
        <v>2</v>
      </c>
      <c r="BR243">
        <v>1</v>
      </c>
      <c r="BS243">
        <v>1</v>
      </c>
      <c r="BT243" t="s">
        <v>281</v>
      </c>
      <c r="CS243" s="57"/>
    </row>
    <row r="244" spans="1:97" hidden="1">
      <c r="A244" s="9">
        <v>237</v>
      </c>
      <c r="B244" s="9">
        <v>1</v>
      </c>
      <c r="C244" s="9">
        <v>8</v>
      </c>
      <c r="D244" s="9">
        <v>7</v>
      </c>
      <c r="E244" s="9">
        <v>3</v>
      </c>
      <c r="F244" s="9">
        <v>0</v>
      </c>
      <c r="G244" s="9">
        <v>0</v>
      </c>
      <c r="H244" s="9">
        <v>0</v>
      </c>
      <c r="I244" s="9">
        <v>0</v>
      </c>
      <c r="J244" s="9">
        <v>0</v>
      </c>
      <c r="K244" s="9">
        <v>1</v>
      </c>
      <c r="L244" s="9">
        <v>0</v>
      </c>
      <c r="M244" s="9">
        <v>2</v>
      </c>
      <c r="N244" s="9">
        <v>1</v>
      </c>
      <c r="O244" s="9">
        <v>2</v>
      </c>
      <c r="P244" s="9">
        <v>1</v>
      </c>
      <c r="Q244" s="9">
        <v>1</v>
      </c>
      <c r="R244" s="9">
        <v>1</v>
      </c>
      <c r="S244" s="9">
        <v>1</v>
      </c>
      <c r="T244" s="9">
        <v>1</v>
      </c>
      <c r="U244" s="9">
        <v>1</v>
      </c>
      <c r="V244" s="9">
        <v>2</v>
      </c>
      <c r="W244" s="75">
        <v>1</v>
      </c>
      <c r="X244" s="75">
        <v>1</v>
      </c>
      <c r="Y244" s="75">
        <v>2</v>
      </c>
      <c r="Z244" s="9">
        <v>2</v>
      </c>
      <c r="AA244" s="9">
        <v>1</v>
      </c>
      <c r="AB244" s="9">
        <v>2</v>
      </c>
      <c r="AC244" s="9">
        <v>1</v>
      </c>
      <c r="AD244" s="9">
        <v>1</v>
      </c>
      <c r="AE244" s="9">
        <v>2</v>
      </c>
      <c r="AF244" s="9">
        <v>2</v>
      </c>
      <c r="AG244" s="9">
        <v>2</v>
      </c>
      <c r="AH244" s="91">
        <v>2</v>
      </c>
      <c r="AI244" s="9">
        <v>2</v>
      </c>
      <c r="AJ244">
        <v>2</v>
      </c>
      <c r="AK244" t="s">
        <v>957</v>
      </c>
      <c r="AL244" s="58">
        <v>1</v>
      </c>
      <c r="AM244">
        <v>1</v>
      </c>
      <c r="AN244">
        <v>2</v>
      </c>
      <c r="AO244">
        <v>2</v>
      </c>
      <c r="AP244">
        <v>2</v>
      </c>
      <c r="AQ244">
        <v>2</v>
      </c>
      <c r="AR244">
        <v>2</v>
      </c>
      <c r="AS244">
        <v>2</v>
      </c>
      <c r="AT244">
        <v>2</v>
      </c>
      <c r="AU244">
        <v>2</v>
      </c>
      <c r="AV244">
        <v>2</v>
      </c>
      <c r="AW244">
        <v>1</v>
      </c>
      <c r="AX244">
        <v>2</v>
      </c>
      <c r="AY244">
        <v>2</v>
      </c>
      <c r="AZ244">
        <v>2</v>
      </c>
      <c r="BA244">
        <v>1</v>
      </c>
      <c r="BB244">
        <v>2</v>
      </c>
      <c r="BC244">
        <v>1</v>
      </c>
      <c r="BD244">
        <v>2</v>
      </c>
      <c r="BE244">
        <v>2</v>
      </c>
      <c r="BF244" t="s">
        <v>957</v>
      </c>
      <c r="BG244" t="s">
        <v>957</v>
      </c>
      <c r="BH244">
        <v>1</v>
      </c>
      <c r="BI244">
        <v>2</v>
      </c>
      <c r="BJ244">
        <v>2</v>
      </c>
      <c r="BK244">
        <v>2</v>
      </c>
      <c r="BL244">
        <v>2</v>
      </c>
      <c r="BM244">
        <v>1</v>
      </c>
      <c r="BN244">
        <v>4</v>
      </c>
      <c r="BO244">
        <v>2</v>
      </c>
      <c r="BP244">
        <v>4</v>
      </c>
      <c r="BQ244">
        <v>3</v>
      </c>
      <c r="BR244">
        <v>1</v>
      </c>
      <c r="BS244">
        <v>5</v>
      </c>
      <c r="CS244" s="57"/>
    </row>
    <row r="245" spans="1:97">
      <c r="A245" s="9">
        <v>238</v>
      </c>
      <c r="B245" s="9">
        <v>1</v>
      </c>
      <c r="C245" s="9">
        <v>3</v>
      </c>
      <c r="D245" s="9">
        <v>1</v>
      </c>
      <c r="E245" s="9">
        <v>5</v>
      </c>
      <c r="F245" s="9">
        <v>0</v>
      </c>
      <c r="G245" s="9">
        <v>1</v>
      </c>
      <c r="H245" s="9">
        <v>0</v>
      </c>
      <c r="I245" s="9">
        <v>0</v>
      </c>
      <c r="J245" s="9">
        <v>0</v>
      </c>
      <c r="K245" s="9">
        <v>0</v>
      </c>
      <c r="L245" s="9">
        <v>0</v>
      </c>
      <c r="M245" s="9">
        <v>2</v>
      </c>
      <c r="N245" s="9">
        <v>2</v>
      </c>
      <c r="O245" s="9">
        <v>2</v>
      </c>
      <c r="P245" s="9">
        <v>1</v>
      </c>
      <c r="Q245" s="9">
        <v>1</v>
      </c>
      <c r="R245" s="9">
        <v>1</v>
      </c>
      <c r="S245" s="9">
        <v>2</v>
      </c>
      <c r="T245" s="9">
        <v>1</v>
      </c>
      <c r="U245" s="9">
        <v>1</v>
      </c>
      <c r="V245" s="9">
        <v>1</v>
      </c>
      <c r="W245" s="75">
        <v>2</v>
      </c>
      <c r="X245" s="75" t="s">
        <v>956</v>
      </c>
      <c r="Y245" s="75" t="s">
        <v>952</v>
      </c>
      <c r="Z245" s="9" t="s">
        <v>952</v>
      </c>
      <c r="AA245" s="9">
        <v>1</v>
      </c>
      <c r="AB245" s="9">
        <v>1</v>
      </c>
      <c r="AC245" s="9">
        <v>2</v>
      </c>
      <c r="AD245" s="9">
        <v>1</v>
      </c>
      <c r="AE245" s="9">
        <v>2</v>
      </c>
      <c r="AF245" s="9">
        <v>1</v>
      </c>
      <c r="AG245" s="9">
        <v>2</v>
      </c>
      <c r="AH245" s="9">
        <v>2</v>
      </c>
      <c r="AI245" s="9">
        <v>2</v>
      </c>
      <c r="AJ245">
        <v>1</v>
      </c>
      <c r="AK245">
        <v>1</v>
      </c>
      <c r="AL245" s="58">
        <v>1</v>
      </c>
      <c r="AM245">
        <v>2</v>
      </c>
      <c r="AN245">
        <v>2</v>
      </c>
      <c r="AO245">
        <v>2</v>
      </c>
      <c r="AP245">
        <v>1</v>
      </c>
      <c r="AQ245">
        <v>2</v>
      </c>
      <c r="AR245">
        <v>2</v>
      </c>
      <c r="AS245">
        <v>2</v>
      </c>
      <c r="AT245">
        <v>1</v>
      </c>
      <c r="AU245">
        <v>1</v>
      </c>
      <c r="AV245">
        <v>2</v>
      </c>
      <c r="AW245">
        <v>1</v>
      </c>
      <c r="AX245">
        <v>2</v>
      </c>
      <c r="AY245">
        <v>2</v>
      </c>
      <c r="AZ245">
        <v>2</v>
      </c>
      <c r="BA245">
        <v>1</v>
      </c>
      <c r="BB245">
        <v>2</v>
      </c>
      <c r="BC245">
        <v>1</v>
      </c>
      <c r="BD245">
        <v>1</v>
      </c>
      <c r="BE245">
        <v>2</v>
      </c>
      <c r="BF245" t="s">
        <v>957</v>
      </c>
      <c r="BG245" t="s">
        <v>957</v>
      </c>
      <c r="BH245">
        <v>1</v>
      </c>
      <c r="BI245">
        <v>1</v>
      </c>
      <c r="BJ245">
        <v>2</v>
      </c>
      <c r="BK245">
        <v>1</v>
      </c>
      <c r="BL245">
        <v>1</v>
      </c>
      <c r="BM245">
        <v>1</v>
      </c>
      <c r="BN245">
        <v>4</v>
      </c>
      <c r="BO245">
        <v>2</v>
      </c>
      <c r="BP245">
        <v>2</v>
      </c>
      <c r="BQ245">
        <v>2</v>
      </c>
      <c r="BR245">
        <v>1</v>
      </c>
      <c r="BS245">
        <v>1</v>
      </c>
      <c r="CS245" s="57"/>
    </row>
    <row r="246" spans="1:97">
      <c r="A246" s="9">
        <v>239</v>
      </c>
      <c r="B246" s="9">
        <v>1</v>
      </c>
      <c r="C246" s="9">
        <v>9</v>
      </c>
      <c r="D246" s="9"/>
      <c r="E246" s="9">
        <v>16</v>
      </c>
      <c r="F246" s="9">
        <v>0</v>
      </c>
      <c r="G246" s="9">
        <v>0</v>
      </c>
      <c r="H246" s="9">
        <v>0</v>
      </c>
      <c r="I246" s="9">
        <v>1</v>
      </c>
      <c r="J246" s="9">
        <v>1</v>
      </c>
      <c r="K246" s="9">
        <v>0</v>
      </c>
      <c r="L246" s="9">
        <v>0</v>
      </c>
      <c r="M246" s="9">
        <v>1</v>
      </c>
      <c r="N246" s="9">
        <v>2</v>
      </c>
      <c r="O246" s="9">
        <v>2</v>
      </c>
      <c r="P246" s="9">
        <v>1</v>
      </c>
      <c r="Q246" s="9">
        <v>1</v>
      </c>
      <c r="R246" s="9">
        <v>1</v>
      </c>
      <c r="S246" s="9">
        <v>2</v>
      </c>
      <c r="T246" s="9">
        <v>1</v>
      </c>
      <c r="U246" s="9">
        <v>1</v>
      </c>
      <c r="V246" s="9">
        <v>2</v>
      </c>
      <c r="W246" s="75">
        <v>1</v>
      </c>
      <c r="X246" s="75">
        <v>1</v>
      </c>
      <c r="Y246" s="75">
        <v>2</v>
      </c>
      <c r="Z246" s="9">
        <v>2</v>
      </c>
      <c r="AA246" s="9">
        <v>1</v>
      </c>
      <c r="AB246" s="9">
        <v>2</v>
      </c>
      <c r="AC246" s="9">
        <v>1</v>
      </c>
      <c r="AD246" s="9">
        <v>1</v>
      </c>
      <c r="AE246" s="9">
        <v>1</v>
      </c>
      <c r="AF246" s="9">
        <v>1</v>
      </c>
      <c r="AG246" s="9">
        <v>2</v>
      </c>
      <c r="AH246" s="91">
        <v>2</v>
      </c>
      <c r="AI246" s="9">
        <v>2</v>
      </c>
      <c r="AJ246">
        <v>2</v>
      </c>
      <c r="AK246" t="s">
        <v>957</v>
      </c>
      <c r="AL246" s="58">
        <v>2</v>
      </c>
      <c r="AM246">
        <v>2</v>
      </c>
      <c r="AN246">
        <v>1</v>
      </c>
      <c r="AO246">
        <v>2</v>
      </c>
      <c r="AP246">
        <v>2</v>
      </c>
      <c r="AQ246">
        <v>2</v>
      </c>
      <c r="AR246">
        <v>2</v>
      </c>
      <c r="AS246">
        <v>2</v>
      </c>
      <c r="AT246">
        <v>2</v>
      </c>
      <c r="AU246">
        <v>2</v>
      </c>
      <c r="AV246">
        <v>2</v>
      </c>
      <c r="AW246">
        <v>1</v>
      </c>
      <c r="AX246">
        <v>1</v>
      </c>
      <c r="AY246">
        <v>1</v>
      </c>
      <c r="AZ246">
        <v>2</v>
      </c>
      <c r="BA246">
        <v>2</v>
      </c>
      <c r="BB246">
        <v>2</v>
      </c>
      <c r="BC246">
        <v>2</v>
      </c>
      <c r="BD246">
        <v>2</v>
      </c>
      <c r="BE246">
        <v>2</v>
      </c>
      <c r="BF246" t="s">
        <v>968</v>
      </c>
      <c r="BG246" t="s">
        <v>957</v>
      </c>
      <c r="BH246">
        <v>1</v>
      </c>
      <c r="BI246">
        <v>2</v>
      </c>
      <c r="BJ246">
        <v>1</v>
      </c>
      <c r="BK246">
        <v>1</v>
      </c>
      <c r="BL246">
        <v>1</v>
      </c>
      <c r="BM246">
        <v>2</v>
      </c>
      <c r="BN246">
        <v>4</v>
      </c>
      <c r="BO246">
        <v>1</v>
      </c>
      <c r="BP246">
        <v>4</v>
      </c>
      <c r="BQ246">
        <v>4</v>
      </c>
      <c r="BR246">
        <v>3</v>
      </c>
      <c r="BS246">
        <v>2</v>
      </c>
      <c r="CS246" s="57"/>
    </row>
    <row r="247" spans="1:97">
      <c r="A247" s="9">
        <v>240</v>
      </c>
      <c r="B247" s="9">
        <v>2</v>
      </c>
      <c r="C247" s="9">
        <v>9</v>
      </c>
      <c r="D247" s="9">
        <v>1</v>
      </c>
      <c r="E247" s="9">
        <v>3</v>
      </c>
      <c r="F247" s="9">
        <v>0</v>
      </c>
      <c r="G247" s="9">
        <v>0</v>
      </c>
      <c r="H247" s="9">
        <v>0</v>
      </c>
      <c r="I247" s="9">
        <v>1</v>
      </c>
      <c r="J247" s="9">
        <v>0</v>
      </c>
      <c r="K247" s="9">
        <v>0</v>
      </c>
      <c r="L247" s="9">
        <v>0</v>
      </c>
      <c r="M247" s="9">
        <v>2</v>
      </c>
      <c r="N247" s="9">
        <v>2</v>
      </c>
      <c r="O247" s="9">
        <v>2</v>
      </c>
      <c r="P247" s="9">
        <v>1</v>
      </c>
      <c r="Q247" s="9">
        <v>2</v>
      </c>
      <c r="R247" s="9" t="s">
        <v>957</v>
      </c>
      <c r="S247" s="9" t="s">
        <v>957</v>
      </c>
      <c r="T247" s="9">
        <v>1</v>
      </c>
      <c r="U247" s="9">
        <v>2</v>
      </c>
      <c r="V247" s="9" t="s">
        <v>957</v>
      </c>
      <c r="W247" s="75">
        <v>1</v>
      </c>
      <c r="X247" s="75">
        <v>1</v>
      </c>
      <c r="Y247" s="75">
        <v>2</v>
      </c>
      <c r="Z247" s="9"/>
      <c r="AA247" s="9">
        <v>1</v>
      </c>
      <c r="AB247" s="9">
        <v>2</v>
      </c>
      <c r="AC247" s="9">
        <v>1</v>
      </c>
      <c r="AD247" s="9">
        <v>1</v>
      </c>
      <c r="AE247" s="9">
        <v>2</v>
      </c>
      <c r="AF247" s="9">
        <v>1</v>
      </c>
      <c r="AG247" s="9">
        <v>1</v>
      </c>
      <c r="AH247" s="9">
        <v>2</v>
      </c>
      <c r="AI247" s="9">
        <v>2</v>
      </c>
      <c r="AJ247">
        <v>2</v>
      </c>
      <c r="AK247" t="s">
        <v>957</v>
      </c>
      <c r="AL247" s="58">
        <v>2</v>
      </c>
      <c r="AM247">
        <v>2</v>
      </c>
      <c r="AN247">
        <v>2</v>
      </c>
      <c r="AO247">
        <v>2</v>
      </c>
      <c r="AP247">
        <v>2</v>
      </c>
      <c r="AQ247">
        <v>2</v>
      </c>
      <c r="AR247">
        <v>2</v>
      </c>
      <c r="AS247">
        <v>2</v>
      </c>
      <c r="AT247">
        <v>2</v>
      </c>
      <c r="AU247">
        <v>2</v>
      </c>
      <c r="AV247">
        <v>2</v>
      </c>
      <c r="AW247">
        <v>2</v>
      </c>
      <c r="AX247">
        <v>2</v>
      </c>
      <c r="AY247">
        <v>2</v>
      </c>
      <c r="AZ247">
        <v>1</v>
      </c>
      <c r="BA247">
        <v>2</v>
      </c>
      <c r="BB247">
        <v>1</v>
      </c>
      <c r="BC247">
        <v>1</v>
      </c>
      <c r="BD247">
        <v>2</v>
      </c>
      <c r="BE247">
        <v>2</v>
      </c>
      <c r="BF247" t="s">
        <v>968</v>
      </c>
      <c r="BG247" t="s">
        <v>957</v>
      </c>
      <c r="BH247">
        <v>1</v>
      </c>
      <c r="BI247">
        <v>3</v>
      </c>
      <c r="BJ247">
        <v>1</v>
      </c>
      <c r="BK247">
        <v>2</v>
      </c>
      <c r="BL247">
        <v>1</v>
      </c>
      <c r="BM247">
        <v>1</v>
      </c>
      <c r="BN247">
        <v>2</v>
      </c>
      <c r="BO247">
        <v>3</v>
      </c>
      <c r="BP247">
        <v>4</v>
      </c>
      <c r="BQ247">
        <v>4</v>
      </c>
      <c r="BR247">
        <v>3</v>
      </c>
      <c r="BS247">
        <v>4</v>
      </c>
      <c r="BT247" t="s">
        <v>282</v>
      </c>
      <c r="CS247" s="57"/>
    </row>
    <row r="248" spans="1:97" hidden="1">
      <c r="A248" s="9">
        <v>241</v>
      </c>
      <c r="B248" s="9">
        <v>1</v>
      </c>
      <c r="C248" s="9">
        <v>2</v>
      </c>
      <c r="D248" s="9">
        <v>2</v>
      </c>
      <c r="E248" s="9">
        <v>11</v>
      </c>
      <c r="F248" s="9">
        <v>0</v>
      </c>
      <c r="G248" s="9">
        <v>0</v>
      </c>
      <c r="H248" s="9">
        <v>0</v>
      </c>
      <c r="I248" s="9">
        <v>0</v>
      </c>
      <c r="J248" s="9">
        <v>0</v>
      </c>
      <c r="K248" s="9">
        <v>1</v>
      </c>
      <c r="L248" s="9">
        <v>0</v>
      </c>
      <c r="M248" s="9">
        <v>3</v>
      </c>
      <c r="N248" s="9">
        <v>2</v>
      </c>
      <c r="O248" s="9">
        <v>2</v>
      </c>
      <c r="P248" s="9">
        <v>2</v>
      </c>
      <c r="Q248" s="9">
        <v>1</v>
      </c>
      <c r="R248" s="9">
        <v>1</v>
      </c>
      <c r="S248" s="9">
        <v>1</v>
      </c>
      <c r="T248" s="9">
        <v>1</v>
      </c>
      <c r="U248" s="9">
        <v>1</v>
      </c>
      <c r="V248" s="9">
        <v>1</v>
      </c>
      <c r="W248" s="75">
        <v>2</v>
      </c>
      <c r="X248" s="75" t="s">
        <v>956</v>
      </c>
      <c r="Y248" s="75" t="s">
        <v>952</v>
      </c>
      <c r="Z248" s="9" t="s">
        <v>952</v>
      </c>
      <c r="AA248" s="9">
        <v>2</v>
      </c>
      <c r="AB248" s="9">
        <v>2</v>
      </c>
      <c r="AC248" s="9">
        <v>2</v>
      </c>
      <c r="AD248" s="9">
        <v>1</v>
      </c>
      <c r="AE248" s="9">
        <v>1</v>
      </c>
      <c r="AF248" s="9">
        <v>1</v>
      </c>
      <c r="AG248" s="9">
        <v>1</v>
      </c>
      <c r="AH248" s="91">
        <v>1</v>
      </c>
      <c r="AI248" s="9">
        <v>2</v>
      </c>
      <c r="AJ248">
        <v>2</v>
      </c>
      <c r="AK248" t="s">
        <v>957</v>
      </c>
      <c r="AL248" s="58">
        <v>2</v>
      </c>
      <c r="AM248">
        <v>1</v>
      </c>
      <c r="AN248">
        <v>1</v>
      </c>
      <c r="AO248">
        <v>2</v>
      </c>
      <c r="AP248">
        <v>1</v>
      </c>
      <c r="AQ248">
        <v>1</v>
      </c>
      <c r="AR248">
        <v>1</v>
      </c>
      <c r="AS248">
        <v>2</v>
      </c>
      <c r="AT248">
        <v>2</v>
      </c>
      <c r="AU248">
        <v>2</v>
      </c>
      <c r="AV248">
        <v>2</v>
      </c>
      <c r="AW248">
        <v>2</v>
      </c>
      <c r="AX248">
        <v>2</v>
      </c>
      <c r="AY248">
        <v>2</v>
      </c>
      <c r="AZ248">
        <v>2</v>
      </c>
      <c r="BA248">
        <v>1</v>
      </c>
      <c r="BB248">
        <v>2</v>
      </c>
      <c r="BC248">
        <v>1</v>
      </c>
      <c r="BD248">
        <v>1</v>
      </c>
      <c r="BE248">
        <v>1</v>
      </c>
      <c r="BF248">
        <v>1</v>
      </c>
      <c r="BG248">
        <v>1</v>
      </c>
      <c r="BH248">
        <v>1</v>
      </c>
      <c r="BI248">
        <v>1</v>
      </c>
      <c r="BJ248">
        <v>1</v>
      </c>
      <c r="BK248">
        <v>4</v>
      </c>
      <c r="BL248">
        <v>4</v>
      </c>
      <c r="BM248">
        <v>1</v>
      </c>
      <c r="BN248">
        <v>4</v>
      </c>
      <c r="BO248">
        <v>2</v>
      </c>
      <c r="BP248">
        <v>4</v>
      </c>
      <c r="BQ248">
        <v>3</v>
      </c>
      <c r="BR248">
        <v>1</v>
      </c>
      <c r="BS248">
        <v>5</v>
      </c>
      <c r="CS248" s="57"/>
    </row>
    <row r="249" spans="1:97" hidden="1">
      <c r="A249" s="9">
        <v>242</v>
      </c>
      <c r="B249" s="9">
        <v>2</v>
      </c>
      <c r="C249" s="9">
        <v>5</v>
      </c>
      <c r="D249" s="9">
        <v>1</v>
      </c>
      <c r="E249" s="9">
        <v>13</v>
      </c>
      <c r="F249" s="9">
        <v>0</v>
      </c>
      <c r="G249" s="9">
        <v>0</v>
      </c>
      <c r="H249" s="9">
        <v>0</v>
      </c>
      <c r="I249" s="9">
        <v>1</v>
      </c>
      <c r="J249" s="9">
        <v>0</v>
      </c>
      <c r="K249" s="9">
        <v>0</v>
      </c>
      <c r="L249" s="9">
        <v>0</v>
      </c>
      <c r="M249" s="9">
        <v>2</v>
      </c>
      <c r="N249" s="9">
        <v>1</v>
      </c>
      <c r="O249" s="9">
        <v>1</v>
      </c>
      <c r="P249" s="9">
        <v>1</v>
      </c>
      <c r="Q249" s="9">
        <v>1</v>
      </c>
      <c r="R249" s="9">
        <v>1</v>
      </c>
      <c r="S249" s="9">
        <v>1</v>
      </c>
      <c r="T249" s="9">
        <v>1</v>
      </c>
      <c r="U249" s="9">
        <v>1</v>
      </c>
      <c r="V249" s="9">
        <v>1</v>
      </c>
      <c r="W249" s="75">
        <v>2</v>
      </c>
      <c r="X249" s="75" t="s">
        <v>956</v>
      </c>
      <c r="Y249" s="75" t="s">
        <v>952</v>
      </c>
      <c r="Z249" s="9" t="s">
        <v>952</v>
      </c>
      <c r="AA249" s="9">
        <v>1</v>
      </c>
      <c r="AB249" s="9">
        <v>2</v>
      </c>
      <c r="AC249" s="9">
        <v>1</v>
      </c>
      <c r="AD249" s="9">
        <v>1</v>
      </c>
      <c r="AE249" s="9">
        <v>2</v>
      </c>
      <c r="AF249" s="9">
        <v>1</v>
      </c>
      <c r="AG249" s="9">
        <v>1</v>
      </c>
      <c r="AH249" s="91">
        <v>1</v>
      </c>
      <c r="AI249" s="9">
        <v>2</v>
      </c>
      <c r="AJ249">
        <v>2</v>
      </c>
      <c r="AK249" t="s">
        <v>957</v>
      </c>
      <c r="AL249" s="58">
        <v>2</v>
      </c>
      <c r="AM249">
        <v>1</v>
      </c>
      <c r="AN249">
        <v>2</v>
      </c>
      <c r="AO249">
        <v>2</v>
      </c>
      <c r="AP249">
        <v>1</v>
      </c>
      <c r="AQ249">
        <v>2</v>
      </c>
      <c r="AR249">
        <v>2</v>
      </c>
      <c r="AS249">
        <v>2</v>
      </c>
      <c r="AT249">
        <v>1</v>
      </c>
      <c r="AU249">
        <v>2</v>
      </c>
      <c r="AV249">
        <v>2</v>
      </c>
      <c r="AW249">
        <v>1</v>
      </c>
      <c r="AX249">
        <v>2</v>
      </c>
      <c r="AY249">
        <v>2</v>
      </c>
      <c r="AZ249">
        <v>2</v>
      </c>
      <c r="BA249">
        <v>1</v>
      </c>
      <c r="BB249">
        <v>2</v>
      </c>
      <c r="BC249">
        <v>1</v>
      </c>
      <c r="BD249">
        <v>1</v>
      </c>
      <c r="BE249">
        <v>1</v>
      </c>
      <c r="BF249">
        <v>1</v>
      </c>
      <c r="BG249">
        <v>3</v>
      </c>
      <c r="BH249">
        <v>1</v>
      </c>
      <c r="BI249">
        <v>2</v>
      </c>
      <c r="BJ249">
        <v>2</v>
      </c>
      <c r="BK249">
        <v>2</v>
      </c>
      <c r="BL249">
        <v>2</v>
      </c>
      <c r="BM249">
        <v>3</v>
      </c>
      <c r="BN249">
        <v>3</v>
      </c>
      <c r="BO249">
        <v>3</v>
      </c>
      <c r="BP249">
        <v>2</v>
      </c>
      <c r="BQ249">
        <v>2</v>
      </c>
      <c r="BR249">
        <v>1</v>
      </c>
      <c r="BS249">
        <v>2</v>
      </c>
      <c r="BT249" t="s">
        <v>283</v>
      </c>
      <c r="CS249" s="57"/>
    </row>
    <row r="250" spans="1:97" hidden="1">
      <c r="A250" s="9">
        <v>243</v>
      </c>
      <c r="B250" s="9">
        <v>1</v>
      </c>
      <c r="C250" s="9">
        <v>8</v>
      </c>
      <c r="D250" s="9">
        <v>3</v>
      </c>
      <c r="E250" s="9">
        <v>15</v>
      </c>
      <c r="F250" s="9">
        <v>0</v>
      </c>
      <c r="G250" s="9">
        <v>0</v>
      </c>
      <c r="H250" s="9">
        <v>0</v>
      </c>
      <c r="I250" s="9">
        <v>0</v>
      </c>
      <c r="J250" s="9">
        <v>1</v>
      </c>
      <c r="K250" s="9">
        <v>1</v>
      </c>
      <c r="L250" s="9">
        <v>0</v>
      </c>
      <c r="M250" s="9">
        <v>2</v>
      </c>
      <c r="N250" s="9">
        <v>1</v>
      </c>
      <c r="O250" s="9">
        <v>2</v>
      </c>
      <c r="P250" s="9">
        <v>1</v>
      </c>
      <c r="Q250" s="9">
        <v>1</v>
      </c>
      <c r="R250" s="9">
        <v>1</v>
      </c>
      <c r="S250" s="9">
        <v>1</v>
      </c>
      <c r="T250" s="9">
        <v>2</v>
      </c>
      <c r="U250" s="9">
        <v>1</v>
      </c>
      <c r="V250" s="9">
        <v>1</v>
      </c>
      <c r="W250" s="75">
        <v>2</v>
      </c>
      <c r="X250" s="75" t="s">
        <v>956</v>
      </c>
      <c r="Y250" s="75" t="s">
        <v>952</v>
      </c>
      <c r="Z250" s="9" t="s">
        <v>952</v>
      </c>
      <c r="AA250" s="9">
        <v>1</v>
      </c>
      <c r="AB250" s="9">
        <v>2</v>
      </c>
      <c r="AC250" s="9">
        <v>1</v>
      </c>
      <c r="AD250" s="9">
        <v>1</v>
      </c>
      <c r="AE250" s="9">
        <v>1</v>
      </c>
      <c r="AF250" s="9">
        <v>1</v>
      </c>
      <c r="AG250" s="9">
        <v>1</v>
      </c>
      <c r="AH250" s="9">
        <v>1</v>
      </c>
      <c r="AI250" s="9">
        <v>2</v>
      </c>
      <c r="AJ250">
        <v>2</v>
      </c>
      <c r="AK250" t="s">
        <v>957</v>
      </c>
      <c r="AL250" s="58">
        <v>1</v>
      </c>
      <c r="AM250">
        <v>1</v>
      </c>
      <c r="AN250">
        <v>1</v>
      </c>
      <c r="AO250">
        <v>1</v>
      </c>
      <c r="AP250">
        <v>1</v>
      </c>
      <c r="AQ250">
        <v>2</v>
      </c>
      <c r="AR250">
        <v>1</v>
      </c>
      <c r="AS250">
        <v>2</v>
      </c>
      <c r="AT250">
        <v>1</v>
      </c>
      <c r="AU250">
        <v>1</v>
      </c>
      <c r="AV250">
        <v>2</v>
      </c>
      <c r="AW250">
        <v>1</v>
      </c>
      <c r="AX250">
        <v>1</v>
      </c>
      <c r="AY250">
        <v>2</v>
      </c>
      <c r="AZ250">
        <v>1</v>
      </c>
      <c r="BA250">
        <v>1</v>
      </c>
      <c r="BB250">
        <v>1</v>
      </c>
      <c r="BC250">
        <v>1</v>
      </c>
      <c r="BD250">
        <v>1</v>
      </c>
      <c r="BE250">
        <v>1</v>
      </c>
      <c r="BF250">
        <v>1</v>
      </c>
      <c r="BG250">
        <v>1</v>
      </c>
      <c r="BH250">
        <v>1</v>
      </c>
      <c r="BI250">
        <v>1</v>
      </c>
      <c r="BJ250">
        <v>1</v>
      </c>
      <c r="BK250">
        <v>1</v>
      </c>
      <c r="BL250">
        <v>1</v>
      </c>
      <c r="BM250">
        <v>1</v>
      </c>
      <c r="BN250">
        <v>2</v>
      </c>
      <c r="BO250">
        <v>1</v>
      </c>
      <c r="BP250">
        <v>2</v>
      </c>
      <c r="BQ250">
        <v>1</v>
      </c>
      <c r="BR250">
        <v>1</v>
      </c>
      <c r="BS250">
        <v>1</v>
      </c>
      <c r="BT250" t="s">
        <v>284</v>
      </c>
      <c r="CS250" s="57"/>
    </row>
    <row r="251" spans="1:97" hidden="1">
      <c r="A251" s="9">
        <v>244</v>
      </c>
      <c r="B251" s="9">
        <v>2</v>
      </c>
      <c r="C251" s="9">
        <v>9</v>
      </c>
      <c r="D251" s="9">
        <v>4</v>
      </c>
      <c r="E251" s="9">
        <v>1</v>
      </c>
      <c r="F251" s="9">
        <v>0</v>
      </c>
      <c r="G251" s="9">
        <v>0</v>
      </c>
      <c r="H251" s="9">
        <v>0</v>
      </c>
      <c r="I251" s="9">
        <v>1</v>
      </c>
      <c r="J251" s="9">
        <v>0</v>
      </c>
      <c r="K251" s="9">
        <v>0</v>
      </c>
      <c r="L251" s="9">
        <v>0</v>
      </c>
      <c r="M251" s="9">
        <v>2</v>
      </c>
      <c r="N251" s="9">
        <v>1</v>
      </c>
      <c r="O251" s="9">
        <v>1</v>
      </c>
      <c r="P251" s="9">
        <v>1</v>
      </c>
      <c r="Q251" s="9">
        <v>1</v>
      </c>
      <c r="R251" s="9">
        <v>1</v>
      </c>
      <c r="S251" s="9">
        <v>1</v>
      </c>
      <c r="T251" s="9">
        <v>1</v>
      </c>
      <c r="U251" s="9">
        <v>1</v>
      </c>
      <c r="V251" s="9">
        <v>1</v>
      </c>
      <c r="W251" s="75">
        <v>1</v>
      </c>
      <c r="X251" s="75">
        <v>1</v>
      </c>
      <c r="Y251" s="75">
        <v>2</v>
      </c>
      <c r="Z251" s="9"/>
      <c r="AA251" s="9">
        <v>1</v>
      </c>
      <c r="AB251" s="9">
        <v>1</v>
      </c>
      <c r="AC251" s="9">
        <v>1</v>
      </c>
      <c r="AD251" s="9">
        <v>1</v>
      </c>
      <c r="AE251" s="9">
        <v>1</v>
      </c>
      <c r="AF251" s="9">
        <v>1</v>
      </c>
      <c r="AG251" s="9">
        <v>1</v>
      </c>
      <c r="AH251" s="9">
        <v>1</v>
      </c>
      <c r="AI251" s="9">
        <v>2</v>
      </c>
      <c r="AJ251">
        <v>2</v>
      </c>
      <c r="AK251" t="s">
        <v>957</v>
      </c>
      <c r="AL251" s="58">
        <v>1</v>
      </c>
      <c r="AM251">
        <v>1</v>
      </c>
      <c r="AN251">
        <v>1</v>
      </c>
      <c r="AO251">
        <v>1</v>
      </c>
      <c r="AP251">
        <v>1</v>
      </c>
      <c r="AQ251">
        <v>2</v>
      </c>
      <c r="AR251">
        <v>1</v>
      </c>
      <c r="AS251">
        <v>1</v>
      </c>
      <c r="AT251">
        <v>2</v>
      </c>
      <c r="AU251">
        <v>1</v>
      </c>
      <c r="AV251">
        <v>2</v>
      </c>
      <c r="AW251">
        <v>1</v>
      </c>
      <c r="AX251">
        <v>1</v>
      </c>
      <c r="AY251">
        <v>1</v>
      </c>
      <c r="AZ251">
        <v>1</v>
      </c>
      <c r="BA251">
        <v>1</v>
      </c>
      <c r="BB251">
        <v>1</v>
      </c>
      <c r="BC251">
        <v>2</v>
      </c>
      <c r="BD251">
        <v>2</v>
      </c>
      <c r="BE251">
        <v>1</v>
      </c>
      <c r="BF251">
        <v>2</v>
      </c>
      <c r="BG251">
        <v>2</v>
      </c>
      <c r="BH251">
        <v>1</v>
      </c>
      <c r="BI251">
        <v>1</v>
      </c>
      <c r="BJ251">
        <v>1</v>
      </c>
      <c r="BK251">
        <v>2</v>
      </c>
      <c r="BL251">
        <v>1</v>
      </c>
      <c r="BM251">
        <v>2</v>
      </c>
      <c r="BN251">
        <v>2</v>
      </c>
      <c r="BO251">
        <v>2</v>
      </c>
      <c r="BP251">
        <v>1</v>
      </c>
      <c r="BQ251">
        <v>2</v>
      </c>
      <c r="BR251">
        <v>4</v>
      </c>
      <c r="BS251">
        <v>2</v>
      </c>
      <c r="CS251" s="57"/>
    </row>
    <row r="252" spans="1:97" hidden="1">
      <c r="A252" s="9">
        <v>245</v>
      </c>
      <c r="B252" s="9">
        <v>1</v>
      </c>
      <c r="C252" s="9">
        <v>5</v>
      </c>
      <c r="D252" s="9">
        <v>1</v>
      </c>
      <c r="E252" s="9">
        <v>8</v>
      </c>
      <c r="F252" s="9">
        <v>0</v>
      </c>
      <c r="G252" s="9">
        <v>0</v>
      </c>
      <c r="H252" s="9">
        <v>0</v>
      </c>
      <c r="I252" s="9">
        <v>0</v>
      </c>
      <c r="J252" s="9">
        <v>0</v>
      </c>
      <c r="K252" s="9">
        <v>0</v>
      </c>
      <c r="L252" s="9">
        <v>1</v>
      </c>
      <c r="M252" s="9">
        <v>1</v>
      </c>
      <c r="N252" s="9">
        <v>2</v>
      </c>
      <c r="O252" s="9">
        <v>2</v>
      </c>
      <c r="P252" s="9">
        <v>1</v>
      </c>
      <c r="Q252" s="9">
        <v>1</v>
      </c>
      <c r="R252" s="9">
        <v>1</v>
      </c>
      <c r="S252" s="9">
        <v>1</v>
      </c>
      <c r="T252" s="9">
        <v>2</v>
      </c>
      <c r="U252" s="9">
        <v>1</v>
      </c>
      <c r="V252" s="9">
        <v>2</v>
      </c>
      <c r="W252" s="75">
        <v>2</v>
      </c>
      <c r="X252" s="75" t="s">
        <v>956</v>
      </c>
      <c r="Y252" s="75" t="s">
        <v>952</v>
      </c>
      <c r="Z252" s="9" t="s">
        <v>952</v>
      </c>
      <c r="AA252" s="9">
        <v>1</v>
      </c>
      <c r="AB252" s="9">
        <v>1</v>
      </c>
      <c r="AC252" s="9">
        <v>1</v>
      </c>
      <c r="AD252" s="9">
        <v>1</v>
      </c>
      <c r="AE252" s="9">
        <v>1</v>
      </c>
      <c r="AF252" s="9">
        <v>1</v>
      </c>
      <c r="AG252" s="9">
        <v>1</v>
      </c>
      <c r="AH252" s="91">
        <v>1</v>
      </c>
      <c r="AI252" s="9">
        <v>2</v>
      </c>
      <c r="AJ252">
        <v>2</v>
      </c>
      <c r="AK252" t="s">
        <v>957</v>
      </c>
      <c r="AL252" s="58">
        <v>2</v>
      </c>
      <c r="AM252">
        <v>1</v>
      </c>
      <c r="AN252">
        <v>2</v>
      </c>
      <c r="AO252">
        <v>1</v>
      </c>
      <c r="AP252">
        <v>1</v>
      </c>
      <c r="AQ252">
        <v>1</v>
      </c>
      <c r="AR252">
        <v>1</v>
      </c>
      <c r="AS252">
        <v>2</v>
      </c>
      <c r="AT252">
        <v>1</v>
      </c>
      <c r="AU252">
        <v>1</v>
      </c>
      <c r="BF252" t="s">
        <v>957</v>
      </c>
      <c r="BG252" t="s">
        <v>957</v>
      </c>
      <c r="BR252">
        <v>1</v>
      </c>
      <c r="BS252">
        <v>1</v>
      </c>
      <c r="BT252" t="s">
        <v>285</v>
      </c>
      <c r="CS252" s="57"/>
    </row>
    <row r="253" spans="1:97" hidden="1">
      <c r="A253" s="9">
        <v>246</v>
      </c>
      <c r="B253" s="9">
        <v>1</v>
      </c>
      <c r="C253" s="9">
        <v>3</v>
      </c>
      <c r="D253" s="9">
        <v>1</v>
      </c>
      <c r="E253" s="9">
        <v>1</v>
      </c>
      <c r="F253" s="9">
        <v>0</v>
      </c>
      <c r="G253" s="9">
        <v>0</v>
      </c>
      <c r="H253" s="9">
        <v>0</v>
      </c>
      <c r="I253" s="9">
        <v>0</v>
      </c>
      <c r="J253" s="9">
        <v>1</v>
      </c>
      <c r="K253" s="9">
        <v>0</v>
      </c>
      <c r="L253" s="9">
        <v>0</v>
      </c>
      <c r="M253" s="9"/>
      <c r="N253" s="9">
        <v>1</v>
      </c>
      <c r="O253" s="9">
        <v>2</v>
      </c>
      <c r="P253" s="9">
        <v>1</v>
      </c>
      <c r="Q253" s="9">
        <v>1</v>
      </c>
      <c r="R253" s="9">
        <v>1</v>
      </c>
      <c r="S253" s="9">
        <v>1</v>
      </c>
      <c r="T253" s="9">
        <v>2</v>
      </c>
      <c r="U253" s="9">
        <v>1</v>
      </c>
      <c r="V253" s="9">
        <v>2</v>
      </c>
      <c r="W253" s="75">
        <v>2</v>
      </c>
      <c r="X253" s="75" t="s">
        <v>956</v>
      </c>
      <c r="Y253" s="75" t="s">
        <v>952</v>
      </c>
      <c r="Z253" s="9" t="s">
        <v>952</v>
      </c>
      <c r="AA253" s="9">
        <v>1</v>
      </c>
      <c r="AB253" s="9">
        <v>2</v>
      </c>
      <c r="AC253" s="9">
        <v>1</v>
      </c>
      <c r="AD253" s="9">
        <v>1</v>
      </c>
      <c r="AE253" s="9">
        <v>2</v>
      </c>
      <c r="AF253" s="9">
        <v>1</v>
      </c>
      <c r="AG253" s="9">
        <v>2</v>
      </c>
      <c r="AH253" s="9">
        <v>2</v>
      </c>
      <c r="AI253" s="9">
        <v>2</v>
      </c>
      <c r="AJ253">
        <v>2</v>
      </c>
      <c r="AK253" t="s">
        <v>957</v>
      </c>
      <c r="AL253" s="58">
        <v>2</v>
      </c>
      <c r="AM253">
        <v>1</v>
      </c>
      <c r="AN253">
        <v>1</v>
      </c>
      <c r="AO253">
        <v>2</v>
      </c>
      <c r="AP253">
        <v>2</v>
      </c>
      <c r="AQ253">
        <v>2</v>
      </c>
      <c r="AR253">
        <v>2</v>
      </c>
      <c r="AS253">
        <v>2</v>
      </c>
      <c r="AT253">
        <v>2</v>
      </c>
      <c r="AU253">
        <v>2</v>
      </c>
      <c r="BF253" t="s">
        <v>968</v>
      </c>
      <c r="BG253" t="s">
        <v>957</v>
      </c>
      <c r="BR253">
        <v>1</v>
      </c>
      <c r="BS253">
        <v>5</v>
      </c>
      <c r="CS253" s="57"/>
    </row>
    <row r="254" spans="1:97">
      <c r="A254" s="9">
        <v>247</v>
      </c>
      <c r="B254" s="9">
        <v>2</v>
      </c>
      <c r="C254" s="9">
        <v>9</v>
      </c>
      <c r="D254" s="9"/>
      <c r="E254" s="9">
        <v>6</v>
      </c>
      <c r="F254" s="9">
        <v>0</v>
      </c>
      <c r="G254" s="9">
        <v>0</v>
      </c>
      <c r="H254" s="9">
        <v>0</v>
      </c>
      <c r="I254" s="9">
        <v>0</v>
      </c>
      <c r="J254" s="9">
        <v>0</v>
      </c>
      <c r="K254" s="9">
        <v>1</v>
      </c>
      <c r="L254" s="9">
        <v>0</v>
      </c>
      <c r="M254" s="9">
        <v>2</v>
      </c>
      <c r="N254" s="9">
        <v>2</v>
      </c>
      <c r="O254" s="9">
        <v>1</v>
      </c>
      <c r="P254" s="9">
        <v>1</v>
      </c>
      <c r="Q254" s="9">
        <v>2</v>
      </c>
      <c r="R254" s="9" t="s">
        <v>957</v>
      </c>
      <c r="S254" s="9" t="s">
        <v>957</v>
      </c>
      <c r="T254" s="9">
        <v>2</v>
      </c>
      <c r="U254" s="9">
        <v>1</v>
      </c>
      <c r="V254" s="9">
        <v>2</v>
      </c>
      <c r="W254" s="75">
        <v>1</v>
      </c>
      <c r="X254" s="75">
        <v>1</v>
      </c>
      <c r="Y254" s="75">
        <v>2</v>
      </c>
      <c r="Z254" s="9">
        <v>1</v>
      </c>
      <c r="AA254" s="9">
        <v>1</v>
      </c>
      <c r="AB254" s="9">
        <v>2</v>
      </c>
      <c r="AC254" s="9">
        <v>1</v>
      </c>
      <c r="AD254" s="9">
        <v>1</v>
      </c>
      <c r="AE254" s="9">
        <v>2</v>
      </c>
      <c r="AF254" s="9">
        <v>1</v>
      </c>
      <c r="AG254" s="9">
        <v>2</v>
      </c>
      <c r="AH254" s="91">
        <v>2</v>
      </c>
      <c r="AI254" s="9">
        <v>2</v>
      </c>
      <c r="AJ254">
        <v>2</v>
      </c>
      <c r="AK254" t="s">
        <v>957</v>
      </c>
      <c r="AL254" s="58">
        <v>2</v>
      </c>
      <c r="AM254">
        <v>2</v>
      </c>
      <c r="AN254">
        <v>1</v>
      </c>
      <c r="AO254">
        <v>2</v>
      </c>
      <c r="AP254">
        <v>2</v>
      </c>
      <c r="AQ254">
        <v>2</v>
      </c>
      <c r="AR254">
        <v>2</v>
      </c>
      <c r="AS254">
        <v>2</v>
      </c>
      <c r="AT254">
        <v>2</v>
      </c>
      <c r="AU254">
        <v>2</v>
      </c>
      <c r="AV254">
        <v>2</v>
      </c>
      <c r="AW254">
        <v>1</v>
      </c>
      <c r="AX254">
        <v>2</v>
      </c>
      <c r="AY254">
        <v>2</v>
      </c>
      <c r="AZ254">
        <v>2</v>
      </c>
      <c r="BA254">
        <v>1</v>
      </c>
      <c r="BB254">
        <v>2</v>
      </c>
      <c r="BC254">
        <v>2</v>
      </c>
      <c r="BD254">
        <v>2</v>
      </c>
      <c r="BE254">
        <v>1</v>
      </c>
      <c r="BF254">
        <v>2</v>
      </c>
      <c r="BG254">
        <v>1</v>
      </c>
      <c r="BH254">
        <v>1</v>
      </c>
      <c r="BI254">
        <v>4</v>
      </c>
      <c r="BJ254">
        <v>3</v>
      </c>
      <c r="BK254">
        <v>2</v>
      </c>
      <c r="BL254">
        <v>1</v>
      </c>
      <c r="BM254">
        <v>3</v>
      </c>
      <c r="BN254">
        <v>4</v>
      </c>
      <c r="BO254">
        <v>1</v>
      </c>
      <c r="BP254">
        <v>4</v>
      </c>
      <c r="BQ254">
        <v>4</v>
      </c>
      <c r="BR254">
        <v>1</v>
      </c>
      <c r="BS254">
        <v>5</v>
      </c>
      <c r="CS254" s="57"/>
    </row>
    <row r="255" spans="1:97" hidden="1">
      <c r="A255" s="9">
        <v>248</v>
      </c>
      <c r="B255" s="9">
        <v>2</v>
      </c>
      <c r="C255" s="9">
        <v>4</v>
      </c>
      <c r="D255" s="9">
        <v>1</v>
      </c>
      <c r="E255" s="9">
        <v>1</v>
      </c>
      <c r="F255" s="9">
        <v>0</v>
      </c>
      <c r="G255" s="9">
        <v>0</v>
      </c>
      <c r="H255" s="9">
        <v>0</v>
      </c>
      <c r="I255" s="9">
        <v>0</v>
      </c>
      <c r="J255" s="9">
        <v>1</v>
      </c>
      <c r="K255" s="9">
        <v>0</v>
      </c>
      <c r="L255" s="9">
        <v>0</v>
      </c>
      <c r="M255" s="9">
        <v>1</v>
      </c>
      <c r="N255" s="9">
        <v>2</v>
      </c>
      <c r="O255" s="9">
        <v>2</v>
      </c>
      <c r="P255" s="9">
        <v>1</v>
      </c>
      <c r="Q255" s="9">
        <v>1</v>
      </c>
      <c r="R255" s="9">
        <v>1</v>
      </c>
      <c r="S255" s="9">
        <v>1</v>
      </c>
      <c r="T255" s="9">
        <v>1</v>
      </c>
      <c r="U255" s="9">
        <v>1</v>
      </c>
      <c r="V255" s="9"/>
      <c r="W255" s="75">
        <v>1</v>
      </c>
      <c r="X255" s="75">
        <v>2</v>
      </c>
      <c r="Y255" s="75"/>
      <c r="Z255" s="9"/>
      <c r="AA255" s="9">
        <v>1</v>
      </c>
      <c r="AB255" s="9">
        <v>1</v>
      </c>
      <c r="AC255" s="9">
        <v>2</v>
      </c>
      <c r="AD255" s="9">
        <v>1</v>
      </c>
      <c r="AE255" s="9">
        <v>2</v>
      </c>
      <c r="AF255" s="9">
        <v>1</v>
      </c>
      <c r="AG255" s="9">
        <v>1</v>
      </c>
      <c r="AH255" s="9">
        <v>2</v>
      </c>
      <c r="AI255" s="9">
        <v>2</v>
      </c>
      <c r="AJ255">
        <v>2</v>
      </c>
      <c r="AK255" t="s">
        <v>957</v>
      </c>
      <c r="AL255" s="58">
        <v>2</v>
      </c>
      <c r="AM255">
        <v>2</v>
      </c>
      <c r="AN255">
        <v>2</v>
      </c>
      <c r="AO255">
        <v>2</v>
      </c>
      <c r="AP255">
        <v>2</v>
      </c>
      <c r="AQ255">
        <v>2</v>
      </c>
      <c r="AR255">
        <v>2</v>
      </c>
      <c r="AS255">
        <v>2</v>
      </c>
      <c r="AT255">
        <v>1</v>
      </c>
      <c r="AU255">
        <v>2</v>
      </c>
      <c r="AV255">
        <v>2</v>
      </c>
      <c r="AW255">
        <v>2</v>
      </c>
      <c r="AX255">
        <v>2</v>
      </c>
      <c r="AY255">
        <v>2</v>
      </c>
      <c r="AZ255">
        <v>2</v>
      </c>
      <c r="BA255">
        <v>2</v>
      </c>
      <c r="BB255">
        <v>2</v>
      </c>
      <c r="BC255">
        <v>1</v>
      </c>
      <c r="BD255">
        <v>2</v>
      </c>
      <c r="BE255">
        <v>2</v>
      </c>
      <c r="BF255" t="s">
        <v>957</v>
      </c>
      <c r="BG255" t="s">
        <v>957</v>
      </c>
      <c r="BH255">
        <v>1</v>
      </c>
      <c r="BI255">
        <v>4</v>
      </c>
      <c r="BJ255">
        <v>1</v>
      </c>
      <c r="BK255">
        <v>4</v>
      </c>
      <c r="BL255">
        <v>1</v>
      </c>
      <c r="BM255">
        <v>1</v>
      </c>
      <c r="BN255">
        <v>4</v>
      </c>
      <c r="BO255">
        <v>1</v>
      </c>
      <c r="BP255">
        <v>1</v>
      </c>
      <c r="BQ255">
        <v>4</v>
      </c>
      <c r="BR255">
        <v>3</v>
      </c>
      <c r="BS255">
        <v>4</v>
      </c>
      <c r="CS255" s="57"/>
    </row>
    <row r="256" spans="1:97" hidden="1">
      <c r="A256" s="9">
        <v>249</v>
      </c>
      <c r="B256" s="9"/>
      <c r="C256" s="9"/>
      <c r="D256" s="9"/>
      <c r="E256" s="9"/>
      <c r="F256" s="9"/>
      <c r="G256" s="9"/>
      <c r="H256" s="9"/>
      <c r="I256" s="9"/>
      <c r="J256" s="9"/>
      <c r="K256" s="9"/>
      <c r="L256" s="9"/>
      <c r="M256" s="9"/>
      <c r="N256" s="9"/>
      <c r="O256" s="9"/>
      <c r="P256" s="9"/>
      <c r="Q256" s="9">
        <v>1</v>
      </c>
      <c r="R256" s="9"/>
      <c r="S256" s="9">
        <v>1</v>
      </c>
      <c r="T256" s="9">
        <v>2</v>
      </c>
      <c r="U256" s="9">
        <v>1</v>
      </c>
      <c r="V256" s="9">
        <v>2</v>
      </c>
      <c r="W256" s="75">
        <v>2</v>
      </c>
      <c r="X256" s="75" t="s">
        <v>956</v>
      </c>
      <c r="Y256" s="75" t="s">
        <v>952</v>
      </c>
      <c r="Z256" s="9" t="s">
        <v>952</v>
      </c>
      <c r="AA256" s="9">
        <v>2</v>
      </c>
      <c r="AB256" s="9">
        <v>2</v>
      </c>
      <c r="AC256" s="9">
        <v>1</v>
      </c>
      <c r="AD256" s="9">
        <v>1</v>
      </c>
      <c r="AE256" s="9">
        <v>2</v>
      </c>
      <c r="AF256" s="9">
        <v>2</v>
      </c>
      <c r="AG256" s="9">
        <v>1</v>
      </c>
      <c r="AH256" s="9">
        <v>1</v>
      </c>
      <c r="AI256" s="9">
        <v>2</v>
      </c>
      <c r="AJ256">
        <v>2</v>
      </c>
      <c r="AK256" t="s">
        <v>957</v>
      </c>
      <c r="AL256" s="58">
        <v>1</v>
      </c>
      <c r="AM256">
        <v>1</v>
      </c>
      <c r="AN256">
        <v>1</v>
      </c>
      <c r="AO256">
        <v>2</v>
      </c>
      <c r="AP256">
        <v>1</v>
      </c>
      <c r="AQ256">
        <v>2</v>
      </c>
      <c r="AR256">
        <v>1</v>
      </c>
      <c r="AS256">
        <v>1</v>
      </c>
      <c r="AT256">
        <v>1</v>
      </c>
      <c r="AU256">
        <v>2</v>
      </c>
      <c r="BF256" t="s">
        <v>968</v>
      </c>
      <c r="BG256" t="s">
        <v>957</v>
      </c>
      <c r="BR256">
        <v>1</v>
      </c>
      <c r="BS256">
        <v>1</v>
      </c>
      <c r="BT256" t="s">
        <v>286</v>
      </c>
      <c r="CS256" s="57"/>
    </row>
    <row r="257" spans="1:97" hidden="1">
      <c r="A257" s="9">
        <v>250</v>
      </c>
      <c r="B257" s="9">
        <v>2</v>
      </c>
      <c r="C257" s="9">
        <v>3</v>
      </c>
      <c r="D257" s="9">
        <v>4</v>
      </c>
      <c r="E257" s="9">
        <v>13</v>
      </c>
      <c r="F257" s="9">
        <v>0</v>
      </c>
      <c r="G257" s="9">
        <v>1</v>
      </c>
      <c r="H257" s="9">
        <v>0</v>
      </c>
      <c r="I257" s="9">
        <v>1</v>
      </c>
      <c r="J257" s="9">
        <v>0</v>
      </c>
      <c r="K257" s="9">
        <v>0</v>
      </c>
      <c r="L257" s="9">
        <v>0</v>
      </c>
      <c r="M257" s="9">
        <v>2</v>
      </c>
      <c r="N257" s="9">
        <v>1</v>
      </c>
      <c r="O257" s="9">
        <v>1</v>
      </c>
      <c r="P257" s="9">
        <v>1</v>
      </c>
      <c r="Q257" s="9">
        <v>1</v>
      </c>
      <c r="R257" s="9">
        <v>1</v>
      </c>
      <c r="S257" s="9">
        <v>1</v>
      </c>
      <c r="T257" s="9">
        <v>1</v>
      </c>
      <c r="U257" s="9">
        <v>1</v>
      </c>
      <c r="V257" s="9">
        <v>1</v>
      </c>
      <c r="W257" s="75">
        <v>1</v>
      </c>
      <c r="X257" s="75">
        <v>1</v>
      </c>
      <c r="Y257" s="75">
        <v>2</v>
      </c>
      <c r="Z257" s="9">
        <v>1</v>
      </c>
      <c r="AA257" s="9">
        <v>2</v>
      </c>
      <c r="AB257" s="9">
        <v>1</v>
      </c>
      <c r="AC257" s="9">
        <v>2</v>
      </c>
      <c r="AD257" s="9">
        <v>1</v>
      </c>
      <c r="AE257" s="9">
        <v>1</v>
      </c>
      <c r="AF257" s="9">
        <v>1</v>
      </c>
      <c r="AG257" s="9">
        <v>1</v>
      </c>
      <c r="AH257" s="91">
        <v>2</v>
      </c>
      <c r="AI257" s="9">
        <v>2</v>
      </c>
      <c r="AJ257">
        <v>1</v>
      </c>
      <c r="AK257">
        <v>1</v>
      </c>
      <c r="AL257" s="58">
        <v>2</v>
      </c>
      <c r="AM257">
        <v>1</v>
      </c>
      <c r="AN257">
        <v>2</v>
      </c>
      <c r="AO257">
        <v>2</v>
      </c>
      <c r="AP257">
        <v>1</v>
      </c>
      <c r="AQ257">
        <v>1</v>
      </c>
      <c r="AR257">
        <v>1</v>
      </c>
      <c r="AS257">
        <v>2</v>
      </c>
      <c r="AT257">
        <v>1</v>
      </c>
      <c r="AU257">
        <v>1</v>
      </c>
      <c r="AV257">
        <v>2</v>
      </c>
      <c r="AW257">
        <v>1</v>
      </c>
      <c r="AX257">
        <v>2</v>
      </c>
      <c r="AY257">
        <v>1</v>
      </c>
      <c r="AZ257">
        <v>2</v>
      </c>
      <c r="BA257">
        <v>1</v>
      </c>
      <c r="BB257">
        <v>2</v>
      </c>
      <c r="BC257">
        <v>1</v>
      </c>
      <c r="BD257">
        <v>1</v>
      </c>
      <c r="BE257">
        <v>1</v>
      </c>
      <c r="BF257">
        <v>3</v>
      </c>
      <c r="BG257">
        <v>2</v>
      </c>
      <c r="BH257">
        <v>1</v>
      </c>
      <c r="BI257">
        <v>3</v>
      </c>
      <c r="BJ257">
        <v>2</v>
      </c>
      <c r="BK257">
        <v>2</v>
      </c>
      <c r="BL257">
        <v>2</v>
      </c>
      <c r="BM257">
        <v>1</v>
      </c>
      <c r="BN257">
        <v>4</v>
      </c>
      <c r="BO257">
        <v>2</v>
      </c>
      <c r="BP257">
        <v>1</v>
      </c>
      <c r="BQ257">
        <v>2</v>
      </c>
      <c r="BR257">
        <v>1</v>
      </c>
      <c r="BS257">
        <v>1</v>
      </c>
      <c r="BT257" t="s">
        <v>287</v>
      </c>
      <c r="CS257" s="57"/>
    </row>
    <row r="258" spans="1:97" hidden="1">
      <c r="A258" s="9">
        <v>251</v>
      </c>
      <c r="B258" s="9">
        <v>2</v>
      </c>
      <c r="C258" s="9">
        <v>9</v>
      </c>
      <c r="D258" s="9">
        <v>5</v>
      </c>
      <c r="E258" s="9">
        <v>1</v>
      </c>
      <c r="F258" s="9">
        <v>0</v>
      </c>
      <c r="G258" s="9">
        <v>0</v>
      </c>
      <c r="H258" s="9">
        <v>0</v>
      </c>
      <c r="I258" s="9">
        <v>0</v>
      </c>
      <c r="J258" s="9">
        <v>0</v>
      </c>
      <c r="K258" s="9">
        <v>1</v>
      </c>
      <c r="L258" s="9">
        <v>0</v>
      </c>
      <c r="M258" s="9">
        <v>2</v>
      </c>
      <c r="N258" s="9">
        <v>1</v>
      </c>
      <c r="O258" s="9">
        <v>2</v>
      </c>
      <c r="P258" s="9">
        <v>1</v>
      </c>
      <c r="Q258" s="9">
        <v>1</v>
      </c>
      <c r="R258" s="9"/>
      <c r="S258" s="9">
        <v>2</v>
      </c>
      <c r="T258" s="9">
        <v>2</v>
      </c>
      <c r="U258" s="9">
        <v>1</v>
      </c>
      <c r="V258" s="9">
        <v>1</v>
      </c>
      <c r="W258" s="75">
        <v>1</v>
      </c>
      <c r="X258" s="75">
        <v>1</v>
      </c>
      <c r="Y258" s="75">
        <v>2</v>
      </c>
      <c r="Z258" s="9">
        <v>1</v>
      </c>
      <c r="AA258" s="9">
        <v>1</v>
      </c>
      <c r="AB258" s="9">
        <v>2</v>
      </c>
      <c r="AC258" s="9">
        <v>1</v>
      </c>
      <c r="AD258" s="9">
        <v>1</v>
      </c>
      <c r="AE258" s="9">
        <v>2</v>
      </c>
      <c r="AF258" s="9">
        <v>1</v>
      </c>
      <c r="AG258" s="9">
        <v>1</v>
      </c>
      <c r="AH258" s="9">
        <v>1</v>
      </c>
      <c r="AI258" s="9">
        <v>2</v>
      </c>
      <c r="AJ258">
        <v>2</v>
      </c>
      <c r="AK258" t="s">
        <v>957</v>
      </c>
      <c r="AL258" s="58">
        <v>1</v>
      </c>
      <c r="AM258">
        <v>1</v>
      </c>
      <c r="AN258">
        <v>1</v>
      </c>
      <c r="AO258">
        <v>1</v>
      </c>
      <c r="AP258">
        <v>1</v>
      </c>
      <c r="AQ258">
        <v>1</v>
      </c>
      <c r="AR258">
        <v>1</v>
      </c>
      <c r="AS258">
        <v>2</v>
      </c>
      <c r="AT258">
        <v>1</v>
      </c>
      <c r="AU258">
        <v>2</v>
      </c>
      <c r="BF258" t="s">
        <v>957</v>
      </c>
      <c r="BG258" t="s">
        <v>957</v>
      </c>
      <c r="BR258">
        <v>4</v>
      </c>
      <c r="BS258">
        <v>1</v>
      </c>
      <c r="BT258" t="s">
        <v>288</v>
      </c>
      <c r="CS258" s="57"/>
    </row>
    <row r="259" spans="1:97">
      <c r="A259" s="9">
        <v>252</v>
      </c>
      <c r="B259" s="9">
        <v>2</v>
      </c>
      <c r="C259" s="9">
        <v>9</v>
      </c>
      <c r="D259" s="9">
        <v>7</v>
      </c>
      <c r="E259" s="9">
        <v>10</v>
      </c>
      <c r="F259" s="9">
        <v>0</v>
      </c>
      <c r="G259" s="9">
        <v>0</v>
      </c>
      <c r="H259" s="9">
        <v>0</v>
      </c>
      <c r="I259" s="9">
        <v>0</v>
      </c>
      <c r="J259" s="9">
        <v>1</v>
      </c>
      <c r="K259" s="9">
        <v>1</v>
      </c>
      <c r="L259" s="9">
        <v>0</v>
      </c>
      <c r="M259" s="9">
        <v>2</v>
      </c>
      <c r="N259" s="9">
        <v>2</v>
      </c>
      <c r="O259" s="9">
        <v>2</v>
      </c>
      <c r="P259" s="9">
        <v>1</v>
      </c>
      <c r="Q259" s="9">
        <v>2</v>
      </c>
      <c r="R259" s="9" t="s">
        <v>957</v>
      </c>
      <c r="S259" s="9" t="s">
        <v>957</v>
      </c>
      <c r="T259" s="9">
        <v>2</v>
      </c>
      <c r="U259" s="9">
        <v>2</v>
      </c>
      <c r="V259" s="9" t="s">
        <v>957</v>
      </c>
      <c r="W259" s="75">
        <v>1</v>
      </c>
      <c r="X259" s="75">
        <v>1</v>
      </c>
      <c r="Y259" s="75">
        <v>2</v>
      </c>
      <c r="Z259" s="9">
        <v>1</v>
      </c>
      <c r="AA259" s="9">
        <v>2</v>
      </c>
      <c r="AB259" s="9">
        <v>2</v>
      </c>
      <c r="AC259" s="9">
        <v>2</v>
      </c>
      <c r="AD259" s="9">
        <v>1</v>
      </c>
      <c r="AE259" s="9">
        <v>2</v>
      </c>
      <c r="AF259" s="9">
        <v>2</v>
      </c>
      <c r="AG259" s="9">
        <v>1</v>
      </c>
      <c r="AH259" s="9">
        <v>2</v>
      </c>
      <c r="AI259" s="9">
        <v>2</v>
      </c>
      <c r="AJ259">
        <v>2</v>
      </c>
      <c r="AK259" t="s">
        <v>957</v>
      </c>
      <c r="AL259" s="58">
        <v>2</v>
      </c>
      <c r="AM259">
        <v>1</v>
      </c>
      <c r="AN259">
        <v>2</v>
      </c>
      <c r="AO259">
        <v>2</v>
      </c>
      <c r="AP259">
        <v>2</v>
      </c>
      <c r="AQ259">
        <v>2</v>
      </c>
      <c r="AR259">
        <v>2</v>
      </c>
      <c r="AS259">
        <v>2</v>
      </c>
      <c r="AT259">
        <v>2</v>
      </c>
      <c r="AU259">
        <v>2</v>
      </c>
      <c r="AV259">
        <v>2</v>
      </c>
      <c r="AW259">
        <v>2</v>
      </c>
      <c r="AX259">
        <v>2</v>
      </c>
      <c r="AY259">
        <v>2</v>
      </c>
      <c r="AZ259">
        <v>2</v>
      </c>
      <c r="BA259">
        <v>2</v>
      </c>
      <c r="BB259">
        <v>2</v>
      </c>
      <c r="BC259">
        <v>1</v>
      </c>
      <c r="BD259">
        <v>2</v>
      </c>
      <c r="BE259">
        <v>1</v>
      </c>
      <c r="BF259">
        <v>2</v>
      </c>
      <c r="BG259">
        <v>2</v>
      </c>
      <c r="BH259">
        <v>2</v>
      </c>
      <c r="BI259">
        <v>3</v>
      </c>
      <c r="BJ259">
        <v>1</v>
      </c>
      <c r="BK259">
        <v>2</v>
      </c>
      <c r="BL259">
        <v>2</v>
      </c>
      <c r="BM259">
        <v>3</v>
      </c>
      <c r="BN259">
        <v>4</v>
      </c>
      <c r="BO259">
        <v>2</v>
      </c>
      <c r="BP259">
        <v>4</v>
      </c>
      <c r="BQ259">
        <v>3</v>
      </c>
      <c r="BR259">
        <v>3</v>
      </c>
      <c r="BS259">
        <v>5</v>
      </c>
      <c r="CS259" s="57"/>
    </row>
    <row r="260" spans="1:97">
      <c r="A260" s="9">
        <v>253</v>
      </c>
      <c r="B260" s="9">
        <v>1</v>
      </c>
      <c r="C260" s="9">
        <v>5</v>
      </c>
      <c r="D260" s="9">
        <v>1</v>
      </c>
      <c r="E260" s="9">
        <v>3</v>
      </c>
      <c r="F260" s="9">
        <v>0</v>
      </c>
      <c r="G260" s="9">
        <v>0</v>
      </c>
      <c r="H260" s="9">
        <v>0</v>
      </c>
      <c r="I260" s="9">
        <v>0</v>
      </c>
      <c r="J260" s="9">
        <v>0</v>
      </c>
      <c r="K260" s="9">
        <v>1</v>
      </c>
      <c r="L260" s="9">
        <v>0</v>
      </c>
      <c r="M260" s="9">
        <v>1</v>
      </c>
      <c r="N260" s="9">
        <v>2</v>
      </c>
      <c r="O260" s="9">
        <v>1</v>
      </c>
      <c r="P260" s="9">
        <v>1</v>
      </c>
      <c r="Q260" s="9">
        <v>1</v>
      </c>
      <c r="R260" s="9">
        <v>1</v>
      </c>
      <c r="S260" s="9">
        <v>2</v>
      </c>
      <c r="T260" s="9">
        <v>2</v>
      </c>
      <c r="U260" s="9">
        <v>1</v>
      </c>
      <c r="V260" s="9">
        <v>1</v>
      </c>
      <c r="W260" s="75">
        <v>1</v>
      </c>
      <c r="X260" s="75">
        <v>1</v>
      </c>
      <c r="Y260" s="75">
        <v>2</v>
      </c>
      <c r="Z260" s="9">
        <v>1</v>
      </c>
      <c r="AA260" s="9">
        <v>2</v>
      </c>
      <c r="AB260" s="9">
        <v>1</v>
      </c>
      <c r="AC260" s="9">
        <v>1</v>
      </c>
      <c r="AD260" s="9">
        <v>1</v>
      </c>
      <c r="AE260" s="9">
        <v>2</v>
      </c>
      <c r="AF260" s="9">
        <v>1</v>
      </c>
      <c r="AG260" s="9">
        <v>1</v>
      </c>
      <c r="AH260" s="91">
        <v>2</v>
      </c>
      <c r="AI260" s="9">
        <v>2</v>
      </c>
      <c r="AJ260">
        <v>2</v>
      </c>
      <c r="AK260" t="s">
        <v>957</v>
      </c>
      <c r="AL260" s="58">
        <v>2</v>
      </c>
      <c r="AM260">
        <v>1</v>
      </c>
      <c r="AN260">
        <v>1</v>
      </c>
      <c r="AO260">
        <v>2</v>
      </c>
      <c r="AP260">
        <v>2</v>
      </c>
      <c r="AQ260">
        <v>2</v>
      </c>
      <c r="AR260">
        <v>2</v>
      </c>
      <c r="AS260">
        <v>2</v>
      </c>
      <c r="AT260">
        <v>2</v>
      </c>
      <c r="AU260">
        <v>1</v>
      </c>
      <c r="AV260">
        <v>2</v>
      </c>
      <c r="AW260">
        <v>1</v>
      </c>
      <c r="AX260">
        <v>2</v>
      </c>
      <c r="AY260">
        <v>2</v>
      </c>
      <c r="AZ260">
        <v>2</v>
      </c>
      <c r="BA260">
        <v>2</v>
      </c>
      <c r="BB260">
        <v>1</v>
      </c>
      <c r="BC260">
        <v>1</v>
      </c>
      <c r="BD260">
        <v>1</v>
      </c>
      <c r="BE260">
        <v>1</v>
      </c>
      <c r="BF260">
        <v>2</v>
      </c>
      <c r="BG260">
        <v>1</v>
      </c>
      <c r="BH260">
        <v>1</v>
      </c>
      <c r="BI260">
        <v>2</v>
      </c>
      <c r="BJ260">
        <v>1</v>
      </c>
      <c r="BK260">
        <v>2</v>
      </c>
      <c r="BL260">
        <v>2</v>
      </c>
      <c r="BM260">
        <v>2</v>
      </c>
      <c r="BN260">
        <v>4</v>
      </c>
      <c r="BO260">
        <v>2</v>
      </c>
      <c r="BP260">
        <v>4</v>
      </c>
      <c r="BQ260">
        <v>2</v>
      </c>
      <c r="BR260">
        <v>1</v>
      </c>
      <c r="BS260">
        <v>2</v>
      </c>
      <c r="CS260" s="57"/>
    </row>
    <row r="261" spans="1:97" hidden="1">
      <c r="A261" s="9">
        <v>254</v>
      </c>
      <c r="B261" s="9">
        <v>2</v>
      </c>
      <c r="C261" s="9">
        <v>8</v>
      </c>
      <c r="D261" s="9">
        <v>5</v>
      </c>
      <c r="E261" s="9">
        <v>5</v>
      </c>
      <c r="F261" s="9">
        <v>0</v>
      </c>
      <c r="G261" s="9">
        <v>0</v>
      </c>
      <c r="H261" s="9">
        <v>0</v>
      </c>
      <c r="I261" s="9">
        <v>0</v>
      </c>
      <c r="J261" s="9">
        <v>0</v>
      </c>
      <c r="K261" s="9">
        <v>1</v>
      </c>
      <c r="L261" s="9">
        <v>0</v>
      </c>
      <c r="M261" s="9">
        <v>2</v>
      </c>
      <c r="N261" s="9">
        <v>1</v>
      </c>
      <c r="O261" s="9">
        <v>2</v>
      </c>
      <c r="P261" s="9">
        <v>1</v>
      </c>
      <c r="Q261" s="9">
        <v>1</v>
      </c>
      <c r="R261" s="9">
        <v>2</v>
      </c>
      <c r="S261" s="9">
        <v>1</v>
      </c>
      <c r="T261" s="9">
        <v>2</v>
      </c>
      <c r="U261" s="9">
        <v>1</v>
      </c>
      <c r="V261" s="9">
        <v>1</v>
      </c>
      <c r="W261" s="75">
        <v>2</v>
      </c>
      <c r="X261" s="75" t="s">
        <v>956</v>
      </c>
      <c r="Y261" s="75" t="s">
        <v>952</v>
      </c>
      <c r="Z261" s="9" t="s">
        <v>952</v>
      </c>
      <c r="AA261" s="9">
        <v>1</v>
      </c>
      <c r="AB261" s="9">
        <v>2</v>
      </c>
      <c r="AC261" s="9">
        <v>2</v>
      </c>
      <c r="AD261" s="9">
        <v>1</v>
      </c>
      <c r="AE261" s="9">
        <v>2</v>
      </c>
      <c r="AF261" s="9">
        <v>1</v>
      </c>
      <c r="AG261" s="9">
        <v>1</v>
      </c>
      <c r="AH261" s="91">
        <v>1</v>
      </c>
      <c r="AI261" s="9">
        <v>2</v>
      </c>
      <c r="AJ261">
        <v>2</v>
      </c>
      <c r="AK261" t="s">
        <v>957</v>
      </c>
      <c r="AM261">
        <v>1</v>
      </c>
      <c r="AN261">
        <v>1</v>
      </c>
      <c r="AO261">
        <v>1</v>
      </c>
      <c r="AP261">
        <v>1</v>
      </c>
      <c r="AQ261">
        <v>1</v>
      </c>
      <c r="AR261">
        <v>2</v>
      </c>
      <c r="AS261">
        <v>2</v>
      </c>
      <c r="AT261">
        <v>1</v>
      </c>
      <c r="AU261">
        <v>1</v>
      </c>
      <c r="AV261">
        <v>2</v>
      </c>
      <c r="AW261">
        <v>2</v>
      </c>
      <c r="AX261">
        <v>2</v>
      </c>
      <c r="AY261">
        <v>2</v>
      </c>
      <c r="AZ261">
        <v>2</v>
      </c>
      <c r="BA261">
        <v>1</v>
      </c>
      <c r="BB261">
        <v>1</v>
      </c>
      <c r="BC261">
        <v>1</v>
      </c>
      <c r="BD261">
        <v>2</v>
      </c>
      <c r="BE261">
        <v>1</v>
      </c>
      <c r="BF261">
        <v>2</v>
      </c>
      <c r="BG261">
        <v>2</v>
      </c>
      <c r="BH261">
        <v>2</v>
      </c>
      <c r="BI261">
        <v>2</v>
      </c>
      <c r="BJ261">
        <v>1</v>
      </c>
      <c r="BK261">
        <v>2</v>
      </c>
      <c r="BL261">
        <v>1</v>
      </c>
      <c r="BM261">
        <v>2</v>
      </c>
      <c r="BN261">
        <v>4</v>
      </c>
      <c r="BO261">
        <v>3</v>
      </c>
      <c r="BP261">
        <v>2</v>
      </c>
      <c r="BQ261">
        <v>2</v>
      </c>
      <c r="BR261">
        <v>1</v>
      </c>
      <c r="BS261">
        <v>2</v>
      </c>
      <c r="BT261" t="s">
        <v>289</v>
      </c>
      <c r="CS261" s="57"/>
    </row>
    <row r="262" spans="1:97">
      <c r="A262" s="9">
        <v>255</v>
      </c>
      <c r="B262" s="9">
        <v>2</v>
      </c>
      <c r="C262" s="9">
        <v>8</v>
      </c>
      <c r="D262" s="9">
        <v>7</v>
      </c>
      <c r="E262" s="9">
        <v>3</v>
      </c>
      <c r="F262" s="9">
        <v>0</v>
      </c>
      <c r="G262" s="9">
        <v>1</v>
      </c>
      <c r="H262" s="9">
        <v>1</v>
      </c>
      <c r="I262" s="9">
        <v>1</v>
      </c>
      <c r="J262" s="9">
        <v>1</v>
      </c>
      <c r="K262" s="9">
        <v>0</v>
      </c>
      <c r="L262" s="9">
        <v>0</v>
      </c>
      <c r="M262" s="9">
        <v>2</v>
      </c>
      <c r="N262" s="9">
        <v>2</v>
      </c>
      <c r="O262" s="9">
        <v>1</v>
      </c>
      <c r="P262" s="9">
        <v>1</v>
      </c>
      <c r="Q262" s="9">
        <v>2</v>
      </c>
      <c r="R262" s="9" t="s">
        <v>957</v>
      </c>
      <c r="S262" s="9" t="s">
        <v>957</v>
      </c>
      <c r="T262" s="9">
        <v>1</v>
      </c>
      <c r="U262" s="9">
        <v>2</v>
      </c>
      <c r="V262" s="9" t="s">
        <v>957</v>
      </c>
      <c r="W262" s="75">
        <v>2</v>
      </c>
      <c r="X262" s="75" t="s">
        <v>956</v>
      </c>
      <c r="Y262" s="75" t="s">
        <v>952</v>
      </c>
      <c r="Z262" s="9" t="s">
        <v>952</v>
      </c>
      <c r="AA262" s="9">
        <v>1</v>
      </c>
      <c r="AB262" s="9">
        <v>2</v>
      </c>
      <c r="AC262" s="9">
        <v>1</v>
      </c>
      <c r="AD262" s="9">
        <v>1</v>
      </c>
      <c r="AE262" s="9">
        <v>2</v>
      </c>
      <c r="AF262" s="9">
        <v>1</v>
      </c>
      <c r="AG262" s="9">
        <v>1</v>
      </c>
      <c r="AH262" s="9">
        <v>2</v>
      </c>
      <c r="AI262" s="9">
        <v>2</v>
      </c>
      <c r="AJ262">
        <v>1</v>
      </c>
      <c r="AL262" s="58">
        <v>1</v>
      </c>
      <c r="AM262">
        <v>1</v>
      </c>
      <c r="AN262">
        <v>1</v>
      </c>
      <c r="AO262">
        <v>2</v>
      </c>
      <c r="AP262">
        <v>2</v>
      </c>
      <c r="AQ262">
        <v>2</v>
      </c>
      <c r="AR262">
        <v>2</v>
      </c>
      <c r="AS262">
        <v>2</v>
      </c>
      <c r="AT262">
        <v>1</v>
      </c>
      <c r="AU262">
        <v>2</v>
      </c>
      <c r="AV262">
        <v>2</v>
      </c>
      <c r="AX262">
        <v>1</v>
      </c>
      <c r="AY262">
        <v>2</v>
      </c>
      <c r="AZ262">
        <v>1</v>
      </c>
      <c r="BA262">
        <v>1</v>
      </c>
      <c r="BB262">
        <v>2</v>
      </c>
      <c r="BC262">
        <v>2</v>
      </c>
      <c r="BD262">
        <v>2</v>
      </c>
      <c r="BE262">
        <v>2</v>
      </c>
      <c r="BF262" t="s">
        <v>957</v>
      </c>
      <c r="BG262" t="s">
        <v>957</v>
      </c>
      <c r="BH262">
        <v>1</v>
      </c>
      <c r="BI262">
        <v>3</v>
      </c>
      <c r="BJ262">
        <v>2</v>
      </c>
      <c r="BK262">
        <v>2</v>
      </c>
      <c r="BL262">
        <v>1</v>
      </c>
      <c r="BM262">
        <v>3</v>
      </c>
      <c r="BN262">
        <v>4</v>
      </c>
      <c r="BO262">
        <v>2</v>
      </c>
      <c r="BP262">
        <v>4</v>
      </c>
      <c r="BQ262">
        <v>4</v>
      </c>
      <c r="BR262">
        <v>3</v>
      </c>
      <c r="BS262">
        <v>2</v>
      </c>
      <c r="CS262" s="57"/>
    </row>
    <row r="263" spans="1:97">
      <c r="A263" s="9">
        <v>256</v>
      </c>
      <c r="B263" s="9">
        <v>1</v>
      </c>
      <c r="C263" s="9">
        <v>8</v>
      </c>
      <c r="D263" s="9">
        <v>3</v>
      </c>
      <c r="E263" s="9">
        <v>5</v>
      </c>
      <c r="F263" s="9">
        <v>0</v>
      </c>
      <c r="G263" s="9">
        <v>0</v>
      </c>
      <c r="H263" s="9">
        <v>0</v>
      </c>
      <c r="I263" s="9">
        <v>0</v>
      </c>
      <c r="J263" s="9">
        <v>0</v>
      </c>
      <c r="K263" s="9">
        <v>1</v>
      </c>
      <c r="L263" s="9">
        <v>0</v>
      </c>
      <c r="M263" s="9">
        <v>2</v>
      </c>
      <c r="N263" s="9">
        <v>2</v>
      </c>
      <c r="O263" s="9">
        <v>2</v>
      </c>
      <c r="P263" s="9">
        <v>2</v>
      </c>
      <c r="Q263" s="9">
        <v>1</v>
      </c>
      <c r="R263" s="9">
        <v>1</v>
      </c>
      <c r="S263" s="9">
        <v>1</v>
      </c>
      <c r="T263" s="9">
        <v>2</v>
      </c>
      <c r="U263" s="9">
        <v>1</v>
      </c>
      <c r="V263" s="9">
        <v>1</v>
      </c>
      <c r="W263" s="75">
        <v>1</v>
      </c>
      <c r="X263" s="75">
        <v>1</v>
      </c>
      <c r="Y263" s="75">
        <v>2</v>
      </c>
      <c r="Z263" s="9"/>
      <c r="AA263" s="9">
        <v>2</v>
      </c>
      <c r="AB263" s="9">
        <v>2</v>
      </c>
      <c r="AC263" s="9">
        <v>1</v>
      </c>
      <c r="AD263" s="9">
        <v>1</v>
      </c>
      <c r="AE263" s="9">
        <v>2</v>
      </c>
      <c r="AF263" s="9">
        <v>1</v>
      </c>
      <c r="AG263" s="9">
        <v>1</v>
      </c>
      <c r="AH263" s="9">
        <v>2</v>
      </c>
      <c r="AI263" s="9">
        <v>2</v>
      </c>
      <c r="AJ263">
        <v>2</v>
      </c>
      <c r="AK263" t="s">
        <v>957</v>
      </c>
      <c r="AL263" s="58">
        <v>2</v>
      </c>
      <c r="AM263">
        <v>1</v>
      </c>
      <c r="AN263">
        <v>1</v>
      </c>
      <c r="AO263">
        <v>1</v>
      </c>
      <c r="AP263">
        <v>1</v>
      </c>
      <c r="AQ263">
        <v>1</v>
      </c>
      <c r="AR263">
        <v>1</v>
      </c>
      <c r="AS263">
        <v>2</v>
      </c>
      <c r="AT263">
        <v>1</v>
      </c>
      <c r="AU263">
        <v>1</v>
      </c>
      <c r="AV263">
        <v>1</v>
      </c>
      <c r="AW263">
        <v>1</v>
      </c>
      <c r="AX263">
        <v>2</v>
      </c>
      <c r="AY263">
        <v>2</v>
      </c>
      <c r="AZ263">
        <v>2</v>
      </c>
      <c r="BA263">
        <v>1</v>
      </c>
      <c r="BB263">
        <v>2</v>
      </c>
      <c r="BC263">
        <v>1</v>
      </c>
      <c r="BD263">
        <v>1</v>
      </c>
      <c r="BE263">
        <v>1</v>
      </c>
      <c r="BF263">
        <v>1</v>
      </c>
      <c r="BG263">
        <v>1</v>
      </c>
      <c r="BH263">
        <v>1</v>
      </c>
      <c r="BI263">
        <v>1</v>
      </c>
      <c r="BJ263">
        <v>1</v>
      </c>
      <c r="BK263">
        <v>1</v>
      </c>
      <c r="BL263">
        <v>2</v>
      </c>
      <c r="BM263">
        <v>2</v>
      </c>
      <c r="BN263">
        <v>4</v>
      </c>
      <c r="BO263">
        <v>3</v>
      </c>
      <c r="BP263">
        <v>3</v>
      </c>
      <c r="BQ263">
        <v>2</v>
      </c>
      <c r="BR263">
        <v>1</v>
      </c>
      <c r="BS263">
        <v>2</v>
      </c>
      <c r="CS263" s="57"/>
    </row>
    <row r="264" spans="1:97">
      <c r="A264" s="9">
        <v>257</v>
      </c>
      <c r="B264" s="9">
        <v>1</v>
      </c>
      <c r="C264" s="9">
        <v>8</v>
      </c>
      <c r="D264" s="9">
        <v>7</v>
      </c>
      <c r="E264" s="9">
        <v>2</v>
      </c>
      <c r="F264" s="9">
        <v>0</v>
      </c>
      <c r="G264" s="9">
        <v>0</v>
      </c>
      <c r="H264" s="9">
        <v>0</v>
      </c>
      <c r="I264" s="9">
        <v>1</v>
      </c>
      <c r="J264" s="9">
        <v>1</v>
      </c>
      <c r="K264" s="9">
        <v>0</v>
      </c>
      <c r="L264" s="9">
        <v>0</v>
      </c>
      <c r="M264" s="9">
        <v>2</v>
      </c>
      <c r="N264" s="9">
        <v>2</v>
      </c>
      <c r="O264" s="9">
        <v>1</v>
      </c>
      <c r="P264" s="9">
        <v>1</v>
      </c>
      <c r="Q264" s="9">
        <v>1</v>
      </c>
      <c r="R264" s="9">
        <v>1</v>
      </c>
      <c r="S264" s="9">
        <v>1</v>
      </c>
      <c r="T264" s="9">
        <v>1</v>
      </c>
      <c r="U264" s="9">
        <v>1</v>
      </c>
      <c r="V264" s="9">
        <v>1</v>
      </c>
      <c r="W264" s="75">
        <v>1</v>
      </c>
      <c r="X264" s="75">
        <v>2</v>
      </c>
      <c r="Y264" s="75"/>
      <c r="Z264" s="9">
        <v>1</v>
      </c>
      <c r="AA264" s="9">
        <v>1</v>
      </c>
      <c r="AB264" s="9">
        <v>2</v>
      </c>
      <c r="AC264" s="9">
        <v>1</v>
      </c>
      <c r="AD264" s="9">
        <v>1</v>
      </c>
      <c r="AE264" s="9">
        <v>1</v>
      </c>
      <c r="AF264" s="9">
        <v>1</v>
      </c>
      <c r="AG264" s="9">
        <v>2</v>
      </c>
      <c r="AH264" s="91"/>
      <c r="AI264" s="9">
        <v>2</v>
      </c>
      <c r="AJ264">
        <v>2</v>
      </c>
      <c r="AK264" t="s">
        <v>957</v>
      </c>
      <c r="AL264" s="58">
        <v>2</v>
      </c>
      <c r="AM264">
        <v>1</v>
      </c>
      <c r="AN264">
        <v>1</v>
      </c>
      <c r="AO264">
        <v>1</v>
      </c>
      <c r="AP264">
        <v>2</v>
      </c>
      <c r="AQ264">
        <v>2</v>
      </c>
      <c r="AR264">
        <v>2</v>
      </c>
      <c r="AS264">
        <v>2</v>
      </c>
      <c r="AT264">
        <v>1</v>
      </c>
      <c r="AU264">
        <v>2</v>
      </c>
      <c r="AV264">
        <v>2</v>
      </c>
      <c r="AW264">
        <v>1</v>
      </c>
      <c r="AX264">
        <v>1</v>
      </c>
      <c r="AY264">
        <v>1</v>
      </c>
      <c r="AZ264">
        <v>2</v>
      </c>
      <c r="BA264">
        <v>1</v>
      </c>
      <c r="BB264">
        <v>1</v>
      </c>
      <c r="BC264">
        <v>1</v>
      </c>
      <c r="BD264">
        <v>1</v>
      </c>
      <c r="BE264">
        <v>1</v>
      </c>
      <c r="BF264">
        <v>1</v>
      </c>
      <c r="BG264">
        <v>1</v>
      </c>
      <c r="BH264">
        <v>1</v>
      </c>
      <c r="BI264">
        <v>3</v>
      </c>
      <c r="BJ264">
        <v>2</v>
      </c>
      <c r="BK264">
        <v>2</v>
      </c>
      <c r="BL264">
        <v>2</v>
      </c>
      <c r="BM264">
        <v>2</v>
      </c>
      <c r="BN264">
        <v>4</v>
      </c>
      <c r="BO264">
        <v>2</v>
      </c>
      <c r="BP264">
        <v>4</v>
      </c>
      <c r="BQ264">
        <v>2</v>
      </c>
      <c r="BR264">
        <v>1</v>
      </c>
      <c r="BS264">
        <v>5</v>
      </c>
      <c r="CS264" s="57"/>
    </row>
    <row r="265" spans="1:97">
      <c r="A265" s="9">
        <v>258</v>
      </c>
      <c r="B265" s="9">
        <v>2</v>
      </c>
      <c r="C265" s="9">
        <v>9</v>
      </c>
      <c r="D265" s="9">
        <v>7</v>
      </c>
      <c r="E265" s="9">
        <v>5</v>
      </c>
      <c r="F265" s="9">
        <v>0</v>
      </c>
      <c r="G265" s="9">
        <v>0</v>
      </c>
      <c r="H265" s="9">
        <v>0</v>
      </c>
      <c r="I265" s="9">
        <v>0</v>
      </c>
      <c r="J265" s="9">
        <v>0</v>
      </c>
      <c r="K265" s="9">
        <v>0</v>
      </c>
      <c r="L265" s="9">
        <v>1</v>
      </c>
      <c r="M265" s="9">
        <v>2</v>
      </c>
      <c r="N265" s="9">
        <v>2</v>
      </c>
      <c r="O265" s="9">
        <v>2</v>
      </c>
      <c r="P265" s="9">
        <v>2</v>
      </c>
      <c r="Q265" s="9">
        <v>2</v>
      </c>
      <c r="R265" s="9" t="s">
        <v>957</v>
      </c>
      <c r="S265" s="9" t="s">
        <v>957</v>
      </c>
      <c r="T265" s="9">
        <v>2</v>
      </c>
      <c r="U265" s="9">
        <v>2</v>
      </c>
      <c r="V265" s="9" t="s">
        <v>957</v>
      </c>
      <c r="W265" s="75">
        <v>2</v>
      </c>
      <c r="X265" s="75" t="s">
        <v>954</v>
      </c>
      <c r="Y265" s="75" t="s">
        <v>952</v>
      </c>
      <c r="Z265" s="9" t="s">
        <v>952</v>
      </c>
      <c r="AA265" s="9">
        <v>2</v>
      </c>
      <c r="AB265" s="9">
        <v>2</v>
      </c>
      <c r="AC265" s="9">
        <v>2</v>
      </c>
      <c r="AD265" s="9">
        <v>2</v>
      </c>
      <c r="AE265" s="9">
        <v>2</v>
      </c>
      <c r="AF265" s="9">
        <v>2</v>
      </c>
      <c r="AG265" s="9">
        <v>1</v>
      </c>
      <c r="AH265" s="91">
        <v>2</v>
      </c>
      <c r="AI265" s="9">
        <v>2</v>
      </c>
      <c r="AJ265">
        <v>1</v>
      </c>
      <c r="AL265" s="58">
        <v>2</v>
      </c>
      <c r="AM265">
        <v>1</v>
      </c>
      <c r="AN265">
        <v>1</v>
      </c>
      <c r="AO265">
        <v>2</v>
      </c>
      <c r="AP265">
        <v>2</v>
      </c>
      <c r="AQ265">
        <v>2</v>
      </c>
      <c r="AR265">
        <v>2</v>
      </c>
      <c r="AS265">
        <v>2</v>
      </c>
      <c r="AT265">
        <v>2</v>
      </c>
      <c r="AU265">
        <v>1</v>
      </c>
      <c r="AV265">
        <v>2</v>
      </c>
      <c r="AW265">
        <v>2</v>
      </c>
      <c r="AX265">
        <v>2</v>
      </c>
      <c r="AY265">
        <v>2</v>
      </c>
      <c r="AZ265">
        <v>2</v>
      </c>
      <c r="BA265">
        <v>2</v>
      </c>
      <c r="BB265">
        <v>2</v>
      </c>
      <c r="BC265">
        <v>2</v>
      </c>
      <c r="BD265">
        <v>2</v>
      </c>
      <c r="BE265">
        <v>2</v>
      </c>
      <c r="BF265" t="s">
        <v>957</v>
      </c>
      <c r="BG265" t="s">
        <v>957</v>
      </c>
      <c r="BH265">
        <v>2</v>
      </c>
      <c r="BI265">
        <v>2</v>
      </c>
      <c r="BJ265">
        <v>2</v>
      </c>
      <c r="BK265">
        <v>2</v>
      </c>
      <c r="BL265">
        <v>2</v>
      </c>
      <c r="BM265">
        <v>2</v>
      </c>
      <c r="BN265">
        <v>4</v>
      </c>
      <c r="BO265">
        <v>2</v>
      </c>
      <c r="BP265">
        <v>2</v>
      </c>
      <c r="BQ265">
        <v>4</v>
      </c>
      <c r="BR265">
        <v>3</v>
      </c>
      <c r="BS265">
        <v>2</v>
      </c>
      <c r="CS265" s="57"/>
    </row>
    <row r="266" spans="1:97" hidden="1">
      <c r="A266" s="9">
        <v>259</v>
      </c>
      <c r="B266" s="9">
        <v>2</v>
      </c>
      <c r="C266" s="9">
        <v>4</v>
      </c>
      <c r="D266" s="9">
        <v>4</v>
      </c>
      <c r="E266" s="9">
        <v>11</v>
      </c>
      <c r="F266" s="9">
        <v>0</v>
      </c>
      <c r="G266" s="9">
        <v>0</v>
      </c>
      <c r="H266" s="9">
        <v>1</v>
      </c>
      <c r="I266" s="9">
        <v>1</v>
      </c>
      <c r="J266" s="9">
        <v>0</v>
      </c>
      <c r="K266" s="9">
        <v>0</v>
      </c>
      <c r="L266" s="9">
        <v>0</v>
      </c>
      <c r="M266" s="9">
        <v>1</v>
      </c>
      <c r="N266" s="9">
        <v>1</v>
      </c>
      <c r="O266" s="9">
        <v>1</v>
      </c>
      <c r="P266" s="9">
        <v>2</v>
      </c>
      <c r="Q266" s="9">
        <v>1</v>
      </c>
      <c r="R266" s="9">
        <v>1</v>
      </c>
      <c r="S266" s="9">
        <v>2</v>
      </c>
      <c r="T266" s="9">
        <v>1</v>
      </c>
      <c r="U266" s="9">
        <v>1</v>
      </c>
      <c r="V266" s="9">
        <v>2</v>
      </c>
      <c r="W266" s="75">
        <v>1</v>
      </c>
      <c r="X266" s="75">
        <v>1</v>
      </c>
      <c r="Y266" s="75">
        <v>2</v>
      </c>
      <c r="Z266" s="9">
        <v>1</v>
      </c>
      <c r="AA266" s="9">
        <v>2</v>
      </c>
      <c r="AB266" s="9">
        <v>2</v>
      </c>
      <c r="AC266" s="9">
        <v>2</v>
      </c>
      <c r="AD266" s="9">
        <v>1</v>
      </c>
      <c r="AE266" s="9">
        <v>2</v>
      </c>
      <c r="AF266" s="9">
        <v>1</v>
      </c>
      <c r="AG266" s="9">
        <v>2</v>
      </c>
      <c r="AH266" s="91">
        <v>2</v>
      </c>
      <c r="AI266" s="9">
        <v>1</v>
      </c>
      <c r="AJ266">
        <v>2</v>
      </c>
      <c r="AK266" t="s">
        <v>957</v>
      </c>
      <c r="AL266" s="58">
        <v>2</v>
      </c>
      <c r="AM266">
        <v>1</v>
      </c>
      <c r="AN266">
        <v>1</v>
      </c>
      <c r="AO266">
        <v>2</v>
      </c>
      <c r="AP266">
        <v>1</v>
      </c>
      <c r="AQ266">
        <v>2</v>
      </c>
      <c r="AR266">
        <v>1</v>
      </c>
      <c r="AS266">
        <v>2</v>
      </c>
      <c r="AT266">
        <v>2</v>
      </c>
      <c r="AU266">
        <v>1</v>
      </c>
      <c r="AV266">
        <v>2</v>
      </c>
      <c r="AW266">
        <v>1</v>
      </c>
      <c r="AX266">
        <v>2</v>
      </c>
      <c r="AY266">
        <v>2</v>
      </c>
      <c r="AZ266">
        <v>2</v>
      </c>
      <c r="BA266">
        <v>2</v>
      </c>
      <c r="BB266">
        <v>2</v>
      </c>
      <c r="BC266">
        <v>1</v>
      </c>
      <c r="BD266">
        <v>1</v>
      </c>
      <c r="BE266">
        <v>1</v>
      </c>
      <c r="BF266">
        <v>3</v>
      </c>
      <c r="BG266">
        <v>2</v>
      </c>
      <c r="BH266">
        <v>1</v>
      </c>
      <c r="BI266">
        <v>4</v>
      </c>
      <c r="BJ266">
        <v>1</v>
      </c>
      <c r="BK266">
        <v>1</v>
      </c>
      <c r="BL266">
        <v>3</v>
      </c>
      <c r="BM266">
        <v>1</v>
      </c>
      <c r="BN266">
        <v>4</v>
      </c>
      <c r="BO266">
        <v>1</v>
      </c>
      <c r="BP266">
        <v>4</v>
      </c>
      <c r="BQ266">
        <v>2</v>
      </c>
      <c r="BR266">
        <v>1</v>
      </c>
      <c r="BS266">
        <v>2</v>
      </c>
      <c r="CS266" s="57"/>
    </row>
    <row r="267" spans="1:97">
      <c r="A267" s="9">
        <v>260</v>
      </c>
      <c r="B267" s="9">
        <v>1</v>
      </c>
      <c r="C267" s="9">
        <v>9</v>
      </c>
      <c r="D267" s="9">
        <v>7</v>
      </c>
      <c r="E267" s="9">
        <v>3</v>
      </c>
      <c r="F267" s="9">
        <v>0</v>
      </c>
      <c r="G267" s="9">
        <v>0</v>
      </c>
      <c r="H267" s="9">
        <v>0</v>
      </c>
      <c r="I267" s="9">
        <v>0</v>
      </c>
      <c r="J267" s="9">
        <v>0</v>
      </c>
      <c r="K267" s="9">
        <v>1</v>
      </c>
      <c r="L267" s="9">
        <v>0</v>
      </c>
      <c r="M267" s="9">
        <v>1</v>
      </c>
      <c r="N267" s="9">
        <v>2</v>
      </c>
      <c r="O267" s="9">
        <v>2</v>
      </c>
      <c r="P267" s="9">
        <v>1</v>
      </c>
      <c r="Q267" s="9">
        <v>1</v>
      </c>
      <c r="R267" s="9">
        <v>1</v>
      </c>
      <c r="S267" s="9">
        <v>1</v>
      </c>
      <c r="T267" s="9">
        <v>2</v>
      </c>
      <c r="U267" s="9">
        <v>1</v>
      </c>
      <c r="V267" s="9">
        <v>1</v>
      </c>
      <c r="W267" s="75">
        <v>1</v>
      </c>
      <c r="X267" s="75">
        <v>1</v>
      </c>
      <c r="Y267" s="75">
        <v>2</v>
      </c>
      <c r="Z267" s="9">
        <v>1</v>
      </c>
      <c r="AA267" s="9">
        <v>1</v>
      </c>
      <c r="AB267" s="9">
        <v>2</v>
      </c>
      <c r="AC267" s="9">
        <v>1</v>
      </c>
      <c r="AD267" s="9">
        <v>1</v>
      </c>
      <c r="AE267" s="9">
        <v>2</v>
      </c>
      <c r="AF267" s="9">
        <v>1</v>
      </c>
      <c r="AG267" s="9">
        <v>1</v>
      </c>
      <c r="AH267" s="91">
        <v>1</v>
      </c>
      <c r="AI267" s="9">
        <v>2</v>
      </c>
      <c r="AJ267">
        <v>2</v>
      </c>
      <c r="AK267" t="s">
        <v>957</v>
      </c>
      <c r="AL267" s="58">
        <v>2</v>
      </c>
      <c r="AM267">
        <v>1</v>
      </c>
      <c r="AN267">
        <v>1</v>
      </c>
      <c r="AO267">
        <v>1</v>
      </c>
      <c r="AP267">
        <v>2</v>
      </c>
      <c r="AQ267">
        <v>2</v>
      </c>
      <c r="AR267">
        <v>2</v>
      </c>
      <c r="AS267">
        <v>2</v>
      </c>
      <c r="AT267">
        <v>2</v>
      </c>
      <c r="AU267">
        <v>2</v>
      </c>
      <c r="AV267">
        <v>2</v>
      </c>
      <c r="AW267">
        <v>1</v>
      </c>
      <c r="AX267">
        <v>2</v>
      </c>
      <c r="AY267">
        <v>1</v>
      </c>
      <c r="AZ267">
        <v>2</v>
      </c>
      <c r="BA267">
        <v>1</v>
      </c>
      <c r="BB267">
        <v>2</v>
      </c>
      <c r="BC267">
        <v>1</v>
      </c>
      <c r="BD267">
        <v>2</v>
      </c>
      <c r="BE267">
        <v>1</v>
      </c>
      <c r="BF267">
        <v>1</v>
      </c>
      <c r="BG267">
        <v>1</v>
      </c>
      <c r="BH267">
        <v>1</v>
      </c>
      <c r="BI267">
        <v>1</v>
      </c>
      <c r="BJ267">
        <v>1</v>
      </c>
      <c r="BK267">
        <v>1</v>
      </c>
      <c r="BL267">
        <v>1</v>
      </c>
      <c r="BM267">
        <v>2</v>
      </c>
      <c r="BN267">
        <v>4</v>
      </c>
      <c r="BO267">
        <v>3</v>
      </c>
      <c r="BP267">
        <v>4</v>
      </c>
      <c r="BQ267">
        <v>4</v>
      </c>
      <c r="BR267">
        <v>3</v>
      </c>
      <c r="BS267">
        <v>5</v>
      </c>
      <c r="CS267" s="57"/>
    </row>
    <row r="268" spans="1:97">
      <c r="A268" s="9">
        <v>261</v>
      </c>
      <c r="B268" s="9">
        <v>1</v>
      </c>
      <c r="C268" s="9">
        <v>7</v>
      </c>
      <c r="D268" s="9">
        <v>7</v>
      </c>
      <c r="E268" s="9">
        <v>8</v>
      </c>
      <c r="F268" s="9">
        <v>0</v>
      </c>
      <c r="G268" s="9">
        <v>0</v>
      </c>
      <c r="H268" s="9">
        <v>0</v>
      </c>
      <c r="I268" s="9">
        <v>0</v>
      </c>
      <c r="J268" s="9">
        <v>1</v>
      </c>
      <c r="K268" s="9">
        <v>1</v>
      </c>
      <c r="L268" s="9">
        <v>0</v>
      </c>
      <c r="M268" s="9">
        <v>2</v>
      </c>
      <c r="N268" s="9">
        <v>2</v>
      </c>
      <c r="O268" s="9">
        <v>2</v>
      </c>
      <c r="P268" s="9">
        <v>1</v>
      </c>
      <c r="Q268" s="9">
        <v>2</v>
      </c>
      <c r="R268" s="9" t="s">
        <v>957</v>
      </c>
      <c r="S268" s="9" t="s">
        <v>957</v>
      </c>
      <c r="T268" s="9">
        <v>2</v>
      </c>
      <c r="U268" s="9">
        <v>1</v>
      </c>
      <c r="V268" s="9">
        <v>2</v>
      </c>
      <c r="W268" s="75">
        <v>2</v>
      </c>
      <c r="X268" s="75" t="s">
        <v>954</v>
      </c>
      <c r="Y268" s="75" t="s">
        <v>952</v>
      </c>
      <c r="Z268" s="9" t="s">
        <v>952</v>
      </c>
      <c r="AA268" s="9">
        <v>2</v>
      </c>
      <c r="AB268" s="9">
        <v>2</v>
      </c>
      <c r="AC268" s="9">
        <v>1</v>
      </c>
      <c r="AD268" s="9">
        <v>2</v>
      </c>
      <c r="AE268" s="9">
        <v>2</v>
      </c>
      <c r="AF268" s="9">
        <v>1</v>
      </c>
      <c r="AG268" s="9">
        <v>2</v>
      </c>
      <c r="AH268" s="91">
        <v>2</v>
      </c>
      <c r="AI268" s="9">
        <v>2</v>
      </c>
      <c r="AJ268">
        <v>1</v>
      </c>
      <c r="AK268">
        <v>1</v>
      </c>
      <c r="AL268" s="58">
        <v>2</v>
      </c>
      <c r="AM268">
        <v>1</v>
      </c>
      <c r="AN268">
        <v>2</v>
      </c>
      <c r="AO268">
        <v>2</v>
      </c>
      <c r="AP268">
        <v>2</v>
      </c>
      <c r="AQ268">
        <v>2</v>
      </c>
      <c r="AR268">
        <v>2</v>
      </c>
      <c r="AS268">
        <v>2</v>
      </c>
      <c r="AT268">
        <v>2</v>
      </c>
      <c r="AU268">
        <v>2</v>
      </c>
      <c r="AV268">
        <v>2</v>
      </c>
      <c r="AW268">
        <v>2</v>
      </c>
      <c r="AX268">
        <v>2</v>
      </c>
      <c r="AY268">
        <v>2</v>
      </c>
      <c r="AZ268">
        <v>2</v>
      </c>
      <c r="BA268">
        <v>1</v>
      </c>
      <c r="BB268">
        <v>2</v>
      </c>
      <c r="BC268">
        <v>1</v>
      </c>
      <c r="BD268">
        <v>1</v>
      </c>
      <c r="BE268">
        <v>2</v>
      </c>
      <c r="BF268" t="s">
        <v>957</v>
      </c>
      <c r="BG268" t="s">
        <v>957</v>
      </c>
      <c r="BH268">
        <v>1</v>
      </c>
      <c r="BI268">
        <v>2</v>
      </c>
      <c r="BJ268">
        <v>1</v>
      </c>
      <c r="BK268">
        <v>2</v>
      </c>
      <c r="BL268">
        <v>1</v>
      </c>
      <c r="BM268">
        <v>1</v>
      </c>
      <c r="BN268">
        <v>4</v>
      </c>
      <c r="BO268">
        <v>2</v>
      </c>
      <c r="BP268">
        <v>2</v>
      </c>
      <c r="BQ268">
        <v>3</v>
      </c>
      <c r="BR268">
        <v>3</v>
      </c>
      <c r="BS268">
        <v>2</v>
      </c>
      <c r="BT268" t="s">
        <v>290</v>
      </c>
      <c r="CS268" s="57"/>
    </row>
    <row r="269" spans="1:97">
      <c r="A269" s="9">
        <v>262</v>
      </c>
      <c r="B269" s="9">
        <v>2</v>
      </c>
      <c r="C269" s="9">
        <v>8</v>
      </c>
      <c r="D269" s="9">
        <v>7</v>
      </c>
      <c r="E269" s="9">
        <v>5</v>
      </c>
      <c r="F269" s="9">
        <v>0</v>
      </c>
      <c r="G269" s="9">
        <v>0</v>
      </c>
      <c r="H269" s="9">
        <v>0</v>
      </c>
      <c r="I269" s="9">
        <v>0</v>
      </c>
      <c r="J269" s="9">
        <v>0</v>
      </c>
      <c r="K269" s="9">
        <v>0</v>
      </c>
      <c r="L269" s="9">
        <v>1</v>
      </c>
      <c r="M269" s="9">
        <v>2</v>
      </c>
      <c r="N269" s="9">
        <v>2</v>
      </c>
      <c r="O269" s="9">
        <v>2</v>
      </c>
      <c r="P269" s="9">
        <v>1</v>
      </c>
      <c r="Q269" s="9">
        <v>1</v>
      </c>
      <c r="R269" s="9">
        <v>1</v>
      </c>
      <c r="S269" s="9">
        <v>2</v>
      </c>
      <c r="T269" s="9">
        <v>2</v>
      </c>
      <c r="U269" s="9">
        <v>2</v>
      </c>
      <c r="V269" s="9" t="s">
        <v>957</v>
      </c>
      <c r="W269" s="75">
        <v>2</v>
      </c>
      <c r="X269" s="75" t="s">
        <v>956</v>
      </c>
      <c r="Y269" s="75" t="s">
        <v>952</v>
      </c>
      <c r="Z269" s="9" t="s">
        <v>952</v>
      </c>
      <c r="AA269" s="9">
        <v>2</v>
      </c>
      <c r="AB269" s="9">
        <v>2</v>
      </c>
      <c r="AC269" s="9">
        <v>2</v>
      </c>
      <c r="AD269" s="9">
        <v>1</v>
      </c>
      <c r="AE269" s="9">
        <v>2</v>
      </c>
      <c r="AF269" s="9">
        <v>2</v>
      </c>
      <c r="AG269" s="9">
        <v>2</v>
      </c>
      <c r="AH269" s="91">
        <v>2</v>
      </c>
      <c r="AI269" s="9">
        <v>2</v>
      </c>
      <c r="AJ269">
        <v>2</v>
      </c>
      <c r="AK269" t="s">
        <v>957</v>
      </c>
      <c r="AL269" s="58">
        <v>2</v>
      </c>
      <c r="AM269">
        <v>2</v>
      </c>
      <c r="AN269">
        <v>2</v>
      </c>
      <c r="AO269">
        <v>2</v>
      </c>
      <c r="AP269">
        <v>2</v>
      </c>
      <c r="AQ269">
        <v>2</v>
      </c>
      <c r="AR269">
        <v>2</v>
      </c>
      <c r="AS269">
        <v>2</v>
      </c>
      <c r="AT269">
        <v>2</v>
      </c>
      <c r="AU269">
        <v>2</v>
      </c>
      <c r="AV269">
        <v>2</v>
      </c>
      <c r="AW269">
        <v>1</v>
      </c>
      <c r="AX269">
        <v>2</v>
      </c>
      <c r="AY269">
        <v>2</v>
      </c>
      <c r="AZ269">
        <v>2</v>
      </c>
      <c r="BA269">
        <v>1</v>
      </c>
      <c r="BB269">
        <v>2</v>
      </c>
      <c r="BC269">
        <v>1</v>
      </c>
      <c r="BD269">
        <v>2</v>
      </c>
      <c r="BE269">
        <v>1</v>
      </c>
      <c r="BF269">
        <v>2</v>
      </c>
      <c r="BG269">
        <v>2</v>
      </c>
      <c r="BH269">
        <v>1</v>
      </c>
      <c r="BI269">
        <v>3</v>
      </c>
      <c r="BJ269">
        <v>2</v>
      </c>
      <c r="BK269">
        <v>2</v>
      </c>
      <c r="BL269">
        <v>2</v>
      </c>
      <c r="BM269">
        <v>3</v>
      </c>
      <c r="BN269">
        <v>4</v>
      </c>
      <c r="BO269">
        <v>1</v>
      </c>
      <c r="BP269">
        <v>2</v>
      </c>
      <c r="BQ269">
        <v>2</v>
      </c>
      <c r="BR269">
        <v>3</v>
      </c>
      <c r="BS269">
        <v>2</v>
      </c>
      <c r="BT269" t="s">
        <v>291</v>
      </c>
      <c r="CS269" s="57"/>
    </row>
    <row r="270" spans="1:97" hidden="1">
      <c r="A270" s="9">
        <v>263</v>
      </c>
      <c r="B270" s="9">
        <v>1</v>
      </c>
      <c r="C270" s="9">
        <v>9</v>
      </c>
      <c r="D270" s="9">
        <v>3</v>
      </c>
      <c r="E270" s="9">
        <v>1</v>
      </c>
      <c r="F270" s="9">
        <v>0</v>
      </c>
      <c r="G270" s="9">
        <v>1</v>
      </c>
      <c r="H270" s="9">
        <v>0</v>
      </c>
      <c r="I270" s="9">
        <v>0</v>
      </c>
      <c r="J270" s="9">
        <v>0</v>
      </c>
      <c r="K270" s="9">
        <v>0</v>
      </c>
      <c r="L270" s="9">
        <v>0</v>
      </c>
      <c r="M270" s="9">
        <v>2</v>
      </c>
      <c r="N270" s="9">
        <v>1</v>
      </c>
      <c r="O270" s="9">
        <v>1</v>
      </c>
      <c r="P270" s="9">
        <v>1</v>
      </c>
      <c r="Q270" s="9">
        <v>1</v>
      </c>
      <c r="R270" s="9">
        <v>1</v>
      </c>
      <c r="S270" s="9">
        <v>2</v>
      </c>
      <c r="T270" s="9">
        <v>1</v>
      </c>
      <c r="U270" s="9">
        <v>1</v>
      </c>
      <c r="V270" s="9">
        <v>2</v>
      </c>
      <c r="W270" s="75">
        <v>1</v>
      </c>
      <c r="X270" s="75">
        <v>2</v>
      </c>
      <c r="Y270" s="75"/>
      <c r="Z270" s="9">
        <v>1</v>
      </c>
      <c r="AA270" s="9">
        <v>1</v>
      </c>
      <c r="AB270" s="9">
        <v>1</v>
      </c>
      <c r="AC270" s="9">
        <v>1</v>
      </c>
      <c r="AD270" s="9">
        <v>1</v>
      </c>
      <c r="AE270" s="9">
        <v>1</v>
      </c>
      <c r="AF270" s="9">
        <v>1</v>
      </c>
      <c r="AG270" s="9">
        <v>2</v>
      </c>
      <c r="AH270" s="91">
        <v>2</v>
      </c>
      <c r="AI270" s="9">
        <v>2</v>
      </c>
      <c r="AJ270">
        <v>2</v>
      </c>
      <c r="AK270" t="s">
        <v>957</v>
      </c>
      <c r="AL270" s="58">
        <v>2</v>
      </c>
      <c r="AM270">
        <v>1</v>
      </c>
      <c r="AN270">
        <v>1</v>
      </c>
      <c r="AO270">
        <v>1</v>
      </c>
      <c r="AP270">
        <v>2</v>
      </c>
      <c r="AQ270">
        <v>2</v>
      </c>
      <c r="AR270">
        <v>2</v>
      </c>
      <c r="AS270">
        <v>2</v>
      </c>
      <c r="AT270">
        <v>2</v>
      </c>
      <c r="AU270">
        <v>2</v>
      </c>
      <c r="AV270">
        <v>2</v>
      </c>
      <c r="AW270">
        <v>2</v>
      </c>
      <c r="AX270">
        <v>1</v>
      </c>
      <c r="AY270">
        <v>1</v>
      </c>
      <c r="AZ270">
        <v>1</v>
      </c>
      <c r="BA270">
        <v>1</v>
      </c>
      <c r="BB270">
        <v>1</v>
      </c>
      <c r="BC270">
        <v>1</v>
      </c>
      <c r="BD270">
        <v>1</v>
      </c>
      <c r="BE270">
        <v>2</v>
      </c>
      <c r="BF270" t="s">
        <v>957</v>
      </c>
      <c r="BG270" t="s">
        <v>957</v>
      </c>
      <c r="BH270">
        <v>1</v>
      </c>
      <c r="BI270">
        <v>1</v>
      </c>
      <c r="BJ270">
        <v>1</v>
      </c>
      <c r="BK270">
        <v>1</v>
      </c>
      <c r="BL270">
        <v>1</v>
      </c>
      <c r="BM270">
        <v>4</v>
      </c>
      <c r="BN270">
        <v>4</v>
      </c>
      <c r="BO270">
        <v>1</v>
      </c>
      <c r="BP270">
        <v>1</v>
      </c>
      <c r="BQ270">
        <v>1</v>
      </c>
      <c r="BS270">
        <v>1</v>
      </c>
      <c r="CS270" s="57"/>
    </row>
    <row r="271" spans="1:97" hidden="1">
      <c r="A271" s="9">
        <v>264</v>
      </c>
      <c r="B271" s="9">
        <v>1</v>
      </c>
      <c r="C271" s="9">
        <v>5</v>
      </c>
      <c r="D271" s="9">
        <v>1</v>
      </c>
      <c r="E271" s="9">
        <v>3</v>
      </c>
      <c r="F271" s="9">
        <v>0</v>
      </c>
      <c r="G271" s="9">
        <v>0</v>
      </c>
      <c r="H271" s="9">
        <v>0</v>
      </c>
      <c r="I271" s="9">
        <v>1</v>
      </c>
      <c r="J271" s="9">
        <v>0</v>
      </c>
      <c r="K271" s="9">
        <v>0</v>
      </c>
      <c r="L271" s="9">
        <v>0</v>
      </c>
      <c r="M271" s="9">
        <v>1</v>
      </c>
      <c r="N271" s="9">
        <v>1</v>
      </c>
      <c r="O271" s="9">
        <v>2</v>
      </c>
      <c r="P271" s="9">
        <v>1</v>
      </c>
      <c r="Q271" s="9">
        <v>1</v>
      </c>
      <c r="R271" s="9">
        <v>2</v>
      </c>
      <c r="S271" s="9"/>
      <c r="T271" s="9">
        <v>1</v>
      </c>
      <c r="U271" s="9">
        <v>1</v>
      </c>
      <c r="V271" s="9">
        <v>2</v>
      </c>
      <c r="W271" s="75">
        <v>1</v>
      </c>
      <c r="X271" s="75">
        <v>1</v>
      </c>
      <c r="Y271" s="75">
        <v>2</v>
      </c>
      <c r="Z271" s="9"/>
      <c r="AA271" s="9">
        <v>2</v>
      </c>
      <c r="AB271" s="9">
        <v>2</v>
      </c>
      <c r="AC271" s="9">
        <v>1</v>
      </c>
      <c r="AD271" s="9">
        <v>1</v>
      </c>
      <c r="AE271" s="9">
        <v>2</v>
      </c>
      <c r="AF271" s="9">
        <v>1</v>
      </c>
      <c r="AG271" s="9">
        <v>2</v>
      </c>
      <c r="AH271" s="9">
        <v>1</v>
      </c>
      <c r="AI271" s="9">
        <v>2</v>
      </c>
      <c r="AJ271">
        <v>2</v>
      </c>
      <c r="AK271" t="s">
        <v>957</v>
      </c>
      <c r="AL271" s="58">
        <v>2</v>
      </c>
      <c r="AM271">
        <v>1</v>
      </c>
      <c r="AN271">
        <v>1</v>
      </c>
      <c r="AO271">
        <v>2</v>
      </c>
      <c r="AP271">
        <v>2</v>
      </c>
      <c r="AQ271">
        <v>2</v>
      </c>
      <c r="AR271">
        <v>2</v>
      </c>
      <c r="AS271">
        <v>2</v>
      </c>
      <c r="AT271">
        <v>2</v>
      </c>
      <c r="AU271">
        <v>2</v>
      </c>
      <c r="AV271">
        <v>2</v>
      </c>
      <c r="AW271">
        <v>2</v>
      </c>
      <c r="AX271">
        <v>2</v>
      </c>
      <c r="AY271">
        <v>2</v>
      </c>
      <c r="AZ271">
        <v>2</v>
      </c>
      <c r="BA271">
        <v>1</v>
      </c>
      <c r="BB271">
        <v>2</v>
      </c>
      <c r="BC271">
        <v>1</v>
      </c>
      <c r="BD271">
        <v>1</v>
      </c>
      <c r="BE271">
        <v>1</v>
      </c>
      <c r="BF271">
        <v>1</v>
      </c>
      <c r="BG271">
        <v>1</v>
      </c>
      <c r="BH271">
        <v>1</v>
      </c>
      <c r="BI271">
        <v>3</v>
      </c>
      <c r="BJ271">
        <v>2</v>
      </c>
      <c r="BK271">
        <v>2</v>
      </c>
      <c r="BL271">
        <v>2</v>
      </c>
      <c r="BM271">
        <v>3</v>
      </c>
      <c r="BN271">
        <v>4</v>
      </c>
      <c r="BO271">
        <v>2</v>
      </c>
      <c r="BP271">
        <v>4</v>
      </c>
      <c r="BQ271">
        <v>2</v>
      </c>
      <c r="BR271">
        <v>2</v>
      </c>
      <c r="BS271">
        <v>2</v>
      </c>
      <c r="CS271" s="57"/>
    </row>
    <row r="272" spans="1:97">
      <c r="A272" s="9">
        <v>265</v>
      </c>
      <c r="B272" s="9">
        <v>2</v>
      </c>
      <c r="C272" s="9">
        <v>8</v>
      </c>
      <c r="D272" s="9">
        <v>5</v>
      </c>
      <c r="E272" s="9">
        <v>1</v>
      </c>
      <c r="F272" s="9">
        <v>0</v>
      </c>
      <c r="G272" s="9">
        <v>0</v>
      </c>
      <c r="H272" s="9">
        <v>0</v>
      </c>
      <c r="I272" s="9">
        <v>0</v>
      </c>
      <c r="J272" s="9">
        <v>0</v>
      </c>
      <c r="K272" s="9">
        <v>1</v>
      </c>
      <c r="L272" s="9">
        <v>0</v>
      </c>
      <c r="M272" s="9">
        <v>1</v>
      </c>
      <c r="N272" s="9">
        <v>2</v>
      </c>
      <c r="O272" s="9">
        <v>2</v>
      </c>
      <c r="P272" s="9">
        <v>1</v>
      </c>
      <c r="Q272" s="9">
        <v>2</v>
      </c>
      <c r="R272" s="9" t="s">
        <v>962</v>
      </c>
      <c r="S272" s="9" t="s">
        <v>957</v>
      </c>
      <c r="T272" s="9">
        <v>2</v>
      </c>
      <c r="U272" s="9">
        <v>2</v>
      </c>
      <c r="V272" s="9" t="s">
        <v>957</v>
      </c>
      <c r="W272" s="75">
        <v>2</v>
      </c>
      <c r="X272" s="75" t="s">
        <v>954</v>
      </c>
      <c r="Y272" s="75" t="s">
        <v>952</v>
      </c>
      <c r="Z272" s="9" t="s">
        <v>952</v>
      </c>
      <c r="AA272" s="9">
        <v>1</v>
      </c>
      <c r="AB272" s="9">
        <v>2</v>
      </c>
      <c r="AC272" s="9">
        <v>1</v>
      </c>
      <c r="AD272" s="9">
        <v>1</v>
      </c>
      <c r="AE272" s="9">
        <v>2</v>
      </c>
      <c r="AF272" s="9">
        <v>2</v>
      </c>
      <c r="AG272" s="9">
        <v>1</v>
      </c>
      <c r="AH272" s="9">
        <v>1</v>
      </c>
      <c r="AI272" s="9">
        <v>2</v>
      </c>
      <c r="AJ272">
        <v>2</v>
      </c>
      <c r="AK272" t="s">
        <v>957</v>
      </c>
      <c r="AL272" s="58">
        <v>1</v>
      </c>
      <c r="AM272">
        <v>1</v>
      </c>
      <c r="AN272">
        <v>1</v>
      </c>
      <c r="AO272">
        <v>2</v>
      </c>
      <c r="AP272">
        <v>2</v>
      </c>
      <c r="AQ272">
        <v>2</v>
      </c>
      <c r="AR272">
        <v>2</v>
      </c>
      <c r="AS272">
        <v>2</v>
      </c>
      <c r="AT272">
        <v>1</v>
      </c>
      <c r="AU272">
        <v>1</v>
      </c>
      <c r="AV272">
        <v>2</v>
      </c>
      <c r="AW272">
        <v>1</v>
      </c>
      <c r="AX272">
        <v>2</v>
      </c>
      <c r="AY272">
        <v>1</v>
      </c>
      <c r="AZ272">
        <v>1</v>
      </c>
      <c r="BA272">
        <v>1</v>
      </c>
      <c r="BB272">
        <v>1</v>
      </c>
      <c r="BC272">
        <v>1</v>
      </c>
      <c r="BD272">
        <v>1</v>
      </c>
      <c r="BE272">
        <v>1</v>
      </c>
      <c r="BF272">
        <v>2</v>
      </c>
      <c r="BG272">
        <v>1</v>
      </c>
      <c r="BH272">
        <v>1</v>
      </c>
      <c r="BI272">
        <v>2</v>
      </c>
      <c r="BJ272">
        <v>1</v>
      </c>
      <c r="BK272">
        <v>1</v>
      </c>
      <c r="BL272">
        <v>1</v>
      </c>
      <c r="BM272">
        <v>1</v>
      </c>
      <c r="BN272">
        <v>4</v>
      </c>
      <c r="BO272">
        <v>3</v>
      </c>
      <c r="BP272">
        <v>2</v>
      </c>
      <c r="BQ272">
        <v>3</v>
      </c>
      <c r="BR272">
        <v>3</v>
      </c>
      <c r="BS272">
        <v>2</v>
      </c>
      <c r="CS272" s="57"/>
    </row>
    <row r="273" spans="1:97" hidden="1">
      <c r="A273" s="9">
        <v>266</v>
      </c>
      <c r="B273" s="9">
        <v>2</v>
      </c>
      <c r="C273" s="9">
        <v>4</v>
      </c>
      <c r="D273" s="9">
        <v>4</v>
      </c>
      <c r="E273" s="9">
        <v>11</v>
      </c>
      <c r="F273" s="9">
        <v>0</v>
      </c>
      <c r="G273" s="9">
        <v>1</v>
      </c>
      <c r="H273" s="9">
        <v>0</v>
      </c>
      <c r="I273" s="9">
        <v>0</v>
      </c>
      <c r="J273" s="9">
        <v>0</v>
      </c>
      <c r="K273" s="9">
        <v>0</v>
      </c>
      <c r="L273" s="9">
        <v>0</v>
      </c>
      <c r="M273" s="9">
        <v>2</v>
      </c>
      <c r="N273" s="9">
        <v>1</v>
      </c>
      <c r="O273" s="9">
        <v>1</v>
      </c>
      <c r="P273" s="9">
        <v>1</v>
      </c>
      <c r="Q273" s="9">
        <v>1</v>
      </c>
      <c r="R273" s="9">
        <v>1</v>
      </c>
      <c r="S273" s="9">
        <v>2</v>
      </c>
      <c r="T273" s="9">
        <v>1</v>
      </c>
      <c r="U273" s="9">
        <v>1</v>
      </c>
      <c r="V273" s="9">
        <v>2</v>
      </c>
      <c r="W273" s="75">
        <v>1</v>
      </c>
      <c r="X273" s="75">
        <v>1</v>
      </c>
      <c r="Y273" s="75">
        <v>2</v>
      </c>
      <c r="Z273" s="9">
        <v>1</v>
      </c>
      <c r="AA273" s="9">
        <v>2</v>
      </c>
      <c r="AB273" s="9">
        <v>2</v>
      </c>
      <c r="AC273" s="9">
        <v>1</v>
      </c>
      <c r="AD273" s="9">
        <v>1</v>
      </c>
      <c r="AE273" s="9"/>
      <c r="AF273" s="9">
        <v>1</v>
      </c>
      <c r="AG273" s="9">
        <v>1</v>
      </c>
      <c r="AH273" s="91">
        <v>1</v>
      </c>
      <c r="AI273" s="9">
        <v>2</v>
      </c>
      <c r="AJ273">
        <v>1</v>
      </c>
      <c r="AK273">
        <v>1</v>
      </c>
      <c r="AL273" s="58">
        <v>2</v>
      </c>
      <c r="AM273">
        <v>1</v>
      </c>
      <c r="AN273">
        <v>1</v>
      </c>
      <c r="AO273">
        <v>2</v>
      </c>
      <c r="AP273">
        <v>1</v>
      </c>
      <c r="AQ273">
        <v>2</v>
      </c>
      <c r="AR273">
        <v>1</v>
      </c>
      <c r="AS273">
        <v>2</v>
      </c>
      <c r="AT273">
        <v>1</v>
      </c>
      <c r="AU273">
        <v>1</v>
      </c>
      <c r="AV273">
        <v>2</v>
      </c>
      <c r="AW273">
        <v>1</v>
      </c>
      <c r="AX273">
        <v>2</v>
      </c>
      <c r="AY273">
        <v>1</v>
      </c>
      <c r="AZ273">
        <v>2</v>
      </c>
      <c r="BA273">
        <v>2</v>
      </c>
      <c r="BB273">
        <v>2</v>
      </c>
      <c r="BC273">
        <v>1</v>
      </c>
      <c r="BD273">
        <v>1</v>
      </c>
      <c r="BE273">
        <v>1</v>
      </c>
      <c r="BF273">
        <v>1</v>
      </c>
      <c r="BG273">
        <v>1</v>
      </c>
      <c r="BH273">
        <v>1</v>
      </c>
      <c r="BI273">
        <v>2</v>
      </c>
      <c r="BJ273">
        <v>1</v>
      </c>
      <c r="BK273">
        <v>1</v>
      </c>
      <c r="BL273">
        <v>1</v>
      </c>
      <c r="BM273">
        <v>2</v>
      </c>
      <c r="BN273">
        <v>4</v>
      </c>
      <c r="BO273">
        <v>1</v>
      </c>
      <c r="BP273">
        <v>2</v>
      </c>
      <c r="BQ273">
        <v>3</v>
      </c>
      <c r="BR273">
        <v>4</v>
      </c>
      <c r="BS273">
        <v>1</v>
      </c>
      <c r="BT273" t="s">
        <v>292</v>
      </c>
      <c r="CS273" s="57"/>
    </row>
    <row r="274" spans="1:97">
      <c r="A274" s="9">
        <v>267</v>
      </c>
      <c r="B274" s="9">
        <v>2</v>
      </c>
      <c r="C274" s="9">
        <v>4</v>
      </c>
      <c r="D274" s="9">
        <v>1</v>
      </c>
      <c r="E274" s="9">
        <v>16</v>
      </c>
      <c r="F274" s="9">
        <v>0</v>
      </c>
      <c r="G274" s="9">
        <v>0</v>
      </c>
      <c r="H274" s="9">
        <v>0</v>
      </c>
      <c r="I274" s="9">
        <v>1</v>
      </c>
      <c r="J274" s="9">
        <v>0</v>
      </c>
      <c r="K274" s="9">
        <v>0</v>
      </c>
      <c r="L274" s="9">
        <v>0</v>
      </c>
      <c r="M274" s="9">
        <v>2</v>
      </c>
      <c r="N274" s="9">
        <v>2</v>
      </c>
      <c r="O274" s="9">
        <v>1</v>
      </c>
      <c r="P274" s="9">
        <v>1</v>
      </c>
      <c r="Q274" s="9">
        <v>1</v>
      </c>
      <c r="R274" s="9">
        <v>1</v>
      </c>
      <c r="S274" s="9">
        <v>1</v>
      </c>
      <c r="T274" s="9">
        <v>1</v>
      </c>
      <c r="U274" s="9">
        <v>1</v>
      </c>
      <c r="V274" s="9">
        <v>1</v>
      </c>
      <c r="W274" s="75">
        <v>2</v>
      </c>
      <c r="X274" s="75" t="s">
        <v>956</v>
      </c>
      <c r="Y274" s="75" t="s">
        <v>952</v>
      </c>
      <c r="Z274" s="9" t="s">
        <v>952</v>
      </c>
      <c r="AA274" s="9">
        <v>1</v>
      </c>
      <c r="AB274" s="9">
        <v>1</v>
      </c>
      <c r="AC274" s="9">
        <v>1</v>
      </c>
      <c r="AD274" s="9">
        <v>1</v>
      </c>
      <c r="AE274" s="9">
        <v>2</v>
      </c>
      <c r="AF274" s="9">
        <v>1</v>
      </c>
      <c r="AG274" s="9">
        <v>1</v>
      </c>
      <c r="AH274" s="91">
        <v>1</v>
      </c>
      <c r="AI274" s="9">
        <v>2</v>
      </c>
      <c r="AJ274">
        <v>2</v>
      </c>
      <c r="AK274" t="s">
        <v>957</v>
      </c>
      <c r="AL274" s="58">
        <v>2</v>
      </c>
      <c r="AM274">
        <v>1</v>
      </c>
      <c r="AN274">
        <v>2</v>
      </c>
      <c r="AO274">
        <v>2</v>
      </c>
      <c r="AP274">
        <v>1</v>
      </c>
      <c r="AQ274">
        <v>2</v>
      </c>
      <c r="AR274">
        <v>2</v>
      </c>
      <c r="AS274">
        <v>2</v>
      </c>
      <c r="AT274">
        <v>2</v>
      </c>
      <c r="AU274">
        <v>2</v>
      </c>
      <c r="AV274">
        <v>2</v>
      </c>
      <c r="AW274">
        <v>2</v>
      </c>
      <c r="AX274">
        <v>1</v>
      </c>
      <c r="AY274">
        <v>1</v>
      </c>
      <c r="AZ274">
        <v>2</v>
      </c>
      <c r="BA274">
        <v>1</v>
      </c>
      <c r="BB274">
        <v>2</v>
      </c>
      <c r="BC274">
        <v>1</v>
      </c>
      <c r="BD274">
        <v>2</v>
      </c>
      <c r="BE274">
        <v>2</v>
      </c>
      <c r="BF274" t="s">
        <v>957</v>
      </c>
      <c r="BG274" t="s">
        <v>957</v>
      </c>
      <c r="BH274">
        <v>1</v>
      </c>
      <c r="BI274">
        <v>2</v>
      </c>
      <c r="BJ274">
        <v>1</v>
      </c>
      <c r="BK274">
        <v>2</v>
      </c>
      <c r="BL274">
        <v>2</v>
      </c>
      <c r="BM274">
        <v>1</v>
      </c>
      <c r="BN274">
        <v>4</v>
      </c>
      <c r="BO274">
        <v>3</v>
      </c>
      <c r="BP274">
        <v>2</v>
      </c>
      <c r="BQ274">
        <v>2</v>
      </c>
      <c r="BR274">
        <v>3</v>
      </c>
      <c r="BS274">
        <v>4</v>
      </c>
      <c r="BT274" t="s">
        <v>293</v>
      </c>
      <c r="CS274" s="57"/>
    </row>
    <row r="275" spans="1:97" hidden="1">
      <c r="A275" s="9">
        <v>268</v>
      </c>
      <c r="B275" s="9">
        <v>1</v>
      </c>
      <c r="C275" s="9">
        <v>4</v>
      </c>
      <c r="D275" s="9">
        <v>1</v>
      </c>
      <c r="E275" s="9">
        <v>8</v>
      </c>
      <c r="F275" s="9">
        <v>0</v>
      </c>
      <c r="G275" s="9">
        <v>0</v>
      </c>
      <c r="H275" s="9">
        <v>0</v>
      </c>
      <c r="I275" s="9">
        <v>0</v>
      </c>
      <c r="J275" s="9">
        <v>0</v>
      </c>
      <c r="K275" s="9">
        <v>1</v>
      </c>
      <c r="L275" s="9">
        <v>0</v>
      </c>
      <c r="M275" s="9">
        <v>2</v>
      </c>
      <c r="N275" s="9">
        <v>1</v>
      </c>
      <c r="O275" s="9">
        <v>2</v>
      </c>
      <c r="P275" s="9">
        <v>2</v>
      </c>
      <c r="Q275" s="9">
        <v>1</v>
      </c>
      <c r="R275" s="9">
        <v>1</v>
      </c>
      <c r="S275" s="9">
        <v>1</v>
      </c>
      <c r="T275" s="9">
        <v>2</v>
      </c>
      <c r="U275" s="9">
        <v>1</v>
      </c>
      <c r="V275" s="9">
        <v>1</v>
      </c>
      <c r="W275" s="75">
        <v>2</v>
      </c>
      <c r="X275" s="75" t="s">
        <v>956</v>
      </c>
      <c r="Y275" s="75" t="s">
        <v>952</v>
      </c>
      <c r="Z275" s="9" t="s">
        <v>952</v>
      </c>
      <c r="AA275" s="9">
        <v>2</v>
      </c>
      <c r="AB275" s="9">
        <v>1</v>
      </c>
      <c r="AC275" s="9">
        <v>2</v>
      </c>
      <c r="AD275" s="9">
        <v>1</v>
      </c>
      <c r="AE275" s="9">
        <v>2</v>
      </c>
      <c r="AF275" s="9">
        <v>1</v>
      </c>
      <c r="AG275" s="9">
        <v>2</v>
      </c>
      <c r="AH275" s="9">
        <v>1</v>
      </c>
      <c r="AI275" s="9">
        <v>2</v>
      </c>
      <c r="AJ275">
        <v>1</v>
      </c>
      <c r="AK275">
        <v>1</v>
      </c>
      <c r="AL275" s="58">
        <v>2</v>
      </c>
      <c r="AM275">
        <v>1</v>
      </c>
      <c r="AN275">
        <v>2</v>
      </c>
      <c r="AO275">
        <v>2</v>
      </c>
      <c r="AP275">
        <v>1</v>
      </c>
      <c r="AQ275">
        <v>2</v>
      </c>
      <c r="AR275">
        <v>1</v>
      </c>
      <c r="AS275">
        <v>2</v>
      </c>
      <c r="AT275">
        <v>2</v>
      </c>
      <c r="AU275">
        <v>2</v>
      </c>
      <c r="AV275">
        <v>2</v>
      </c>
      <c r="AW275">
        <v>2</v>
      </c>
      <c r="AX275">
        <v>2</v>
      </c>
      <c r="AY275">
        <v>2</v>
      </c>
      <c r="AZ275">
        <v>2</v>
      </c>
      <c r="BA275">
        <v>2</v>
      </c>
      <c r="BB275">
        <v>2</v>
      </c>
      <c r="BC275">
        <v>1</v>
      </c>
      <c r="BD275">
        <v>1</v>
      </c>
      <c r="BE275">
        <v>1</v>
      </c>
      <c r="BF275">
        <v>3</v>
      </c>
      <c r="BG275">
        <v>2</v>
      </c>
      <c r="BH275">
        <v>1</v>
      </c>
      <c r="BI275">
        <v>3</v>
      </c>
      <c r="BJ275">
        <v>1</v>
      </c>
      <c r="BK275">
        <v>2</v>
      </c>
      <c r="BL275">
        <v>1</v>
      </c>
      <c r="BM275">
        <v>2</v>
      </c>
      <c r="BN275">
        <v>4</v>
      </c>
      <c r="BO275">
        <v>2</v>
      </c>
      <c r="BP275">
        <v>2</v>
      </c>
      <c r="BQ275">
        <v>3</v>
      </c>
      <c r="BR275">
        <v>1</v>
      </c>
      <c r="BS275">
        <v>2</v>
      </c>
      <c r="CS275" s="57"/>
    </row>
    <row r="276" spans="1:97" hidden="1">
      <c r="A276" s="9">
        <v>269</v>
      </c>
      <c r="B276" s="9">
        <v>1</v>
      </c>
      <c r="C276" s="9">
        <v>8</v>
      </c>
      <c r="D276" s="9">
        <v>7</v>
      </c>
      <c r="E276" s="9">
        <v>5</v>
      </c>
      <c r="F276" s="9">
        <v>0</v>
      </c>
      <c r="G276" s="9">
        <v>0</v>
      </c>
      <c r="H276" s="9">
        <v>0</v>
      </c>
      <c r="I276" s="9">
        <v>1</v>
      </c>
      <c r="J276" s="9">
        <v>0</v>
      </c>
      <c r="K276" s="9">
        <v>0</v>
      </c>
      <c r="L276" s="9">
        <v>0</v>
      </c>
      <c r="M276" s="9">
        <v>2</v>
      </c>
      <c r="N276" s="9">
        <v>1</v>
      </c>
      <c r="O276" s="9">
        <v>1</v>
      </c>
      <c r="P276" s="9">
        <v>1</v>
      </c>
      <c r="Q276" s="9">
        <v>1</v>
      </c>
      <c r="R276" s="9">
        <v>1</v>
      </c>
      <c r="S276" s="9">
        <v>1</v>
      </c>
      <c r="T276" s="9">
        <v>1</v>
      </c>
      <c r="U276" s="9">
        <v>1</v>
      </c>
      <c r="V276" s="9">
        <v>2</v>
      </c>
      <c r="W276" s="75">
        <v>2</v>
      </c>
      <c r="X276" s="75" t="s">
        <v>956</v>
      </c>
      <c r="Y276" s="75" t="s">
        <v>952</v>
      </c>
      <c r="Z276" s="9" t="s">
        <v>952</v>
      </c>
      <c r="AA276" s="9">
        <v>1</v>
      </c>
      <c r="AB276" s="9">
        <v>2</v>
      </c>
      <c r="AC276" s="9">
        <v>1</v>
      </c>
      <c r="AD276" s="9">
        <v>1</v>
      </c>
      <c r="AE276" s="9">
        <v>2</v>
      </c>
      <c r="AF276" s="9">
        <v>1</v>
      </c>
      <c r="AG276" s="9">
        <v>2</v>
      </c>
      <c r="AH276" s="9">
        <v>1</v>
      </c>
      <c r="AI276" s="9">
        <v>2</v>
      </c>
      <c r="AJ276">
        <v>2</v>
      </c>
      <c r="AK276" t="s">
        <v>957</v>
      </c>
      <c r="AL276" s="58">
        <v>2</v>
      </c>
      <c r="AM276">
        <v>1</v>
      </c>
      <c r="AN276">
        <v>1</v>
      </c>
      <c r="AO276">
        <v>2</v>
      </c>
      <c r="AP276">
        <v>1</v>
      </c>
      <c r="AQ276">
        <v>1</v>
      </c>
      <c r="AR276">
        <v>2</v>
      </c>
      <c r="AS276">
        <v>2</v>
      </c>
      <c r="AT276">
        <v>2</v>
      </c>
      <c r="AU276">
        <v>2</v>
      </c>
      <c r="AV276">
        <v>2</v>
      </c>
      <c r="AW276">
        <v>2</v>
      </c>
      <c r="AX276">
        <v>2</v>
      </c>
      <c r="AY276">
        <v>2</v>
      </c>
      <c r="AZ276">
        <v>2</v>
      </c>
      <c r="BA276">
        <v>2</v>
      </c>
      <c r="BB276">
        <v>2</v>
      </c>
      <c r="BC276">
        <v>1</v>
      </c>
      <c r="BD276">
        <v>1</v>
      </c>
      <c r="BE276">
        <v>2</v>
      </c>
      <c r="BF276" t="s">
        <v>968</v>
      </c>
      <c r="BG276" t="s">
        <v>957</v>
      </c>
      <c r="BH276">
        <v>1</v>
      </c>
      <c r="BI276">
        <v>2</v>
      </c>
      <c r="BJ276">
        <v>2</v>
      </c>
      <c r="BK276">
        <v>2</v>
      </c>
      <c r="BL276">
        <v>2</v>
      </c>
      <c r="BM276">
        <v>1</v>
      </c>
      <c r="BN276">
        <v>4</v>
      </c>
      <c r="BO276">
        <v>2</v>
      </c>
      <c r="BP276">
        <v>4</v>
      </c>
      <c r="BQ276">
        <v>3</v>
      </c>
      <c r="BR276">
        <v>1</v>
      </c>
      <c r="BS276">
        <v>2</v>
      </c>
      <c r="BT276" t="s">
        <v>294</v>
      </c>
      <c r="CS276" s="57"/>
    </row>
    <row r="277" spans="1:97" hidden="1">
      <c r="A277" s="9">
        <v>270</v>
      </c>
      <c r="B277" s="9">
        <v>2</v>
      </c>
      <c r="C277" s="9">
        <v>8</v>
      </c>
      <c r="D277" s="9">
        <v>5</v>
      </c>
      <c r="E277" s="9">
        <v>11</v>
      </c>
      <c r="F277" s="9">
        <v>0</v>
      </c>
      <c r="G277" s="9">
        <v>0</v>
      </c>
      <c r="H277" s="9">
        <v>0</v>
      </c>
      <c r="I277" s="9">
        <v>0</v>
      </c>
      <c r="J277" s="9">
        <v>0</v>
      </c>
      <c r="K277" s="9">
        <v>1</v>
      </c>
      <c r="L277" s="9">
        <v>0</v>
      </c>
      <c r="M277" s="9">
        <v>2</v>
      </c>
      <c r="N277" s="9">
        <v>2</v>
      </c>
      <c r="O277" s="9"/>
      <c r="P277" s="9">
        <v>1</v>
      </c>
      <c r="Q277" s="9">
        <v>1</v>
      </c>
      <c r="R277" s="9">
        <v>1</v>
      </c>
      <c r="S277" s="9">
        <v>1</v>
      </c>
      <c r="T277" s="9">
        <v>1</v>
      </c>
      <c r="U277" s="9">
        <v>1</v>
      </c>
      <c r="V277" s="9">
        <v>1</v>
      </c>
      <c r="W277" s="75">
        <v>2</v>
      </c>
      <c r="X277" s="75" t="s">
        <v>954</v>
      </c>
      <c r="Y277" s="75" t="s">
        <v>952</v>
      </c>
      <c r="Z277" s="9" t="s">
        <v>952</v>
      </c>
      <c r="AA277" s="9">
        <v>1</v>
      </c>
      <c r="AB277" s="9">
        <v>2</v>
      </c>
      <c r="AC277" s="9">
        <v>1</v>
      </c>
      <c r="AD277" s="9">
        <v>1</v>
      </c>
      <c r="AE277" s="9">
        <v>2</v>
      </c>
      <c r="AF277" s="9">
        <v>1</v>
      </c>
      <c r="AG277" s="9">
        <v>1</v>
      </c>
      <c r="AH277" s="9">
        <v>1</v>
      </c>
      <c r="AI277" s="9"/>
      <c r="AJ277">
        <v>2</v>
      </c>
      <c r="AK277" t="s">
        <v>957</v>
      </c>
      <c r="AL277" s="58">
        <v>1</v>
      </c>
      <c r="AM277">
        <v>1</v>
      </c>
      <c r="AN277">
        <v>1</v>
      </c>
      <c r="AO277">
        <v>2</v>
      </c>
      <c r="AP277">
        <v>1</v>
      </c>
      <c r="AQ277">
        <v>2</v>
      </c>
      <c r="AR277">
        <v>2</v>
      </c>
      <c r="AS277">
        <v>2</v>
      </c>
      <c r="AT277">
        <v>2</v>
      </c>
      <c r="AU277">
        <v>2</v>
      </c>
      <c r="AV277">
        <v>2</v>
      </c>
      <c r="AW277">
        <v>2</v>
      </c>
      <c r="AX277">
        <v>2</v>
      </c>
      <c r="AY277">
        <v>2</v>
      </c>
      <c r="AZ277">
        <v>1</v>
      </c>
      <c r="BA277">
        <v>1</v>
      </c>
      <c r="BB277">
        <v>1</v>
      </c>
      <c r="BC277">
        <v>2</v>
      </c>
      <c r="BD277">
        <v>2</v>
      </c>
      <c r="BE277">
        <v>2</v>
      </c>
      <c r="BF277" t="s">
        <v>957</v>
      </c>
      <c r="BG277" t="s">
        <v>957</v>
      </c>
      <c r="BH277">
        <v>1</v>
      </c>
      <c r="BI277">
        <v>1</v>
      </c>
      <c r="BJ277">
        <v>1</v>
      </c>
      <c r="BK277">
        <v>3</v>
      </c>
      <c r="BL277">
        <v>1</v>
      </c>
      <c r="BM277">
        <v>4</v>
      </c>
      <c r="BN277">
        <v>2</v>
      </c>
      <c r="BO277">
        <v>1</v>
      </c>
      <c r="BQ277">
        <v>3</v>
      </c>
      <c r="BR277">
        <v>1</v>
      </c>
      <c r="BS277">
        <v>2</v>
      </c>
      <c r="CS277" s="57"/>
    </row>
    <row r="278" spans="1:97">
      <c r="A278" s="9">
        <v>271</v>
      </c>
      <c r="B278" s="9">
        <v>2</v>
      </c>
      <c r="C278" s="9">
        <v>8</v>
      </c>
      <c r="D278" s="9">
        <v>4</v>
      </c>
      <c r="E278" s="9">
        <v>8</v>
      </c>
      <c r="F278" s="9">
        <v>0</v>
      </c>
      <c r="G278" s="9">
        <v>0</v>
      </c>
      <c r="H278" s="9">
        <v>0</v>
      </c>
      <c r="I278" s="9">
        <v>0</v>
      </c>
      <c r="J278" s="9">
        <v>1</v>
      </c>
      <c r="K278" s="9">
        <v>1</v>
      </c>
      <c r="L278" s="9">
        <v>0</v>
      </c>
      <c r="M278" s="9">
        <v>2</v>
      </c>
      <c r="N278" s="9">
        <v>2</v>
      </c>
      <c r="O278" s="9">
        <v>2</v>
      </c>
      <c r="P278" s="9">
        <v>1</v>
      </c>
      <c r="Q278" s="9">
        <v>1</v>
      </c>
      <c r="R278" s="9">
        <v>1</v>
      </c>
      <c r="S278" s="9">
        <v>2</v>
      </c>
      <c r="T278" s="9">
        <v>2</v>
      </c>
      <c r="U278" s="9">
        <v>1</v>
      </c>
      <c r="V278" s="9">
        <v>1</v>
      </c>
      <c r="W278" s="75">
        <v>2</v>
      </c>
      <c r="X278" s="75" t="s">
        <v>954</v>
      </c>
      <c r="Y278" s="75" t="s">
        <v>952</v>
      </c>
      <c r="Z278" s="9" t="s">
        <v>952</v>
      </c>
      <c r="AA278" s="9">
        <v>2</v>
      </c>
      <c r="AB278" s="9">
        <v>1</v>
      </c>
      <c r="AC278" s="9">
        <v>1</v>
      </c>
      <c r="AD278" s="9">
        <v>1</v>
      </c>
      <c r="AE278" s="9">
        <v>2</v>
      </c>
      <c r="AF278" s="9">
        <v>1</v>
      </c>
      <c r="AG278" s="9">
        <v>1</v>
      </c>
      <c r="AH278" s="91">
        <v>1</v>
      </c>
      <c r="AI278" s="9">
        <v>2</v>
      </c>
      <c r="AJ278">
        <v>2</v>
      </c>
      <c r="AK278" t="s">
        <v>957</v>
      </c>
      <c r="AL278" s="58">
        <v>1</v>
      </c>
      <c r="AM278">
        <v>1</v>
      </c>
      <c r="AN278">
        <v>1</v>
      </c>
      <c r="AO278">
        <v>2</v>
      </c>
      <c r="AP278">
        <v>1</v>
      </c>
      <c r="AQ278">
        <v>2</v>
      </c>
      <c r="AR278">
        <v>2</v>
      </c>
      <c r="AS278">
        <v>2</v>
      </c>
      <c r="AT278">
        <v>1</v>
      </c>
      <c r="AU278">
        <v>2</v>
      </c>
      <c r="AV278">
        <v>2</v>
      </c>
      <c r="AW278">
        <v>2</v>
      </c>
      <c r="AX278">
        <v>2</v>
      </c>
      <c r="AY278">
        <v>2</v>
      </c>
      <c r="AZ278">
        <v>2</v>
      </c>
      <c r="BA278">
        <v>1</v>
      </c>
      <c r="BB278">
        <v>2</v>
      </c>
      <c r="BC278">
        <v>2</v>
      </c>
      <c r="BD278">
        <v>2</v>
      </c>
      <c r="BE278">
        <v>1</v>
      </c>
      <c r="BF278">
        <v>1</v>
      </c>
      <c r="BG278">
        <v>2</v>
      </c>
      <c r="BH278">
        <v>1</v>
      </c>
      <c r="BI278">
        <v>1</v>
      </c>
      <c r="BJ278">
        <v>1</v>
      </c>
      <c r="BK278">
        <v>1</v>
      </c>
      <c r="BL278">
        <v>1</v>
      </c>
      <c r="BM278">
        <v>3</v>
      </c>
      <c r="BN278">
        <v>4</v>
      </c>
      <c r="BO278">
        <v>1</v>
      </c>
      <c r="BP278">
        <v>4</v>
      </c>
      <c r="BQ278">
        <v>3</v>
      </c>
      <c r="BR278">
        <v>1</v>
      </c>
      <c r="BS278">
        <v>1</v>
      </c>
      <c r="CS278" s="57"/>
    </row>
    <row r="279" spans="1:97">
      <c r="A279" s="9">
        <v>272</v>
      </c>
      <c r="B279" s="9">
        <v>2</v>
      </c>
      <c r="C279" s="9">
        <v>5</v>
      </c>
      <c r="D279" s="9">
        <v>4</v>
      </c>
      <c r="E279" s="9">
        <v>5</v>
      </c>
      <c r="F279" s="9">
        <v>0</v>
      </c>
      <c r="G279" s="9">
        <v>0</v>
      </c>
      <c r="H279" s="9">
        <v>1</v>
      </c>
      <c r="I279" s="9">
        <v>1</v>
      </c>
      <c r="J279" s="9">
        <v>0</v>
      </c>
      <c r="K279" s="9">
        <v>0</v>
      </c>
      <c r="L279" s="9">
        <v>0</v>
      </c>
      <c r="M279" s="9">
        <v>2</v>
      </c>
      <c r="N279" s="9">
        <v>2</v>
      </c>
      <c r="O279" s="9">
        <v>2</v>
      </c>
      <c r="P279" s="9">
        <v>2</v>
      </c>
      <c r="Q279" s="9">
        <v>1</v>
      </c>
      <c r="R279" s="9">
        <v>1</v>
      </c>
      <c r="S279" s="9">
        <v>1</v>
      </c>
      <c r="T279" s="9">
        <v>1</v>
      </c>
      <c r="U279" s="9">
        <v>1</v>
      </c>
      <c r="V279" s="9">
        <v>2</v>
      </c>
      <c r="W279" s="75">
        <v>1</v>
      </c>
      <c r="X279" s="75">
        <v>1</v>
      </c>
      <c r="Y279" s="75">
        <v>2</v>
      </c>
      <c r="Z279" s="9">
        <v>1</v>
      </c>
      <c r="AA279" s="9">
        <v>1</v>
      </c>
      <c r="AB279" s="9">
        <v>1</v>
      </c>
      <c r="AC279" s="9">
        <v>2</v>
      </c>
      <c r="AD279" s="9">
        <v>1</v>
      </c>
      <c r="AE279" s="9">
        <v>2</v>
      </c>
      <c r="AF279" s="9">
        <v>2</v>
      </c>
      <c r="AG279" s="9">
        <v>2</v>
      </c>
      <c r="AH279" s="91">
        <v>2</v>
      </c>
      <c r="AI279" s="9">
        <v>2</v>
      </c>
      <c r="AJ279">
        <v>2</v>
      </c>
      <c r="AK279" t="s">
        <v>957</v>
      </c>
      <c r="AL279" s="58">
        <v>1</v>
      </c>
      <c r="AM279">
        <v>1</v>
      </c>
      <c r="AN279">
        <v>2</v>
      </c>
      <c r="AO279">
        <v>2</v>
      </c>
      <c r="AP279">
        <v>1</v>
      </c>
      <c r="AQ279">
        <v>2</v>
      </c>
      <c r="AR279">
        <v>2</v>
      </c>
      <c r="AS279">
        <v>2</v>
      </c>
      <c r="AT279">
        <v>2</v>
      </c>
      <c r="AU279">
        <v>2</v>
      </c>
      <c r="AV279">
        <v>2</v>
      </c>
      <c r="AW279">
        <v>1</v>
      </c>
      <c r="AX279">
        <v>2</v>
      </c>
      <c r="AY279">
        <v>2</v>
      </c>
      <c r="AZ279">
        <v>2</v>
      </c>
      <c r="BA279">
        <v>1</v>
      </c>
      <c r="BB279">
        <v>2</v>
      </c>
      <c r="BC279">
        <v>1</v>
      </c>
      <c r="BD279">
        <v>1</v>
      </c>
      <c r="BE279">
        <v>2</v>
      </c>
      <c r="BF279" t="s">
        <v>957</v>
      </c>
      <c r="BG279" t="s">
        <v>957</v>
      </c>
      <c r="BH279">
        <v>1</v>
      </c>
      <c r="BI279">
        <v>2</v>
      </c>
      <c r="BJ279">
        <v>2</v>
      </c>
      <c r="BK279">
        <v>2</v>
      </c>
      <c r="BL279">
        <v>2</v>
      </c>
      <c r="BM279">
        <v>1</v>
      </c>
      <c r="BN279">
        <v>4</v>
      </c>
      <c r="BO279">
        <v>3</v>
      </c>
      <c r="BP279">
        <v>2</v>
      </c>
      <c r="BQ279">
        <v>3</v>
      </c>
      <c r="BR279">
        <v>1</v>
      </c>
      <c r="BS279">
        <v>2</v>
      </c>
      <c r="CS279" s="57"/>
    </row>
    <row r="280" spans="1:97">
      <c r="A280" s="9">
        <v>273</v>
      </c>
      <c r="B280" s="9">
        <v>2</v>
      </c>
      <c r="C280" s="9">
        <v>6</v>
      </c>
      <c r="D280" s="9">
        <v>3</v>
      </c>
      <c r="E280" s="9">
        <v>11</v>
      </c>
      <c r="F280" s="9">
        <v>0</v>
      </c>
      <c r="G280" s="9">
        <v>0</v>
      </c>
      <c r="H280" s="9">
        <v>0</v>
      </c>
      <c r="I280" s="9">
        <v>0</v>
      </c>
      <c r="J280" s="9">
        <v>0</v>
      </c>
      <c r="K280" s="9">
        <v>1</v>
      </c>
      <c r="L280" s="9">
        <v>0</v>
      </c>
      <c r="M280" s="9">
        <v>2</v>
      </c>
      <c r="N280" s="9">
        <v>2</v>
      </c>
      <c r="O280" s="9">
        <v>2</v>
      </c>
      <c r="P280" s="9">
        <v>1</v>
      </c>
      <c r="Q280" s="9">
        <v>1</v>
      </c>
      <c r="R280" s="9">
        <v>1</v>
      </c>
      <c r="S280" s="9">
        <v>2</v>
      </c>
      <c r="T280" s="9">
        <v>1</v>
      </c>
      <c r="U280" s="9">
        <v>1</v>
      </c>
      <c r="V280" s="9">
        <v>2</v>
      </c>
      <c r="W280" s="75">
        <v>1</v>
      </c>
      <c r="X280" s="75">
        <v>1</v>
      </c>
      <c r="Y280" s="75">
        <v>2</v>
      </c>
      <c r="Z280" s="9"/>
      <c r="AA280" s="9">
        <v>1</v>
      </c>
      <c r="AB280" s="9">
        <v>1</v>
      </c>
      <c r="AC280" s="9">
        <v>1</v>
      </c>
      <c r="AD280" s="9">
        <v>1</v>
      </c>
      <c r="AE280" s="9">
        <v>2</v>
      </c>
      <c r="AF280" s="9">
        <v>1</v>
      </c>
      <c r="AG280" s="9">
        <v>1</v>
      </c>
      <c r="AH280" s="9">
        <v>1</v>
      </c>
      <c r="AI280" s="9">
        <v>2</v>
      </c>
      <c r="AJ280">
        <v>2</v>
      </c>
      <c r="AK280" t="s">
        <v>957</v>
      </c>
      <c r="AL280" s="58">
        <v>2</v>
      </c>
      <c r="AM280">
        <v>1</v>
      </c>
      <c r="AN280">
        <v>2</v>
      </c>
      <c r="AO280">
        <v>2</v>
      </c>
      <c r="AP280">
        <v>2</v>
      </c>
      <c r="AQ280">
        <v>2</v>
      </c>
      <c r="AR280">
        <v>2</v>
      </c>
      <c r="AS280">
        <v>2</v>
      </c>
      <c r="AT280">
        <v>2</v>
      </c>
      <c r="AU280">
        <v>2</v>
      </c>
      <c r="AV280">
        <v>2</v>
      </c>
      <c r="AW280">
        <v>2</v>
      </c>
      <c r="AX280">
        <v>2</v>
      </c>
      <c r="AY280">
        <v>2</v>
      </c>
      <c r="AZ280">
        <v>2</v>
      </c>
      <c r="BA280">
        <v>2</v>
      </c>
      <c r="BB280">
        <v>1</v>
      </c>
      <c r="BC280">
        <v>1</v>
      </c>
      <c r="BD280">
        <v>1</v>
      </c>
      <c r="BE280">
        <v>1</v>
      </c>
      <c r="BF280">
        <v>1</v>
      </c>
      <c r="BG280">
        <v>1</v>
      </c>
      <c r="BH280">
        <v>1</v>
      </c>
      <c r="BI280">
        <v>3</v>
      </c>
      <c r="BJ280">
        <v>1</v>
      </c>
      <c r="BK280">
        <v>2</v>
      </c>
      <c r="BL280">
        <v>2</v>
      </c>
      <c r="BM280">
        <v>2</v>
      </c>
      <c r="BN280">
        <v>4</v>
      </c>
      <c r="BO280">
        <v>3</v>
      </c>
      <c r="BP280">
        <v>2</v>
      </c>
      <c r="BQ280">
        <v>2</v>
      </c>
      <c r="BR280">
        <v>2</v>
      </c>
      <c r="BS280">
        <v>2</v>
      </c>
      <c r="CS280" s="57"/>
    </row>
    <row r="281" spans="1:97">
      <c r="A281" s="9">
        <v>274</v>
      </c>
      <c r="B281" s="9">
        <v>1</v>
      </c>
      <c r="C281" s="9">
        <v>5</v>
      </c>
      <c r="D281" s="9">
        <v>1</v>
      </c>
      <c r="E281" s="9">
        <v>8</v>
      </c>
      <c r="F281" s="9">
        <v>0</v>
      </c>
      <c r="G281" s="9">
        <v>0</v>
      </c>
      <c r="H281" s="9">
        <v>0</v>
      </c>
      <c r="I281" s="9">
        <v>0</v>
      </c>
      <c r="J281" s="9">
        <v>0</v>
      </c>
      <c r="K281" s="9">
        <v>1</v>
      </c>
      <c r="L281" s="9">
        <v>0</v>
      </c>
      <c r="M281" s="9">
        <v>2</v>
      </c>
      <c r="N281" s="9">
        <v>2</v>
      </c>
      <c r="O281" s="9">
        <v>2</v>
      </c>
      <c r="P281" s="9">
        <v>1</v>
      </c>
      <c r="Q281" s="9">
        <v>1</v>
      </c>
      <c r="R281" s="9">
        <v>1</v>
      </c>
      <c r="S281" s="9">
        <v>1</v>
      </c>
      <c r="T281" s="9">
        <v>1</v>
      </c>
      <c r="U281" s="9">
        <v>1</v>
      </c>
      <c r="V281" s="9">
        <v>2</v>
      </c>
      <c r="W281" s="75">
        <v>2</v>
      </c>
      <c r="X281" s="75" t="s">
        <v>954</v>
      </c>
      <c r="Y281" s="75" t="s">
        <v>952</v>
      </c>
      <c r="Z281" s="9" t="s">
        <v>952</v>
      </c>
      <c r="AA281" s="9">
        <v>2</v>
      </c>
      <c r="AB281" s="9">
        <v>2</v>
      </c>
      <c r="AC281" s="9">
        <v>2</v>
      </c>
      <c r="AD281" s="9">
        <v>1</v>
      </c>
      <c r="AE281" s="9">
        <v>2</v>
      </c>
      <c r="AF281" s="9">
        <v>1</v>
      </c>
      <c r="AG281" s="9">
        <v>2</v>
      </c>
      <c r="AH281" s="9">
        <v>2</v>
      </c>
      <c r="AI281" s="9">
        <v>2</v>
      </c>
      <c r="AJ281">
        <v>2</v>
      </c>
      <c r="AK281" t="s">
        <v>957</v>
      </c>
      <c r="AL281" s="58">
        <v>2</v>
      </c>
      <c r="AM281">
        <v>1</v>
      </c>
      <c r="AN281">
        <v>1</v>
      </c>
      <c r="AO281">
        <v>2</v>
      </c>
      <c r="AP281">
        <v>2</v>
      </c>
      <c r="AQ281">
        <v>2</v>
      </c>
      <c r="AR281">
        <v>2</v>
      </c>
      <c r="AS281">
        <v>2</v>
      </c>
      <c r="AT281">
        <v>2</v>
      </c>
      <c r="AU281">
        <v>2</v>
      </c>
      <c r="AV281">
        <v>2</v>
      </c>
      <c r="AW281">
        <v>2</v>
      </c>
      <c r="AX281">
        <v>2</v>
      </c>
      <c r="AY281">
        <v>2</v>
      </c>
      <c r="AZ281">
        <v>2</v>
      </c>
      <c r="BA281">
        <v>2</v>
      </c>
      <c r="BB281">
        <v>2</v>
      </c>
      <c r="BC281">
        <v>1</v>
      </c>
      <c r="BD281">
        <v>1</v>
      </c>
      <c r="BE281">
        <v>2</v>
      </c>
      <c r="BF281" t="s">
        <v>957</v>
      </c>
      <c r="BG281" t="s">
        <v>957</v>
      </c>
      <c r="BH281">
        <v>1</v>
      </c>
      <c r="BI281">
        <v>3</v>
      </c>
      <c r="BJ281">
        <v>2</v>
      </c>
      <c r="BK281">
        <v>2</v>
      </c>
      <c r="BL281">
        <v>1</v>
      </c>
      <c r="BM281">
        <v>3</v>
      </c>
      <c r="BN281">
        <v>4</v>
      </c>
      <c r="BO281">
        <v>4</v>
      </c>
      <c r="BP281">
        <v>4</v>
      </c>
      <c r="BQ281">
        <v>3</v>
      </c>
      <c r="BR281">
        <v>4</v>
      </c>
      <c r="BS281">
        <v>5</v>
      </c>
      <c r="CS281" s="57"/>
    </row>
    <row r="282" spans="1:97" hidden="1">
      <c r="A282" s="9">
        <v>275</v>
      </c>
      <c r="B282" s="9">
        <v>1</v>
      </c>
      <c r="C282" s="9">
        <v>6</v>
      </c>
      <c r="D282" s="9">
        <v>1</v>
      </c>
      <c r="E282" s="9">
        <v>2</v>
      </c>
      <c r="F282" s="9">
        <v>0</v>
      </c>
      <c r="G282" s="9">
        <v>0</v>
      </c>
      <c r="H282" s="9">
        <v>0</v>
      </c>
      <c r="I282" s="9">
        <v>1</v>
      </c>
      <c r="J282" s="9">
        <v>0</v>
      </c>
      <c r="K282" s="9">
        <v>0</v>
      </c>
      <c r="L282" s="9">
        <v>0</v>
      </c>
      <c r="M282" s="9">
        <v>2</v>
      </c>
      <c r="N282" s="9">
        <v>1</v>
      </c>
      <c r="O282" s="9">
        <v>2</v>
      </c>
      <c r="P282" s="9">
        <v>2</v>
      </c>
      <c r="Q282" s="9">
        <v>1</v>
      </c>
      <c r="R282" s="9">
        <v>1</v>
      </c>
      <c r="S282" s="9">
        <v>1</v>
      </c>
      <c r="T282" s="9">
        <v>1</v>
      </c>
      <c r="U282" s="9">
        <v>1</v>
      </c>
      <c r="V282" s="9">
        <v>1</v>
      </c>
      <c r="W282" s="75">
        <v>1</v>
      </c>
      <c r="X282" s="75">
        <v>1</v>
      </c>
      <c r="Y282" s="75">
        <v>2</v>
      </c>
      <c r="Z282" s="9">
        <v>1</v>
      </c>
      <c r="AA282" s="9">
        <v>2</v>
      </c>
      <c r="AB282" s="9">
        <v>2</v>
      </c>
      <c r="AC282" s="9">
        <v>2</v>
      </c>
      <c r="AD282" s="9">
        <v>1</v>
      </c>
      <c r="AE282" s="9">
        <v>2</v>
      </c>
      <c r="AF282" s="9">
        <v>2</v>
      </c>
      <c r="AG282" s="9">
        <v>1</v>
      </c>
      <c r="AH282" s="9">
        <v>1</v>
      </c>
      <c r="AI282" s="9">
        <v>2</v>
      </c>
      <c r="AJ282">
        <v>2</v>
      </c>
      <c r="AK282" t="s">
        <v>957</v>
      </c>
      <c r="AL282" s="58">
        <v>2</v>
      </c>
      <c r="AM282">
        <v>1</v>
      </c>
      <c r="AN282">
        <v>1</v>
      </c>
      <c r="AO282">
        <v>2</v>
      </c>
      <c r="AP282">
        <v>1</v>
      </c>
      <c r="AQ282">
        <v>2</v>
      </c>
      <c r="AR282">
        <v>2</v>
      </c>
      <c r="AS282">
        <v>2</v>
      </c>
      <c r="AT282">
        <v>2</v>
      </c>
      <c r="AU282">
        <v>2</v>
      </c>
      <c r="AV282">
        <v>2</v>
      </c>
      <c r="AW282">
        <v>1</v>
      </c>
      <c r="AX282">
        <v>1</v>
      </c>
      <c r="AY282">
        <v>2</v>
      </c>
      <c r="AZ282">
        <v>2</v>
      </c>
      <c r="BA282">
        <v>2</v>
      </c>
      <c r="BB282">
        <v>2</v>
      </c>
      <c r="BC282">
        <v>1</v>
      </c>
      <c r="BD282">
        <v>1</v>
      </c>
      <c r="BE282">
        <v>1</v>
      </c>
      <c r="BF282">
        <v>1</v>
      </c>
      <c r="BG282">
        <v>1</v>
      </c>
      <c r="BH282">
        <v>1</v>
      </c>
      <c r="BI282">
        <v>1</v>
      </c>
      <c r="BJ282">
        <v>1</v>
      </c>
      <c r="BK282">
        <v>2</v>
      </c>
      <c r="BL282">
        <v>1</v>
      </c>
      <c r="BM282">
        <v>4</v>
      </c>
      <c r="BN282">
        <v>4</v>
      </c>
      <c r="BO282">
        <v>1</v>
      </c>
      <c r="BP282">
        <v>2</v>
      </c>
      <c r="BQ282">
        <v>2</v>
      </c>
      <c r="BR282">
        <v>1</v>
      </c>
      <c r="BS282">
        <v>2</v>
      </c>
      <c r="CS282" s="57"/>
    </row>
    <row r="283" spans="1:97" hidden="1">
      <c r="A283" s="9">
        <v>276</v>
      </c>
      <c r="B283" s="9">
        <v>2</v>
      </c>
      <c r="C283" s="9">
        <v>4</v>
      </c>
      <c r="D283" s="9">
        <v>5</v>
      </c>
      <c r="E283" s="9">
        <v>2</v>
      </c>
      <c r="F283" s="9">
        <v>0</v>
      </c>
      <c r="G283" s="9">
        <v>0</v>
      </c>
      <c r="H283" s="9">
        <v>0</v>
      </c>
      <c r="I283" s="9">
        <v>0</v>
      </c>
      <c r="J283" s="9">
        <v>0</v>
      </c>
      <c r="K283" s="9">
        <v>0</v>
      </c>
      <c r="L283" s="9">
        <v>1</v>
      </c>
      <c r="M283" s="9">
        <v>2</v>
      </c>
      <c r="N283" s="9">
        <v>1</v>
      </c>
      <c r="O283" s="9">
        <v>2</v>
      </c>
      <c r="P283" s="9">
        <v>1</v>
      </c>
      <c r="Q283" s="9">
        <v>1</v>
      </c>
      <c r="R283" s="9">
        <v>1</v>
      </c>
      <c r="S283" s="9">
        <v>2</v>
      </c>
      <c r="T283" s="9">
        <v>1</v>
      </c>
      <c r="U283" s="9">
        <v>2</v>
      </c>
      <c r="V283" s="9" t="s">
        <v>957</v>
      </c>
      <c r="W283" s="75">
        <v>1</v>
      </c>
      <c r="X283" s="75">
        <v>1</v>
      </c>
      <c r="Y283" s="75">
        <v>2</v>
      </c>
      <c r="Z283" s="9">
        <v>1</v>
      </c>
      <c r="AA283" s="9">
        <v>2</v>
      </c>
      <c r="AB283" s="9">
        <v>2</v>
      </c>
      <c r="AC283" s="9">
        <v>1</v>
      </c>
      <c r="AD283" s="9">
        <v>1</v>
      </c>
      <c r="AE283" s="9">
        <v>2</v>
      </c>
      <c r="AF283" s="9">
        <v>2</v>
      </c>
      <c r="AG283" s="9">
        <v>2</v>
      </c>
      <c r="AH283" s="9">
        <v>2</v>
      </c>
      <c r="AI283" s="9">
        <v>2</v>
      </c>
      <c r="AJ283">
        <v>2</v>
      </c>
      <c r="AK283" t="s">
        <v>957</v>
      </c>
      <c r="AL283" s="58">
        <v>2</v>
      </c>
      <c r="AM283">
        <v>1</v>
      </c>
      <c r="AN283">
        <v>2</v>
      </c>
      <c r="AO283">
        <v>2</v>
      </c>
      <c r="AP283">
        <v>1</v>
      </c>
      <c r="AQ283">
        <v>2</v>
      </c>
      <c r="AR283">
        <v>2</v>
      </c>
      <c r="AS283">
        <v>2</v>
      </c>
      <c r="AT283">
        <v>1</v>
      </c>
      <c r="AU283">
        <v>1</v>
      </c>
      <c r="AV283">
        <v>2</v>
      </c>
      <c r="AW283">
        <v>1</v>
      </c>
      <c r="AX283">
        <v>2</v>
      </c>
      <c r="AY283">
        <v>2</v>
      </c>
      <c r="AZ283">
        <v>1</v>
      </c>
      <c r="BA283">
        <v>1</v>
      </c>
      <c r="BB283">
        <v>2</v>
      </c>
      <c r="BC283">
        <v>1</v>
      </c>
      <c r="BD283">
        <v>1</v>
      </c>
      <c r="BE283">
        <v>1</v>
      </c>
      <c r="BF283">
        <v>2</v>
      </c>
      <c r="BG283">
        <v>2</v>
      </c>
      <c r="BH283">
        <v>1</v>
      </c>
      <c r="BI283">
        <v>2</v>
      </c>
      <c r="BJ283">
        <v>1</v>
      </c>
      <c r="BK283">
        <v>2</v>
      </c>
      <c r="BL283">
        <v>2</v>
      </c>
      <c r="BM283">
        <v>3</v>
      </c>
      <c r="BN283">
        <v>4</v>
      </c>
      <c r="BO283">
        <v>3</v>
      </c>
      <c r="BP283">
        <v>2</v>
      </c>
      <c r="BQ283">
        <v>1</v>
      </c>
      <c r="BR283">
        <v>1</v>
      </c>
      <c r="BS283">
        <v>2</v>
      </c>
      <c r="BT283" t="s">
        <v>295</v>
      </c>
      <c r="CS283" s="57"/>
    </row>
    <row r="284" spans="1:97" hidden="1">
      <c r="A284" s="9">
        <v>277</v>
      </c>
      <c r="B284" s="9">
        <v>2</v>
      </c>
      <c r="C284" s="9">
        <v>5</v>
      </c>
      <c r="D284" s="9">
        <v>4</v>
      </c>
      <c r="E284" s="9">
        <v>12</v>
      </c>
      <c r="F284" s="9">
        <v>0</v>
      </c>
      <c r="G284" s="9">
        <v>0</v>
      </c>
      <c r="H284" s="9">
        <v>1</v>
      </c>
      <c r="I284" s="9">
        <v>0</v>
      </c>
      <c r="J284" s="9">
        <v>0</v>
      </c>
      <c r="K284" s="9">
        <v>0</v>
      </c>
      <c r="L284" s="9">
        <v>0</v>
      </c>
      <c r="M284" s="9">
        <v>2</v>
      </c>
      <c r="N284" s="9">
        <v>1</v>
      </c>
      <c r="O284" s="9">
        <v>1</v>
      </c>
      <c r="P284" s="9">
        <v>1</v>
      </c>
      <c r="Q284" s="9">
        <v>1</v>
      </c>
      <c r="R284" s="9">
        <v>1</v>
      </c>
      <c r="S284" s="9">
        <v>1</v>
      </c>
      <c r="T284" s="9">
        <v>1</v>
      </c>
      <c r="U284" s="9">
        <v>1</v>
      </c>
      <c r="V284" s="9">
        <v>2</v>
      </c>
      <c r="W284" s="75">
        <v>1</v>
      </c>
      <c r="X284" s="75">
        <v>1</v>
      </c>
      <c r="Y284" s="75">
        <v>2</v>
      </c>
      <c r="Z284" s="9">
        <v>1</v>
      </c>
      <c r="AA284" s="9">
        <v>1</v>
      </c>
      <c r="AB284" s="9">
        <v>1</v>
      </c>
      <c r="AC284" s="9">
        <v>1</v>
      </c>
      <c r="AD284" s="9">
        <v>1</v>
      </c>
      <c r="AE284" s="9">
        <v>2</v>
      </c>
      <c r="AF284" s="9">
        <v>1</v>
      </c>
      <c r="AG284" s="9">
        <v>1</v>
      </c>
      <c r="AH284" s="9">
        <v>1</v>
      </c>
      <c r="AI284" s="9">
        <v>1</v>
      </c>
      <c r="AJ284">
        <v>2</v>
      </c>
      <c r="AK284" t="s">
        <v>957</v>
      </c>
      <c r="AL284" s="58">
        <v>1</v>
      </c>
      <c r="AM284">
        <v>1</v>
      </c>
      <c r="AN284">
        <v>1</v>
      </c>
      <c r="AO284">
        <v>2</v>
      </c>
      <c r="AP284">
        <v>1</v>
      </c>
      <c r="AQ284">
        <v>2</v>
      </c>
      <c r="AR284">
        <v>2</v>
      </c>
      <c r="AS284">
        <v>2</v>
      </c>
      <c r="AT284">
        <v>1</v>
      </c>
      <c r="AU284">
        <v>1</v>
      </c>
      <c r="AV284">
        <v>2</v>
      </c>
      <c r="AW284">
        <v>2</v>
      </c>
      <c r="AX284">
        <v>2</v>
      </c>
      <c r="AY284">
        <v>1</v>
      </c>
      <c r="AZ284">
        <v>2</v>
      </c>
      <c r="BA284">
        <v>1</v>
      </c>
      <c r="BB284">
        <v>1</v>
      </c>
      <c r="BC284">
        <v>1</v>
      </c>
      <c r="BD284">
        <v>1</v>
      </c>
      <c r="BE284">
        <v>1</v>
      </c>
      <c r="BF284">
        <v>2</v>
      </c>
      <c r="BG284">
        <v>2</v>
      </c>
      <c r="BH284">
        <v>2</v>
      </c>
      <c r="BI284">
        <v>2</v>
      </c>
      <c r="BJ284">
        <v>2</v>
      </c>
      <c r="BK284">
        <v>2</v>
      </c>
      <c r="BL284">
        <v>2</v>
      </c>
      <c r="BN284">
        <v>4</v>
      </c>
      <c r="BO284">
        <v>2</v>
      </c>
      <c r="BP284">
        <v>3</v>
      </c>
      <c r="BQ284">
        <v>4</v>
      </c>
      <c r="BR284">
        <v>1</v>
      </c>
      <c r="BS284">
        <v>3</v>
      </c>
      <c r="BT284" t="s">
        <v>296</v>
      </c>
      <c r="CS284" s="57"/>
    </row>
    <row r="285" spans="1:97" hidden="1">
      <c r="A285" s="9">
        <v>278</v>
      </c>
      <c r="B285" s="9">
        <v>2</v>
      </c>
      <c r="C285" s="9">
        <v>4</v>
      </c>
      <c r="D285" s="9">
        <v>4</v>
      </c>
      <c r="E285" s="9">
        <v>3</v>
      </c>
      <c r="F285" s="9">
        <v>1</v>
      </c>
      <c r="G285" s="9">
        <v>0</v>
      </c>
      <c r="H285" s="9">
        <v>0</v>
      </c>
      <c r="I285" s="9">
        <v>1</v>
      </c>
      <c r="J285" s="9">
        <v>0</v>
      </c>
      <c r="K285" s="9">
        <v>0</v>
      </c>
      <c r="L285" s="9">
        <v>0</v>
      </c>
      <c r="M285" s="9">
        <v>1</v>
      </c>
      <c r="N285" s="9">
        <v>1</v>
      </c>
      <c r="O285" s="9">
        <v>1</v>
      </c>
      <c r="P285" s="9">
        <v>1</v>
      </c>
      <c r="Q285" s="9">
        <v>1</v>
      </c>
      <c r="R285" s="9">
        <v>1</v>
      </c>
      <c r="S285" s="9">
        <v>1</v>
      </c>
      <c r="T285" s="9">
        <v>2</v>
      </c>
      <c r="U285" s="9">
        <v>1</v>
      </c>
      <c r="V285" s="9">
        <v>2</v>
      </c>
      <c r="W285" s="75">
        <v>2</v>
      </c>
      <c r="X285" s="75" t="s">
        <v>956</v>
      </c>
      <c r="Y285" s="75" t="s">
        <v>952</v>
      </c>
      <c r="Z285" s="9" t="s">
        <v>952</v>
      </c>
      <c r="AA285" s="9">
        <v>1</v>
      </c>
      <c r="AB285" s="9">
        <v>2</v>
      </c>
      <c r="AC285" s="9">
        <v>1</v>
      </c>
      <c r="AD285" s="9">
        <v>1</v>
      </c>
      <c r="AE285" s="9">
        <v>1</v>
      </c>
      <c r="AF285" s="9">
        <v>1</v>
      </c>
      <c r="AG285" s="9">
        <v>1</v>
      </c>
      <c r="AH285" s="9">
        <v>1</v>
      </c>
      <c r="AI285" s="9">
        <v>2</v>
      </c>
      <c r="AJ285">
        <v>1</v>
      </c>
      <c r="AK285">
        <v>1</v>
      </c>
      <c r="AL285" s="58">
        <v>1</v>
      </c>
      <c r="AM285">
        <v>1</v>
      </c>
      <c r="AN285">
        <v>1</v>
      </c>
      <c r="AO285">
        <v>2</v>
      </c>
      <c r="AP285">
        <v>1</v>
      </c>
      <c r="AQ285">
        <v>2</v>
      </c>
      <c r="AR285">
        <v>2</v>
      </c>
      <c r="AS285">
        <v>2</v>
      </c>
      <c r="AT285">
        <v>1</v>
      </c>
      <c r="AU285">
        <v>1</v>
      </c>
      <c r="AV285">
        <v>2</v>
      </c>
      <c r="AW285">
        <v>1</v>
      </c>
      <c r="AX285">
        <v>1</v>
      </c>
      <c r="AY285">
        <v>1</v>
      </c>
      <c r="AZ285">
        <v>2</v>
      </c>
      <c r="BA285">
        <v>1</v>
      </c>
      <c r="BB285">
        <v>2</v>
      </c>
      <c r="BC285">
        <v>1</v>
      </c>
      <c r="BD285">
        <v>1</v>
      </c>
      <c r="BE285">
        <v>1</v>
      </c>
      <c r="BF285">
        <v>2</v>
      </c>
      <c r="BG285">
        <v>1</v>
      </c>
      <c r="BH285">
        <v>1</v>
      </c>
      <c r="BI285">
        <v>1</v>
      </c>
      <c r="BJ285">
        <v>2</v>
      </c>
      <c r="BK285">
        <v>2</v>
      </c>
      <c r="BL285">
        <v>1</v>
      </c>
      <c r="BM285">
        <v>1</v>
      </c>
      <c r="BN285">
        <v>3</v>
      </c>
      <c r="BO285">
        <v>2</v>
      </c>
      <c r="BP285">
        <v>2</v>
      </c>
      <c r="BQ285">
        <v>1</v>
      </c>
      <c r="BR285">
        <v>1</v>
      </c>
      <c r="BS285">
        <v>2</v>
      </c>
      <c r="CS285" s="57"/>
    </row>
    <row r="286" spans="1:97" hidden="1">
      <c r="A286" s="9">
        <v>279</v>
      </c>
      <c r="B286" s="9">
        <v>2</v>
      </c>
      <c r="C286" s="9">
        <v>4</v>
      </c>
      <c r="D286" s="9">
        <v>4</v>
      </c>
      <c r="E286" s="9">
        <v>13</v>
      </c>
      <c r="F286" s="9">
        <v>0</v>
      </c>
      <c r="G286" s="9">
        <v>1</v>
      </c>
      <c r="H286" s="9">
        <v>1</v>
      </c>
      <c r="I286" s="9">
        <v>0</v>
      </c>
      <c r="J286" s="9">
        <v>0</v>
      </c>
      <c r="K286" s="9">
        <v>0</v>
      </c>
      <c r="L286" s="9">
        <v>0</v>
      </c>
      <c r="M286" s="9">
        <v>2</v>
      </c>
      <c r="N286" s="9">
        <v>1</v>
      </c>
      <c r="O286" s="9">
        <v>2</v>
      </c>
      <c r="P286" s="9">
        <v>1</v>
      </c>
      <c r="Q286" s="9">
        <v>1</v>
      </c>
      <c r="R286" s="9">
        <v>1</v>
      </c>
      <c r="S286" s="9">
        <v>1</v>
      </c>
      <c r="T286" s="9">
        <v>1</v>
      </c>
      <c r="U286" s="9">
        <v>1</v>
      </c>
      <c r="V286" s="9">
        <v>2</v>
      </c>
      <c r="W286" s="75">
        <v>2</v>
      </c>
      <c r="X286" s="75" t="s">
        <v>956</v>
      </c>
      <c r="Y286" s="75" t="s">
        <v>952</v>
      </c>
      <c r="Z286" s="9" t="s">
        <v>952</v>
      </c>
      <c r="AA286" s="9">
        <v>2</v>
      </c>
      <c r="AB286" s="9">
        <v>2</v>
      </c>
      <c r="AC286" s="9">
        <v>1</v>
      </c>
      <c r="AD286" s="9">
        <v>1</v>
      </c>
      <c r="AE286" s="9">
        <v>2</v>
      </c>
      <c r="AF286" s="9">
        <v>1</v>
      </c>
      <c r="AG286" s="9">
        <v>2</v>
      </c>
      <c r="AH286" s="91">
        <v>1</v>
      </c>
      <c r="AI286" s="9">
        <v>2</v>
      </c>
      <c r="AJ286">
        <v>1</v>
      </c>
      <c r="AK286">
        <v>1</v>
      </c>
      <c r="AL286" s="58">
        <v>2</v>
      </c>
      <c r="AM286">
        <v>1</v>
      </c>
      <c r="AN286">
        <v>2</v>
      </c>
      <c r="AO286">
        <v>2</v>
      </c>
      <c r="AP286">
        <v>1</v>
      </c>
      <c r="AQ286">
        <v>2</v>
      </c>
      <c r="AR286">
        <v>2</v>
      </c>
      <c r="AS286">
        <v>2</v>
      </c>
      <c r="AT286">
        <v>1</v>
      </c>
      <c r="AU286">
        <v>2</v>
      </c>
      <c r="AV286">
        <v>2</v>
      </c>
      <c r="AW286">
        <v>1</v>
      </c>
      <c r="AX286">
        <v>2</v>
      </c>
      <c r="AY286">
        <v>2</v>
      </c>
      <c r="AZ286">
        <v>2</v>
      </c>
      <c r="BA286">
        <v>1</v>
      </c>
      <c r="BB286">
        <v>1</v>
      </c>
      <c r="BC286">
        <v>1</v>
      </c>
      <c r="BD286">
        <v>1</v>
      </c>
      <c r="BE286">
        <v>1</v>
      </c>
      <c r="BF286">
        <v>2</v>
      </c>
      <c r="BG286">
        <v>2</v>
      </c>
      <c r="BH286">
        <v>1</v>
      </c>
      <c r="BI286">
        <v>1</v>
      </c>
      <c r="BJ286">
        <v>1</v>
      </c>
      <c r="BK286">
        <v>1</v>
      </c>
      <c r="BL286">
        <v>1</v>
      </c>
      <c r="BM286">
        <v>2</v>
      </c>
      <c r="BN286">
        <v>4</v>
      </c>
      <c r="BO286">
        <v>2</v>
      </c>
      <c r="BP286">
        <v>2</v>
      </c>
      <c r="BQ286">
        <v>2</v>
      </c>
      <c r="BR286">
        <v>1</v>
      </c>
      <c r="BS286">
        <v>1</v>
      </c>
      <c r="BT286" t="s">
        <v>297</v>
      </c>
      <c r="CS286" s="57"/>
    </row>
    <row r="287" spans="1:97" hidden="1">
      <c r="A287" s="9">
        <v>280</v>
      </c>
      <c r="B287" s="9">
        <v>2</v>
      </c>
      <c r="C287" s="9">
        <v>3</v>
      </c>
      <c r="D287" s="9">
        <v>4</v>
      </c>
      <c r="E287" s="9">
        <v>2</v>
      </c>
      <c r="F287" s="9">
        <v>1</v>
      </c>
      <c r="G287" s="9">
        <v>0</v>
      </c>
      <c r="H287" s="9">
        <v>0</v>
      </c>
      <c r="I287" s="9">
        <v>1</v>
      </c>
      <c r="J287" s="9">
        <v>0</v>
      </c>
      <c r="K287" s="9">
        <v>0</v>
      </c>
      <c r="L287" s="9">
        <v>0</v>
      </c>
      <c r="M287" s="9">
        <v>3</v>
      </c>
      <c r="N287" s="9">
        <v>1</v>
      </c>
      <c r="O287" s="9">
        <v>2</v>
      </c>
      <c r="P287" s="9">
        <v>2</v>
      </c>
      <c r="Q287" s="9">
        <v>1</v>
      </c>
      <c r="R287" s="9">
        <v>1</v>
      </c>
      <c r="S287" s="9">
        <v>1</v>
      </c>
      <c r="T287" s="9">
        <v>1</v>
      </c>
      <c r="U287" s="9">
        <v>1</v>
      </c>
      <c r="V287" s="9">
        <v>1</v>
      </c>
      <c r="W287" s="75">
        <v>1</v>
      </c>
      <c r="X287" s="75">
        <v>1</v>
      </c>
      <c r="Y287" s="75">
        <v>2</v>
      </c>
      <c r="Z287" s="9">
        <v>2</v>
      </c>
      <c r="AA287" s="9">
        <v>2</v>
      </c>
      <c r="AB287" s="9">
        <v>1</v>
      </c>
      <c r="AC287" s="9">
        <v>2</v>
      </c>
      <c r="AD287" s="9">
        <v>2</v>
      </c>
      <c r="AE287" s="9">
        <v>2</v>
      </c>
      <c r="AF287" s="9">
        <v>2</v>
      </c>
      <c r="AG287" s="9">
        <v>2</v>
      </c>
      <c r="AH287" s="91">
        <v>2</v>
      </c>
      <c r="AI287" s="9">
        <v>2</v>
      </c>
      <c r="AJ287">
        <v>2</v>
      </c>
      <c r="AK287" t="s">
        <v>957</v>
      </c>
      <c r="AL287" s="58">
        <v>2</v>
      </c>
      <c r="AM287">
        <v>1</v>
      </c>
      <c r="AN287">
        <v>2</v>
      </c>
      <c r="AO287">
        <v>2</v>
      </c>
      <c r="AP287">
        <v>1</v>
      </c>
      <c r="AQ287">
        <v>2</v>
      </c>
      <c r="AR287">
        <v>2</v>
      </c>
      <c r="AS287">
        <v>2</v>
      </c>
      <c r="AT287">
        <v>2</v>
      </c>
      <c r="AU287">
        <v>2</v>
      </c>
      <c r="AV287">
        <v>2</v>
      </c>
      <c r="AW287">
        <v>2</v>
      </c>
      <c r="AX287">
        <v>2</v>
      </c>
      <c r="AY287">
        <v>2</v>
      </c>
      <c r="AZ287">
        <v>2</v>
      </c>
      <c r="BA287">
        <v>2</v>
      </c>
      <c r="BB287">
        <v>2</v>
      </c>
      <c r="BC287">
        <v>1</v>
      </c>
      <c r="BD287">
        <v>1</v>
      </c>
      <c r="BE287">
        <v>1</v>
      </c>
      <c r="BF287">
        <v>2</v>
      </c>
      <c r="BG287">
        <v>2</v>
      </c>
      <c r="BH287">
        <v>1</v>
      </c>
      <c r="BI287">
        <v>2</v>
      </c>
      <c r="BJ287">
        <v>2</v>
      </c>
      <c r="BK287">
        <v>3</v>
      </c>
      <c r="BL287">
        <v>2</v>
      </c>
      <c r="BM287">
        <v>1</v>
      </c>
      <c r="BN287">
        <v>4</v>
      </c>
      <c r="BO287">
        <v>4</v>
      </c>
      <c r="BP287">
        <v>2</v>
      </c>
      <c r="BQ287">
        <v>3</v>
      </c>
      <c r="BR287">
        <v>1</v>
      </c>
      <c r="BS287">
        <v>5</v>
      </c>
      <c r="BT287" t="s">
        <v>298</v>
      </c>
      <c r="CS287" s="57"/>
    </row>
    <row r="288" spans="1:97" hidden="1">
      <c r="A288" s="9">
        <v>281</v>
      </c>
      <c r="B288" s="9">
        <v>2</v>
      </c>
      <c r="C288" s="9">
        <v>5</v>
      </c>
      <c r="D288" s="9">
        <v>5</v>
      </c>
      <c r="E288" s="9">
        <v>11</v>
      </c>
      <c r="F288" s="9">
        <v>0</v>
      </c>
      <c r="G288" s="9">
        <v>0</v>
      </c>
      <c r="H288" s="9">
        <v>0</v>
      </c>
      <c r="I288" s="9">
        <v>1</v>
      </c>
      <c r="J288" s="9">
        <v>1</v>
      </c>
      <c r="K288" s="9">
        <v>0</v>
      </c>
      <c r="L288" s="9">
        <v>0</v>
      </c>
      <c r="M288" s="9">
        <v>2</v>
      </c>
      <c r="N288" s="9">
        <v>1</v>
      </c>
      <c r="O288" s="9">
        <v>2</v>
      </c>
      <c r="P288" s="9">
        <v>1</v>
      </c>
      <c r="Q288" s="9">
        <v>1</v>
      </c>
      <c r="R288" s="9">
        <v>2</v>
      </c>
      <c r="S288" s="9">
        <v>2</v>
      </c>
      <c r="T288" s="9">
        <v>1</v>
      </c>
      <c r="U288" s="9">
        <v>1</v>
      </c>
      <c r="V288" s="9">
        <v>2</v>
      </c>
      <c r="W288" s="75">
        <v>1</v>
      </c>
      <c r="X288" s="75">
        <v>1</v>
      </c>
      <c r="Y288" s="75">
        <v>2</v>
      </c>
      <c r="Z288" s="9">
        <v>1</v>
      </c>
      <c r="AA288" s="9">
        <v>1</v>
      </c>
      <c r="AB288" s="9">
        <v>2</v>
      </c>
      <c r="AC288" s="9">
        <v>1</v>
      </c>
      <c r="AD288" s="9">
        <v>1</v>
      </c>
      <c r="AE288" s="9">
        <v>1</v>
      </c>
      <c r="AF288" s="9">
        <v>1</v>
      </c>
      <c r="AG288" s="9">
        <v>1</v>
      </c>
      <c r="AH288" s="91">
        <v>1</v>
      </c>
      <c r="AI288" s="9">
        <v>2</v>
      </c>
      <c r="AJ288">
        <v>2</v>
      </c>
      <c r="AK288" t="s">
        <v>957</v>
      </c>
      <c r="AL288" s="58">
        <v>1</v>
      </c>
      <c r="AM288">
        <v>1</v>
      </c>
      <c r="AN288">
        <v>1</v>
      </c>
      <c r="AO288">
        <v>1</v>
      </c>
      <c r="AP288">
        <v>1</v>
      </c>
      <c r="AQ288">
        <v>1</v>
      </c>
      <c r="AR288">
        <v>1</v>
      </c>
      <c r="AS288">
        <v>2</v>
      </c>
      <c r="AT288">
        <v>1</v>
      </c>
      <c r="AU288">
        <v>1</v>
      </c>
      <c r="AV288">
        <v>2</v>
      </c>
      <c r="AW288">
        <v>1</v>
      </c>
      <c r="AX288">
        <v>1</v>
      </c>
      <c r="AY288">
        <v>1</v>
      </c>
      <c r="AZ288">
        <v>1</v>
      </c>
      <c r="BA288">
        <v>1</v>
      </c>
      <c r="BB288">
        <v>1</v>
      </c>
      <c r="BC288">
        <v>1</v>
      </c>
      <c r="BD288">
        <v>1</v>
      </c>
      <c r="BE288">
        <v>1</v>
      </c>
      <c r="BF288">
        <v>2</v>
      </c>
      <c r="BG288">
        <v>2</v>
      </c>
      <c r="BH288">
        <v>1</v>
      </c>
      <c r="BI288">
        <v>2</v>
      </c>
      <c r="BJ288">
        <v>2</v>
      </c>
      <c r="BK288">
        <v>2</v>
      </c>
      <c r="BL288">
        <v>2</v>
      </c>
      <c r="BM288">
        <v>1</v>
      </c>
      <c r="BN288">
        <v>3</v>
      </c>
      <c r="BO288">
        <v>2</v>
      </c>
      <c r="BP288">
        <v>2</v>
      </c>
      <c r="BQ288">
        <v>3</v>
      </c>
      <c r="BR288">
        <v>1</v>
      </c>
      <c r="BS288">
        <v>2</v>
      </c>
      <c r="CS288" s="57"/>
    </row>
    <row r="289" spans="1:97" hidden="1">
      <c r="A289" s="9">
        <v>282</v>
      </c>
      <c r="B289" s="9">
        <v>2</v>
      </c>
      <c r="C289" s="9">
        <v>1</v>
      </c>
      <c r="D289" s="9">
        <v>1</v>
      </c>
      <c r="E289" s="9">
        <v>6</v>
      </c>
      <c r="F289" s="9">
        <v>0</v>
      </c>
      <c r="G289" s="9">
        <v>0</v>
      </c>
      <c r="H289" s="9">
        <v>0</v>
      </c>
      <c r="I289" s="9">
        <v>1</v>
      </c>
      <c r="J289" s="9">
        <v>1</v>
      </c>
      <c r="K289" s="9">
        <v>0</v>
      </c>
      <c r="L289" s="9">
        <v>0</v>
      </c>
      <c r="M289" s="9">
        <v>1</v>
      </c>
      <c r="N289" s="9">
        <v>1</v>
      </c>
      <c r="O289" s="9">
        <v>2</v>
      </c>
      <c r="P289" s="9">
        <v>1</v>
      </c>
      <c r="Q289" s="9">
        <v>1</v>
      </c>
      <c r="R289" s="9">
        <v>1</v>
      </c>
      <c r="S289" s="9">
        <v>1</v>
      </c>
      <c r="T289" s="9">
        <v>1</v>
      </c>
      <c r="U289" s="9">
        <v>1</v>
      </c>
      <c r="V289" s="9">
        <v>1</v>
      </c>
      <c r="W289" s="75">
        <v>2</v>
      </c>
      <c r="X289" s="75" t="s">
        <v>956</v>
      </c>
      <c r="Y289" s="75" t="s">
        <v>952</v>
      </c>
      <c r="Z289" s="9" t="s">
        <v>952</v>
      </c>
      <c r="AA289" s="9">
        <v>2</v>
      </c>
      <c r="AB289" s="9">
        <v>2</v>
      </c>
      <c r="AC289" s="9">
        <v>1</v>
      </c>
      <c r="AD289" s="9">
        <v>1</v>
      </c>
      <c r="AE289" s="9">
        <v>2</v>
      </c>
      <c r="AF289" s="9">
        <v>1</v>
      </c>
      <c r="AG289" s="9">
        <v>2</v>
      </c>
      <c r="AH289" s="9">
        <v>1</v>
      </c>
      <c r="AI289" s="9">
        <v>2</v>
      </c>
      <c r="AJ289">
        <v>2</v>
      </c>
      <c r="AK289" t="s">
        <v>957</v>
      </c>
      <c r="AL289" s="58">
        <v>2</v>
      </c>
      <c r="AM289">
        <v>1</v>
      </c>
      <c r="AN289">
        <v>2</v>
      </c>
      <c r="AO289">
        <v>2</v>
      </c>
      <c r="AP289">
        <v>1</v>
      </c>
      <c r="AQ289">
        <v>1</v>
      </c>
      <c r="AR289">
        <v>2</v>
      </c>
      <c r="AS289">
        <v>2</v>
      </c>
      <c r="AT289">
        <v>2</v>
      </c>
      <c r="AU289">
        <v>2</v>
      </c>
      <c r="AV289">
        <v>1</v>
      </c>
      <c r="AW289">
        <v>1</v>
      </c>
      <c r="AX289">
        <v>2</v>
      </c>
      <c r="AY289">
        <v>2</v>
      </c>
      <c r="AZ289">
        <v>2</v>
      </c>
      <c r="BA289">
        <v>2</v>
      </c>
      <c r="BB289">
        <v>2</v>
      </c>
      <c r="BC289">
        <v>1</v>
      </c>
      <c r="BD289">
        <v>1</v>
      </c>
      <c r="BE289">
        <v>2</v>
      </c>
      <c r="BF289" t="s">
        <v>968</v>
      </c>
      <c r="BG289" t="s">
        <v>957</v>
      </c>
      <c r="BH289">
        <v>1</v>
      </c>
      <c r="BI289">
        <v>3</v>
      </c>
      <c r="BJ289">
        <v>2</v>
      </c>
      <c r="BK289">
        <v>2</v>
      </c>
      <c r="BL289">
        <v>2</v>
      </c>
      <c r="BM289">
        <v>4</v>
      </c>
      <c r="BN289">
        <v>4</v>
      </c>
      <c r="BO289">
        <v>2</v>
      </c>
      <c r="BP289">
        <v>2</v>
      </c>
      <c r="BQ289">
        <v>3</v>
      </c>
      <c r="BR289">
        <v>4</v>
      </c>
      <c r="BS289">
        <v>5</v>
      </c>
      <c r="CS289" s="57"/>
    </row>
    <row r="290" spans="1:97" hidden="1">
      <c r="A290" s="9">
        <v>283</v>
      </c>
      <c r="B290" s="9">
        <v>1</v>
      </c>
      <c r="C290" s="9">
        <v>8</v>
      </c>
      <c r="D290" s="9">
        <v>3</v>
      </c>
      <c r="E290" s="9">
        <v>12</v>
      </c>
      <c r="F290" s="9">
        <v>0</v>
      </c>
      <c r="G290" s="9">
        <v>0</v>
      </c>
      <c r="H290" s="9">
        <v>0</v>
      </c>
      <c r="I290" s="9">
        <v>1</v>
      </c>
      <c r="J290" s="9">
        <v>0</v>
      </c>
      <c r="K290" s="9">
        <v>0</v>
      </c>
      <c r="L290" s="9">
        <v>0</v>
      </c>
      <c r="M290" s="9">
        <v>2</v>
      </c>
      <c r="N290" s="9">
        <v>1</v>
      </c>
      <c r="O290" s="9">
        <v>1</v>
      </c>
      <c r="P290" s="9">
        <v>1</v>
      </c>
      <c r="Q290" s="9">
        <v>1</v>
      </c>
      <c r="R290" s="9">
        <v>1</v>
      </c>
      <c r="S290" s="9">
        <v>1</v>
      </c>
      <c r="T290" s="9">
        <v>1</v>
      </c>
      <c r="U290" s="9">
        <v>1</v>
      </c>
      <c r="V290" s="9">
        <v>2</v>
      </c>
      <c r="W290" s="75">
        <v>2</v>
      </c>
      <c r="X290" s="75" t="s">
        <v>956</v>
      </c>
      <c r="Y290" s="75" t="s">
        <v>952</v>
      </c>
      <c r="Z290" s="9" t="s">
        <v>952</v>
      </c>
      <c r="AA290" s="9">
        <v>1</v>
      </c>
      <c r="AB290" s="9">
        <v>2</v>
      </c>
      <c r="AC290" s="9">
        <v>1</v>
      </c>
      <c r="AD290" s="9">
        <v>1</v>
      </c>
      <c r="AE290" s="9">
        <v>2</v>
      </c>
      <c r="AF290" s="9">
        <v>1</v>
      </c>
      <c r="AG290" s="9">
        <v>2</v>
      </c>
      <c r="AH290" s="9">
        <v>1</v>
      </c>
      <c r="AI290" s="9">
        <v>2</v>
      </c>
      <c r="AJ290">
        <v>2</v>
      </c>
      <c r="AK290" t="s">
        <v>957</v>
      </c>
      <c r="AL290" s="58">
        <v>1</v>
      </c>
      <c r="AM290">
        <v>2</v>
      </c>
      <c r="AN290">
        <v>1</v>
      </c>
      <c r="AO290">
        <v>2</v>
      </c>
      <c r="AP290">
        <v>1</v>
      </c>
      <c r="AQ290">
        <v>2</v>
      </c>
      <c r="AR290">
        <v>2</v>
      </c>
      <c r="AS290">
        <v>2</v>
      </c>
      <c r="AT290">
        <v>2</v>
      </c>
      <c r="AU290">
        <v>2</v>
      </c>
      <c r="AV290">
        <v>2</v>
      </c>
      <c r="AW290">
        <v>2</v>
      </c>
      <c r="AX290">
        <v>2</v>
      </c>
      <c r="AY290">
        <v>2</v>
      </c>
      <c r="AZ290">
        <v>1</v>
      </c>
      <c r="BA290">
        <v>1</v>
      </c>
      <c r="BB290">
        <v>2</v>
      </c>
      <c r="BC290">
        <v>1</v>
      </c>
      <c r="BD290">
        <v>1</v>
      </c>
      <c r="BE290">
        <v>1</v>
      </c>
      <c r="BF290">
        <v>1</v>
      </c>
      <c r="BG290">
        <v>1</v>
      </c>
      <c r="BH290">
        <v>1</v>
      </c>
      <c r="BI290">
        <v>2</v>
      </c>
      <c r="BJ290">
        <v>1</v>
      </c>
      <c r="BK290">
        <v>1</v>
      </c>
      <c r="BL290">
        <v>1</v>
      </c>
      <c r="BM290">
        <v>1</v>
      </c>
      <c r="BN290">
        <v>2</v>
      </c>
      <c r="BO290">
        <v>2</v>
      </c>
      <c r="BP290">
        <v>2</v>
      </c>
      <c r="BQ290">
        <v>3</v>
      </c>
      <c r="BR290">
        <v>1</v>
      </c>
      <c r="BS290">
        <v>2</v>
      </c>
      <c r="CS290" s="57"/>
    </row>
    <row r="291" spans="1:97" hidden="1">
      <c r="A291" s="9">
        <v>284</v>
      </c>
      <c r="B291" s="9">
        <v>1</v>
      </c>
      <c r="C291" s="9">
        <v>6</v>
      </c>
      <c r="D291" s="9">
        <v>1</v>
      </c>
      <c r="E291" s="9">
        <v>11</v>
      </c>
      <c r="F291" s="9">
        <v>0</v>
      </c>
      <c r="G291" s="9">
        <v>0</v>
      </c>
      <c r="H291" s="9">
        <v>0</v>
      </c>
      <c r="I291" s="9">
        <v>0</v>
      </c>
      <c r="J291" s="9">
        <v>0</v>
      </c>
      <c r="K291" s="9">
        <v>1</v>
      </c>
      <c r="L291" s="9">
        <v>0</v>
      </c>
      <c r="M291" s="9">
        <v>2</v>
      </c>
      <c r="N291" s="9">
        <v>1</v>
      </c>
      <c r="O291" s="9">
        <v>2</v>
      </c>
      <c r="P291" s="9">
        <v>1</v>
      </c>
      <c r="Q291" s="9">
        <v>1</v>
      </c>
      <c r="R291" s="9">
        <v>2</v>
      </c>
      <c r="S291" s="9">
        <v>1</v>
      </c>
      <c r="T291" s="9">
        <v>2</v>
      </c>
      <c r="U291" s="9">
        <v>1</v>
      </c>
      <c r="V291" s="9">
        <v>1</v>
      </c>
      <c r="W291" s="75">
        <v>1</v>
      </c>
      <c r="X291" s="75">
        <v>1</v>
      </c>
      <c r="Y291" s="75">
        <v>2</v>
      </c>
      <c r="Z291" s="9">
        <v>1</v>
      </c>
      <c r="AA291" s="9">
        <v>2</v>
      </c>
      <c r="AB291" s="9">
        <v>2</v>
      </c>
      <c r="AC291" s="9">
        <v>1</v>
      </c>
      <c r="AD291" s="9">
        <v>1</v>
      </c>
      <c r="AE291" s="9">
        <v>2</v>
      </c>
      <c r="AF291" s="9">
        <v>1</v>
      </c>
      <c r="AG291" s="9">
        <v>1</v>
      </c>
      <c r="AH291" s="91">
        <v>1</v>
      </c>
      <c r="AI291" s="9">
        <v>2</v>
      </c>
      <c r="AJ291">
        <v>2</v>
      </c>
      <c r="AK291" t="s">
        <v>957</v>
      </c>
      <c r="AL291" s="58">
        <v>2</v>
      </c>
      <c r="AM291">
        <v>1</v>
      </c>
      <c r="AN291">
        <v>2</v>
      </c>
      <c r="AO291">
        <v>2</v>
      </c>
      <c r="AP291">
        <v>1</v>
      </c>
      <c r="AQ291">
        <v>2</v>
      </c>
      <c r="AR291">
        <v>2</v>
      </c>
      <c r="AS291">
        <v>2</v>
      </c>
      <c r="AT291">
        <v>2</v>
      </c>
      <c r="AU291">
        <v>2</v>
      </c>
      <c r="AV291">
        <v>1</v>
      </c>
      <c r="AW291">
        <v>1</v>
      </c>
      <c r="AX291">
        <v>2</v>
      </c>
      <c r="AY291">
        <v>2</v>
      </c>
      <c r="AZ291">
        <v>2</v>
      </c>
      <c r="BA291">
        <v>1</v>
      </c>
      <c r="BB291">
        <v>1</v>
      </c>
      <c r="BC291">
        <v>1</v>
      </c>
      <c r="BD291">
        <v>1</v>
      </c>
      <c r="BE291">
        <v>1</v>
      </c>
      <c r="BF291">
        <v>2</v>
      </c>
      <c r="BG291">
        <v>1</v>
      </c>
      <c r="BH291">
        <v>1</v>
      </c>
      <c r="BI291">
        <v>2</v>
      </c>
      <c r="BJ291">
        <v>1</v>
      </c>
      <c r="BK291">
        <v>2</v>
      </c>
      <c r="BL291">
        <v>2</v>
      </c>
      <c r="BM291">
        <v>1</v>
      </c>
      <c r="BN291">
        <v>4</v>
      </c>
      <c r="BO291">
        <v>3</v>
      </c>
      <c r="BP291">
        <v>2</v>
      </c>
      <c r="BQ291">
        <v>1</v>
      </c>
      <c r="BR291">
        <v>1</v>
      </c>
      <c r="BS291">
        <v>1</v>
      </c>
      <c r="CS291" s="57"/>
    </row>
    <row r="292" spans="1:97" hidden="1">
      <c r="A292" s="9">
        <v>285</v>
      </c>
      <c r="B292" s="9">
        <v>2</v>
      </c>
      <c r="C292" s="9">
        <v>5</v>
      </c>
      <c r="D292" s="9">
        <v>5</v>
      </c>
      <c r="E292" s="9">
        <v>13</v>
      </c>
      <c r="F292" s="9">
        <v>0</v>
      </c>
      <c r="G292" s="9">
        <v>0</v>
      </c>
      <c r="H292" s="9">
        <v>0</v>
      </c>
      <c r="I292" s="9">
        <v>0</v>
      </c>
      <c r="J292" s="9">
        <v>0</v>
      </c>
      <c r="K292" s="9">
        <v>1</v>
      </c>
      <c r="L292" s="9">
        <v>0</v>
      </c>
      <c r="M292" s="9">
        <v>2</v>
      </c>
      <c r="N292" s="9">
        <v>1</v>
      </c>
      <c r="O292" s="9">
        <v>2</v>
      </c>
      <c r="P292" s="9">
        <v>1</v>
      </c>
      <c r="Q292" s="9">
        <v>2</v>
      </c>
      <c r="R292" s="9" t="s">
        <v>957</v>
      </c>
      <c r="S292" s="9" t="s">
        <v>957</v>
      </c>
      <c r="T292" s="9">
        <v>2</v>
      </c>
      <c r="U292" s="9">
        <v>1</v>
      </c>
      <c r="V292" s="9">
        <v>2</v>
      </c>
      <c r="W292" s="75">
        <v>1</v>
      </c>
      <c r="X292" s="75">
        <v>1</v>
      </c>
      <c r="Y292" s="75">
        <v>2</v>
      </c>
      <c r="Z292" s="9">
        <v>2</v>
      </c>
      <c r="AA292" s="9">
        <v>1</v>
      </c>
      <c r="AB292" s="9">
        <v>2</v>
      </c>
      <c r="AC292" s="9">
        <v>2</v>
      </c>
      <c r="AD292" s="9">
        <v>1</v>
      </c>
      <c r="AE292" s="9">
        <v>2</v>
      </c>
      <c r="AF292" s="9">
        <v>2</v>
      </c>
      <c r="AG292" s="9">
        <v>2</v>
      </c>
      <c r="AH292" s="9">
        <v>1</v>
      </c>
      <c r="AI292" s="9">
        <v>2</v>
      </c>
      <c r="AJ292">
        <v>2</v>
      </c>
      <c r="AK292" t="s">
        <v>957</v>
      </c>
      <c r="AL292" s="58">
        <v>1</v>
      </c>
      <c r="AM292">
        <v>2</v>
      </c>
      <c r="AN292">
        <v>2</v>
      </c>
      <c r="AO292">
        <v>2</v>
      </c>
      <c r="AP292">
        <v>2</v>
      </c>
      <c r="AQ292">
        <v>2</v>
      </c>
      <c r="AR292">
        <v>2</v>
      </c>
      <c r="AS292">
        <v>2</v>
      </c>
      <c r="AT292">
        <v>2</v>
      </c>
      <c r="AU292">
        <v>2</v>
      </c>
      <c r="AV292">
        <v>2</v>
      </c>
      <c r="AW292">
        <v>2</v>
      </c>
      <c r="AX292">
        <v>2</v>
      </c>
      <c r="AY292">
        <v>2</v>
      </c>
      <c r="AZ292">
        <v>1</v>
      </c>
      <c r="BA292">
        <v>1</v>
      </c>
      <c r="BB292">
        <v>1</v>
      </c>
      <c r="BC292">
        <v>1</v>
      </c>
      <c r="BD292">
        <v>1</v>
      </c>
      <c r="BE292">
        <v>2</v>
      </c>
      <c r="BF292" t="s">
        <v>957</v>
      </c>
      <c r="BG292" t="s">
        <v>967</v>
      </c>
      <c r="BH292">
        <v>3</v>
      </c>
      <c r="BI292">
        <v>3</v>
      </c>
      <c r="BJ292">
        <v>3</v>
      </c>
      <c r="BK292">
        <v>3</v>
      </c>
      <c r="BL292">
        <v>3</v>
      </c>
      <c r="BM292">
        <v>3</v>
      </c>
      <c r="BN292">
        <v>4</v>
      </c>
      <c r="BO292">
        <v>3</v>
      </c>
      <c r="BP292">
        <v>2</v>
      </c>
      <c r="BQ292">
        <v>3</v>
      </c>
      <c r="BR292">
        <v>4</v>
      </c>
      <c r="BS292">
        <v>2</v>
      </c>
      <c r="BT292" t="s">
        <v>299</v>
      </c>
      <c r="CS292" s="57"/>
    </row>
    <row r="293" spans="1:97" hidden="1">
      <c r="A293" s="9">
        <v>286</v>
      </c>
      <c r="B293" s="9">
        <v>2</v>
      </c>
      <c r="C293" s="9">
        <v>4</v>
      </c>
      <c r="D293" s="9">
        <v>5</v>
      </c>
      <c r="E293" s="9">
        <v>13</v>
      </c>
      <c r="F293" s="9">
        <v>1</v>
      </c>
      <c r="G293" s="9">
        <v>1</v>
      </c>
      <c r="H293" s="9">
        <v>1</v>
      </c>
      <c r="I293" s="9">
        <v>1</v>
      </c>
      <c r="J293" s="9">
        <v>0</v>
      </c>
      <c r="K293" s="9">
        <v>0</v>
      </c>
      <c r="L293" s="9">
        <v>0</v>
      </c>
      <c r="M293" s="9">
        <v>2</v>
      </c>
      <c r="N293" s="9">
        <v>1</v>
      </c>
      <c r="O293" s="9">
        <v>2</v>
      </c>
      <c r="P293" s="9">
        <v>1</v>
      </c>
      <c r="Q293" s="9">
        <v>1</v>
      </c>
      <c r="R293" s="9">
        <v>1</v>
      </c>
      <c r="S293" s="9">
        <v>2</v>
      </c>
      <c r="T293" s="9">
        <v>2</v>
      </c>
      <c r="U293" s="9">
        <v>1</v>
      </c>
      <c r="V293" s="9">
        <v>2</v>
      </c>
      <c r="W293" s="75">
        <v>1</v>
      </c>
      <c r="X293" s="75">
        <v>1</v>
      </c>
      <c r="Y293" s="75">
        <v>1</v>
      </c>
      <c r="Z293" s="9">
        <v>1</v>
      </c>
      <c r="AA293" s="9">
        <v>2</v>
      </c>
      <c r="AB293" s="9">
        <v>2</v>
      </c>
      <c r="AC293" s="9">
        <v>1</v>
      </c>
      <c r="AD293" s="9">
        <v>1</v>
      </c>
      <c r="AE293" s="9">
        <v>2</v>
      </c>
      <c r="AF293" s="9">
        <v>1</v>
      </c>
      <c r="AG293" s="9">
        <v>1</v>
      </c>
      <c r="AH293" s="91">
        <v>1</v>
      </c>
      <c r="AI293" s="9">
        <v>1</v>
      </c>
      <c r="AJ293">
        <v>1</v>
      </c>
      <c r="AK293">
        <v>1</v>
      </c>
      <c r="AL293" s="58">
        <v>1</v>
      </c>
      <c r="AM293">
        <v>1</v>
      </c>
      <c r="AN293">
        <v>2</v>
      </c>
      <c r="AO293">
        <v>2</v>
      </c>
      <c r="AP293">
        <v>1</v>
      </c>
      <c r="AQ293">
        <v>2</v>
      </c>
      <c r="AR293">
        <v>2</v>
      </c>
      <c r="AS293">
        <v>2</v>
      </c>
      <c r="AT293">
        <v>1</v>
      </c>
      <c r="AU293">
        <v>1</v>
      </c>
      <c r="AV293">
        <v>1</v>
      </c>
      <c r="AW293">
        <v>1</v>
      </c>
      <c r="AX293">
        <v>1</v>
      </c>
      <c r="AY293">
        <v>2</v>
      </c>
      <c r="AZ293">
        <v>2</v>
      </c>
      <c r="BA293">
        <v>1</v>
      </c>
      <c r="BB293">
        <v>2</v>
      </c>
      <c r="BC293">
        <v>1</v>
      </c>
      <c r="BD293">
        <v>1</v>
      </c>
      <c r="BE293">
        <v>1</v>
      </c>
      <c r="BF293">
        <v>2</v>
      </c>
      <c r="BG293">
        <v>1</v>
      </c>
      <c r="BH293">
        <v>2</v>
      </c>
      <c r="BI293">
        <v>2</v>
      </c>
      <c r="BJ293">
        <v>2</v>
      </c>
      <c r="BK293">
        <v>2</v>
      </c>
      <c r="BL293">
        <v>2</v>
      </c>
      <c r="BM293">
        <v>1</v>
      </c>
      <c r="BN293">
        <v>2</v>
      </c>
      <c r="BO293">
        <v>1</v>
      </c>
      <c r="BP293">
        <v>1</v>
      </c>
      <c r="BQ293">
        <v>2</v>
      </c>
      <c r="BR293">
        <v>1</v>
      </c>
      <c r="BS293">
        <v>2</v>
      </c>
      <c r="BT293" t="s">
        <v>300</v>
      </c>
      <c r="CS293" s="57"/>
    </row>
    <row r="294" spans="1:97" hidden="1">
      <c r="A294" s="9">
        <v>287</v>
      </c>
      <c r="B294" s="9">
        <v>1</v>
      </c>
      <c r="C294" s="9">
        <v>8</v>
      </c>
      <c r="D294" s="9">
        <v>7</v>
      </c>
      <c r="E294" s="9">
        <v>16</v>
      </c>
      <c r="F294" s="9">
        <v>0</v>
      </c>
      <c r="G294" s="9">
        <v>0</v>
      </c>
      <c r="H294" s="9">
        <v>0</v>
      </c>
      <c r="I294" s="9">
        <v>0</v>
      </c>
      <c r="J294" s="9">
        <v>0</v>
      </c>
      <c r="K294" s="9">
        <v>1</v>
      </c>
      <c r="L294" s="9">
        <v>0</v>
      </c>
      <c r="M294" s="9">
        <v>2</v>
      </c>
      <c r="N294" s="9">
        <v>1</v>
      </c>
      <c r="O294" s="9">
        <v>1</v>
      </c>
      <c r="P294" s="9">
        <v>1</v>
      </c>
      <c r="Q294" s="9">
        <v>1</v>
      </c>
      <c r="R294" s="9">
        <v>1</v>
      </c>
      <c r="S294" s="9">
        <v>1</v>
      </c>
      <c r="T294" s="9">
        <v>2</v>
      </c>
      <c r="U294" s="9">
        <v>1</v>
      </c>
      <c r="V294" s="9">
        <v>2</v>
      </c>
      <c r="W294" s="75">
        <v>2</v>
      </c>
      <c r="X294" s="75" t="s">
        <v>956</v>
      </c>
      <c r="Y294" s="75" t="s">
        <v>952</v>
      </c>
      <c r="Z294" s="9" t="s">
        <v>952</v>
      </c>
      <c r="AA294" s="9">
        <v>2</v>
      </c>
      <c r="AB294" s="9">
        <v>2</v>
      </c>
      <c r="AC294" s="9">
        <v>1</v>
      </c>
      <c r="AD294" s="9">
        <v>1</v>
      </c>
      <c r="AE294" s="9">
        <v>2</v>
      </c>
      <c r="AF294" s="9">
        <v>1</v>
      </c>
      <c r="AG294" s="9">
        <v>1</v>
      </c>
      <c r="AH294" s="9">
        <v>1</v>
      </c>
      <c r="AI294" s="9">
        <v>2</v>
      </c>
      <c r="AJ294">
        <v>2</v>
      </c>
      <c r="AK294" t="s">
        <v>957</v>
      </c>
      <c r="AL294" s="58">
        <v>2</v>
      </c>
      <c r="AM294">
        <v>1</v>
      </c>
      <c r="AN294">
        <v>1</v>
      </c>
      <c r="AO294">
        <v>1</v>
      </c>
      <c r="AP294">
        <v>1</v>
      </c>
      <c r="AQ294">
        <v>2</v>
      </c>
      <c r="AR294">
        <v>2</v>
      </c>
      <c r="AS294">
        <v>2</v>
      </c>
      <c r="AT294">
        <v>1</v>
      </c>
      <c r="AU294">
        <v>1</v>
      </c>
      <c r="AV294">
        <v>1</v>
      </c>
      <c r="AW294">
        <v>1</v>
      </c>
      <c r="AX294">
        <v>1</v>
      </c>
      <c r="AY294">
        <v>2</v>
      </c>
      <c r="AZ294">
        <v>2</v>
      </c>
      <c r="BA294">
        <v>1</v>
      </c>
      <c r="BB294">
        <v>2</v>
      </c>
      <c r="BC294">
        <v>1</v>
      </c>
      <c r="BD294">
        <v>1</v>
      </c>
      <c r="BE294">
        <v>1</v>
      </c>
      <c r="BF294">
        <v>1</v>
      </c>
      <c r="BG294">
        <v>1</v>
      </c>
      <c r="BH294">
        <v>1</v>
      </c>
      <c r="BI294">
        <v>1</v>
      </c>
      <c r="BJ294">
        <v>1</v>
      </c>
      <c r="BK294">
        <v>2</v>
      </c>
      <c r="BL294">
        <v>1</v>
      </c>
      <c r="BM294">
        <v>2</v>
      </c>
      <c r="BN294">
        <v>4</v>
      </c>
      <c r="BO294">
        <v>2</v>
      </c>
      <c r="BP294">
        <v>1</v>
      </c>
      <c r="BQ294">
        <v>2</v>
      </c>
      <c r="BR294">
        <v>1</v>
      </c>
      <c r="BS294">
        <v>2</v>
      </c>
      <c r="BT294" t="s">
        <v>301</v>
      </c>
      <c r="CS294" s="57"/>
    </row>
    <row r="295" spans="1:97" hidden="1">
      <c r="A295" s="9">
        <v>288</v>
      </c>
      <c r="B295" s="9">
        <v>2</v>
      </c>
      <c r="C295" s="9">
        <v>3</v>
      </c>
      <c r="D295" s="9">
        <v>4</v>
      </c>
      <c r="E295" s="9">
        <v>12</v>
      </c>
      <c r="F295" s="9">
        <v>0</v>
      </c>
      <c r="G295" s="9">
        <v>1</v>
      </c>
      <c r="H295" s="9">
        <v>0</v>
      </c>
      <c r="I295" s="9">
        <v>1</v>
      </c>
      <c r="J295" s="9">
        <v>0</v>
      </c>
      <c r="K295" s="9">
        <v>0</v>
      </c>
      <c r="L295" s="9">
        <v>0</v>
      </c>
      <c r="M295" s="9">
        <v>2</v>
      </c>
      <c r="N295" s="9">
        <v>1</v>
      </c>
      <c r="O295" s="9">
        <v>1</v>
      </c>
      <c r="P295" s="9">
        <v>1</v>
      </c>
      <c r="Q295" s="9">
        <v>1</v>
      </c>
      <c r="R295" s="9">
        <v>1</v>
      </c>
      <c r="S295" s="9">
        <v>2</v>
      </c>
      <c r="T295" s="9">
        <v>1</v>
      </c>
      <c r="U295" s="9">
        <v>1</v>
      </c>
      <c r="V295" s="9">
        <v>1</v>
      </c>
      <c r="W295" s="75">
        <v>1</v>
      </c>
      <c r="X295" s="75">
        <v>1</v>
      </c>
      <c r="Y295" s="75">
        <v>2</v>
      </c>
      <c r="Z295" s="9">
        <v>1</v>
      </c>
      <c r="AA295" s="9">
        <v>1</v>
      </c>
      <c r="AB295" s="9">
        <v>1</v>
      </c>
      <c r="AC295" s="9">
        <v>2</v>
      </c>
      <c r="AD295" s="9">
        <v>1</v>
      </c>
      <c r="AE295" s="9">
        <v>2</v>
      </c>
      <c r="AF295" s="9">
        <v>1</v>
      </c>
      <c r="AG295" s="9">
        <v>1</v>
      </c>
      <c r="AH295" s="9">
        <v>1</v>
      </c>
      <c r="AI295" s="9">
        <v>2</v>
      </c>
      <c r="AJ295">
        <v>1</v>
      </c>
      <c r="AK295">
        <v>1</v>
      </c>
      <c r="AL295" s="58">
        <v>1</v>
      </c>
      <c r="AM295">
        <v>1</v>
      </c>
      <c r="AN295">
        <v>2</v>
      </c>
      <c r="AO295">
        <v>2</v>
      </c>
      <c r="AP295">
        <v>1</v>
      </c>
      <c r="AQ295">
        <v>2</v>
      </c>
      <c r="AR295">
        <v>2</v>
      </c>
      <c r="AS295">
        <v>2</v>
      </c>
      <c r="AT295">
        <v>1</v>
      </c>
      <c r="AU295">
        <v>1</v>
      </c>
      <c r="AV295">
        <v>1</v>
      </c>
      <c r="AW295">
        <v>1</v>
      </c>
      <c r="AX295">
        <v>1</v>
      </c>
      <c r="AY295">
        <v>1</v>
      </c>
      <c r="AZ295">
        <v>2</v>
      </c>
      <c r="BA295">
        <v>1</v>
      </c>
      <c r="BB295">
        <v>2</v>
      </c>
      <c r="BC295">
        <v>1</v>
      </c>
      <c r="BD295">
        <v>1</v>
      </c>
      <c r="BE295">
        <v>1</v>
      </c>
      <c r="BF295">
        <v>1</v>
      </c>
      <c r="BG295">
        <v>1</v>
      </c>
      <c r="BH295">
        <v>1</v>
      </c>
      <c r="BI295">
        <v>1</v>
      </c>
      <c r="BJ295">
        <v>1</v>
      </c>
      <c r="BK295">
        <v>2</v>
      </c>
      <c r="BL295">
        <v>3</v>
      </c>
      <c r="BM295">
        <v>2</v>
      </c>
      <c r="BN295">
        <v>4</v>
      </c>
      <c r="BO295">
        <v>2</v>
      </c>
      <c r="BP295">
        <v>1</v>
      </c>
      <c r="BQ295">
        <v>2</v>
      </c>
      <c r="BR295">
        <v>1</v>
      </c>
      <c r="BS295">
        <v>1</v>
      </c>
      <c r="BT295" t="s">
        <v>302</v>
      </c>
      <c r="CS295" s="57"/>
    </row>
    <row r="296" spans="1:97" hidden="1">
      <c r="A296" s="9">
        <v>289</v>
      </c>
      <c r="B296" s="9">
        <v>2</v>
      </c>
      <c r="C296" s="9">
        <v>4</v>
      </c>
      <c r="D296" s="9">
        <v>4</v>
      </c>
      <c r="E296" s="9">
        <v>5</v>
      </c>
      <c r="F296" s="9">
        <v>0</v>
      </c>
      <c r="G296" s="9">
        <v>1</v>
      </c>
      <c r="H296" s="9">
        <v>1</v>
      </c>
      <c r="I296" s="9">
        <v>1</v>
      </c>
      <c r="J296" s="9">
        <v>0</v>
      </c>
      <c r="K296" s="9">
        <v>0</v>
      </c>
      <c r="L296" s="9">
        <v>0</v>
      </c>
      <c r="M296" s="9">
        <v>2</v>
      </c>
      <c r="N296" s="9">
        <v>2</v>
      </c>
      <c r="O296" s="9">
        <v>2</v>
      </c>
      <c r="P296" s="9">
        <v>1</v>
      </c>
      <c r="Q296" s="9">
        <v>1</v>
      </c>
      <c r="R296" s="9">
        <v>1</v>
      </c>
      <c r="S296" s="9">
        <v>2</v>
      </c>
      <c r="T296" s="9">
        <v>1</v>
      </c>
      <c r="U296" s="9">
        <v>1</v>
      </c>
      <c r="V296" s="9">
        <v>2</v>
      </c>
      <c r="W296" s="75">
        <v>1</v>
      </c>
      <c r="X296" s="75">
        <v>1</v>
      </c>
      <c r="Y296" s="75">
        <v>2</v>
      </c>
      <c r="Z296" s="9">
        <v>1</v>
      </c>
      <c r="AA296" s="9">
        <v>1</v>
      </c>
      <c r="AB296" s="9">
        <v>1</v>
      </c>
      <c r="AC296" s="9">
        <v>1</v>
      </c>
      <c r="AD296" s="9">
        <v>1</v>
      </c>
      <c r="AE296" s="9">
        <v>2</v>
      </c>
      <c r="AF296" s="9">
        <v>1</v>
      </c>
      <c r="AG296" s="9">
        <v>2</v>
      </c>
      <c r="AH296" s="9">
        <v>1</v>
      </c>
      <c r="AI296" s="9">
        <v>2</v>
      </c>
      <c r="AJ296">
        <v>1</v>
      </c>
      <c r="AK296">
        <v>1</v>
      </c>
      <c r="AL296" s="58">
        <v>1</v>
      </c>
      <c r="AM296">
        <v>1</v>
      </c>
      <c r="AN296">
        <v>1</v>
      </c>
      <c r="AO296">
        <v>1</v>
      </c>
      <c r="AP296">
        <v>2</v>
      </c>
      <c r="AQ296">
        <v>2</v>
      </c>
      <c r="AR296">
        <v>2</v>
      </c>
      <c r="AS296">
        <v>2</v>
      </c>
      <c r="AT296">
        <v>2</v>
      </c>
      <c r="AU296">
        <v>2</v>
      </c>
      <c r="AV296">
        <v>2</v>
      </c>
      <c r="AW296">
        <v>1</v>
      </c>
      <c r="AX296">
        <v>2</v>
      </c>
      <c r="AY296">
        <v>2</v>
      </c>
      <c r="AZ296">
        <v>2</v>
      </c>
      <c r="BA296">
        <v>1</v>
      </c>
      <c r="BB296">
        <v>2</v>
      </c>
      <c r="BC296">
        <v>1</v>
      </c>
      <c r="BD296">
        <v>1</v>
      </c>
      <c r="BE296">
        <v>1</v>
      </c>
      <c r="BF296">
        <v>3</v>
      </c>
      <c r="BG296">
        <v>3</v>
      </c>
      <c r="BH296">
        <v>1</v>
      </c>
      <c r="BI296">
        <v>2</v>
      </c>
      <c r="BJ296">
        <v>2</v>
      </c>
      <c r="BK296">
        <v>3</v>
      </c>
      <c r="BL296">
        <v>2</v>
      </c>
      <c r="BM296">
        <v>1</v>
      </c>
      <c r="BN296">
        <v>4</v>
      </c>
      <c r="BO296">
        <v>3</v>
      </c>
      <c r="BP296">
        <v>2</v>
      </c>
      <c r="BQ296">
        <v>3</v>
      </c>
      <c r="BR296">
        <v>1</v>
      </c>
      <c r="BS296">
        <v>2</v>
      </c>
      <c r="CS296" s="57"/>
    </row>
    <row r="297" spans="1:97" hidden="1">
      <c r="A297" s="9">
        <v>290</v>
      </c>
      <c r="B297" s="9">
        <v>2</v>
      </c>
      <c r="C297" s="9">
        <v>3</v>
      </c>
      <c r="D297" s="9">
        <v>2</v>
      </c>
      <c r="E297" s="9">
        <v>3</v>
      </c>
      <c r="F297" s="9">
        <v>1</v>
      </c>
      <c r="G297" s="9">
        <v>1</v>
      </c>
      <c r="H297" s="9">
        <v>0</v>
      </c>
      <c r="I297" s="9">
        <v>0</v>
      </c>
      <c r="J297" s="9">
        <v>0</v>
      </c>
      <c r="K297" s="9">
        <v>0</v>
      </c>
      <c r="L297" s="9">
        <v>0</v>
      </c>
      <c r="M297" s="9">
        <v>2</v>
      </c>
      <c r="N297" s="9">
        <v>1</v>
      </c>
      <c r="O297" s="9">
        <v>2</v>
      </c>
      <c r="P297" s="9">
        <v>1</v>
      </c>
      <c r="Q297" s="9">
        <v>1</v>
      </c>
      <c r="R297" s="9">
        <v>1</v>
      </c>
      <c r="S297" s="9">
        <v>2</v>
      </c>
      <c r="T297" s="9">
        <v>1</v>
      </c>
      <c r="U297" s="9">
        <v>1</v>
      </c>
      <c r="V297" s="9">
        <v>2</v>
      </c>
      <c r="W297" s="75">
        <v>1</v>
      </c>
      <c r="X297" s="75">
        <v>1</v>
      </c>
      <c r="Y297" s="75">
        <v>2</v>
      </c>
      <c r="Z297" s="9">
        <v>1</v>
      </c>
      <c r="AA297" s="9">
        <v>2</v>
      </c>
      <c r="AB297" s="9">
        <v>2</v>
      </c>
      <c r="AC297" s="9">
        <v>1</v>
      </c>
      <c r="AD297" s="9">
        <v>1</v>
      </c>
      <c r="AE297" s="9">
        <v>2</v>
      </c>
      <c r="AF297" s="9">
        <v>1</v>
      </c>
      <c r="AG297" s="9">
        <v>1</v>
      </c>
      <c r="AH297" s="9">
        <v>1</v>
      </c>
      <c r="AI297" s="9">
        <v>2</v>
      </c>
      <c r="AJ297">
        <v>1</v>
      </c>
      <c r="AK297">
        <v>1</v>
      </c>
      <c r="AL297" s="58">
        <v>1</v>
      </c>
      <c r="AM297">
        <v>1</v>
      </c>
      <c r="AN297">
        <v>2</v>
      </c>
      <c r="AO297">
        <v>2</v>
      </c>
      <c r="AP297">
        <v>2</v>
      </c>
      <c r="AQ297">
        <v>2</v>
      </c>
      <c r="AR297">
        <v>2</v>
      </c>
      <c r="AS297">
        <v>2</v>
      </c>
      <c r="AT297">
        <v>1</v>
      </c>
      <c r="AU297">
        <v>1</v>
      </c>
      <c r="AV297">
        <v>2</v>
      </c>
      <c r="AW297">
        <v>1</v>
      </c>
      <c r="AX297">
        <v>2</v>
      </c>
      <c r="AY297">
        <v>2</v>
      </c>
      <c r="AZ297">
        <v>2</v>
      </c>
      <c r="BA297">
        <v>1</v>
      </c>
      <c r="BB297">
        <v>2</v>
      </c>
      <c r="BC297">
        <v>1</v>
      </c>
      <c r="BD297">
        <v>1</v>
      </c>
      <c r="BE297">
        <v>1</v>
      </c>
      <c r="BF297">
        <v>1</v>
      </c>
      <c r="BG297">
        <v>1</v>
      </c>
      <c r="BH297">
        <v>1</v>
      </c>
      <c r="BI297">
        <v>3</v>
      </c>
      <c r="BJ297">
        <v>1</v>
      </c>
      <c r="BK297">
        <v>1</v>
      </c>
      <c r="BL297">
        <v>2</v>
      </c>
      <c r="BM297">
        <v>1</v>
      </c>
      <c r="BN297">
        <v>2</v>
      </c>
      <c r="BP297">
        <v>1</v>
      </c>
      <c r="BQ297">
        <v>2</v>
      </c>
      <c r="BR297">
        <v>1</v>
      </c>
      <c r="BS297">
        <v>1</v>
      </c>
      <c r="CS297" s="57"/>
    </row>
    <row r="298" spans="1:97" hidden="1">
      <c r="A298" s="9">
        <v>291</v>
      </c>
      <c r="B298" s="9">
        <v>2</v>
      </c>
      <c r="C298" s="9">
        <v>6</v>
      </c>
      <c r="D298" s="9">
        <v>5</v>
      </c>
      <c r="E298" s="9">
        <v>7</v>
      </c>
      <c r="F298" s="9">
        <v>0</v>
      </c>
      <c r="G298" s="9">
        <v>0</v>
      </c>
      <c r="H298" s="9">
        <v>0</v>
      </c>
      <c r="I298" s="9">
        <v>0</v>
      </c>
      <c r="J298" s="9">
        <v>0</v>
      </c>
      <c r="K298" s="9">
        <v>1</v>
      </c>
      <c r="L298" s="9">
        <v>0</v>
      </c>
      <c r="M298" s="9">
        <v>2</v>
      </c>
      <c r="N298" s="9">
        <v>1</v>
      </c>
      <c r="O298" s="9">
        <v>2</v>
      </c>
      <c r="P298" s="9">
        <v>2</v>
      </c>
      <c r="Q298" s="9">
        <v>1</v>
      </c>
      <c r="R298" s="9">
        <v>2</v>
      </c>
      <c r="S298" s="9">
        <v>2</v>
      </c>
      <c r="T298" s="9">
        <v>1</v>
      </c>
      <c r="U298" s="9">
        <v>1</v>
      </c>
      <c r="V298" s="9">
        <v>2</v>
      </c>
      <c r="W298" s="75">
        <v>2</v>
      </c>
      <c r="X298" s="75" t="s">
        <v>956</v>
      </c>
      <c r="Y298" s="75" t="s">
        <v>952</v>
      </c>
      <c r="Z298" s="9" t="s">
        <v>952</v>
      </c>
      <c r="AA298" s="9">
        <v>2</v>
      </c>
      <c r="AB298" s="9">
        <v>2</v>
      </c>
      <c r="AC298" s="9">
        <v>1</v>
      </c>
      <c r="AD298" s="9">
        <v>1</v>
      </c>
      <c r="AE298" s="9">
        <v>2</v>
      </c>
      <c r="AF298" s="9">
        <v>1</v>
      </c>
      <c r="AG298" s="9">
        <v>2</v>
      </c>
      <c r="AH298" s="9">
        <v>2</v>
      </c>
      <c r="AI298" s="9">
        <v>2</v>
      </c>
      <c r="AJ298">
        <v>2</v>
      </c>
      <c r="AK298" t="s">
        <v>957</v>
      </c>
      <c r="AL298" s="58">
        <v>2</v>
      </c>
      <c r="AM298">
        <v>1</v>
      </c>
      <c r="AN298">
        <v>1</v>
      </c>
      <c r="AO298">
        <v>2</v>
      </c>
      <c r="AP298">
        <v>2</v>
      </c>
      <c r="AQ298">
        <v>2</v>
      </c>
      <c r="AR298">
        <v>2</v>
      </c>
      <c r="AS298">
        <v>2</v>
      </c>
      <c r="AT298">
        <v>2</v>
      </c>
      <c r="AU298">
        <v>2</v>
      </c>
      <c r="AV298">
        <v>2</v>
      </c>
      <c r="AW298">
        <v>2</v>
      </c>
      <c r="AX298">
        <v>2</v>
      </c>
      <c r="AY298">
        <v>2</v>
      </c>
      <c r="AZ298">
        <v>2</v>
      </c>
      <c r="BA298">
        <v>1</v>
      </c>
      <c r="BB298">
        <v>2</v>
      </c>
      <c r="BC298">
        <v>2</v>
      </c>
      <c r="BD298">
        <v>2</v>
      </c>
      <c r="BE298">
        <v>2</v>
      </c>
      <c r="BF298" t="s">
        <v>957</v>
      </c>
      <c r="BG298" t="s">
        <v>957</v>
      </c>
      <c r="BH298">
        <v>1</v>
      </c>
      <c r="BI298">
        <v>4</v>
      </c>
      <c r="BJ298">
        <v>1</v>
      </c>
      <c r="BK298">
        <v>4</v>
      </c>
      <c r="BL298">
        <v>4</v>
      </c>
      <c r="BM298">
        <v>2</v>
      </c>
      <c r="BN298">
        <v>4</v>
      </c>
      <c r="BO298">
        <v>4</v>
      </c>
      <c r="BP298">
        <v>4</v>
      </c>
      <c r="BQ298">
        <v>2</v>
      </c>
      <c r="BR298">
        <v>1</v>
      </c>
      <c r="BS298">
        <v>5</v>
      </c>
      <c r="CS298" s="57"/>
    </row>
    <row r="299" spans="1:97" hidden="1">
      <c r="A299" s="9">
        <v>292</v>
      </c>
      <c r="B299" s="9">
        <v>2</v>
      </c>
      <c r="C299" s="9">
        <v>4</v>
      </c>
      <c r="D299" s="9">
        <v>1</v>
      </c>
      <c r="E299" s="9">
        <v>13</v>
      </c>
      <c r="F299" s="9">
        <v>0</v>
      </c>
      <c r="G299" s="9">
        <v>0</v>
      </c>
      <c r="H299" s="9">
        <v>0</v>
      </c>
      <c r="I299" s="9">
        <v>0</v>
      </c>
      <c r="J299" s="9">
        <v>0</v>
      </c>
      <c r="K299" s="9">
        <v>0</v>
      </c>
      <c r="L299" s="9">
        <v>1</v>
      </c>
      <c r="M299" s="9">
        <v>3</v>
      </c>
      <c r="N299" s="9">
        <v>1</v>
      </c>
      <c r="O299" s="9">
        <v>2</v>
      </c>
      <c r="P299" s="9">
        <v>2</v>
      </c>
      <c r="Q299" s="9">
        <v>1</v>
      </c>
      <c r="R299" s="9">
        <v>1</v>
      </c>
      <c r="S299" s="9">
        <v>2</v>
      </c>
      <c r="T299" s="9">
        <v>1</v>
      </c>
      <c r="U299" s="9">
        <v>1</v>
      </c>
      <c r="V299" s="9">
        <v>1</v>
      </c>
      <c r="W299" s="75">
        <v>2</v>
      </c>
      <c r="X299" s="75" t="s">
        <v>956</v>
      </c>
      <c r="Y299" s="75" t="s">
        <v>952</v>
      </c>
      <c r="Z299" s="9" t="s">
        <v>952</v>
      </c>
      <c r="AA299" s="9">
        <v>1</v>
      </c>
      <c r="AB299" s="9">
        <v>1</v>
      </c>
      <c r="AC299" s="9">
        <v>1</v>
      </c>
      <c r="AD299" s="9">
        <v>1</v>
      </c>
      <c r="AE299" s="9">
        <v>1</v>
      </c>
      <c r="AF299" s="9">
        <v>1</v>
      </c>
      <c r="AG299" s="9">
        <v>1</v>
      </c>
      <c r="AH299" s="91">
        <v>1</v>
      </c>
      <c r="AI299" s="9">
        <v>2</v>
      </c>
      <c r="AJ299">
        <v>2</v>
      </c>
      <c r="AK299" t="s">
        <v>957</v>
      </c>
      <c r="AL299" s="58">
        <v>1</v>
      </c>
      <c r="AM299">
        <v>1</v>
      </c>
      <c r="AN299">
        <v>2</v>
      </c>
      <c r="AO299">
        <v>2</v>
      </c>
      <c r="AP299">
        <v>1</v>
      </c>
      <c r="AQ299">
        <v>2</v>
      </c>
      <c r="AR299">
        <v>2</v>
      </c>
      <c r="AS299">
        <v>2</v>
      </c>
      <c r="AT299">
        <v>2</v>
      </c>
      <c r="AU299">
        <v>2</v>
      </c>
      <c r="AV299">
        <v>2</v>
      </c>
      <c r="AW299">
        <v>2</v>
      </c>
      <c r="AX299">
        <v>2</v>
      </c>
      <c r="AY299">
        <v>2</v>
      </c>
      <c r="AZ299">
        <v>2</v>
      </c>
      <c r="BA299">
        <v>1</v>
      </c>
      <c r="BB299">
        <v>2</v>
      </c>
      <c r="BC299">
        <v>1</v>
      </c>
      <c r="BD299">
        <v>1</v>
      </c>
      <c r="BE299">
        <v>1</v>
      </c>
      <c r="BF299">
        <v>1</v>
      </c>
      <c r="BG299">
        <v>1</v>
      </c>
      <c r="BH299">
        <v>1</v>
      </c>
      <c r="BI299">
        <v>2</v>
      </c>
      <c r="BJ299">
        <v>2</v>
      </c>
      <c r="BK299">
        <v>2</v>
      </c>
      <c r="BL299">
        <v>2</v>
      </c>
      <c r="BM299">
        <v>3</v>
      </c>
      <c r="BN299">
        <v>3</v>
      </c>
      <c r="BO299">
        <v>2</v>
      </c>
      <c r="BP299">
        <v>1</v>
      </c>
      <c r="BQ299">
        <v>2</v>
      </c>
      <c r="BR299">
        <v>1</v>
      </c>
      <c r="BS299">
        <v>2</v>
      </c>
      <c r="BT299" t="s">
        <v>303</v>
      </c>
      <c r="CS299" s="57"/>
    </row>
    <row r="300" spans="1:97">
      <c r="A300" s="9">
        <v>293</v>
      </c>
      <c r="B300" s="9">
        <v>2</v>
      </c>
      <c r="C300" s="9">
        <v>9</v>
      </c>
      <c r="D300" s="9">
        <v>5</v>
      </c>
      <c r="E300" s="9">
        <v>4</v>
      </c>
      <c r="F300" s="9">
        <v>0</v>
      </c>
      <c r="G300" s="9">
        <v>0</v>
      </c>
      <c r="H300" s="9">
        <v>0</v>
      </c>
      <c r="I300" s="9">
        <v>1</v>
      </c>
      <c r="J300" s="9">
        <v>0</v>
      </c>
      <c r="K300" s="9">
        <v>0</v>
      </c>
      <c r="L300" s="9">
        <v>0</v>
      </c>
      <c r="M300" s="9">
        <v>2</v>
      </c>
      <c r="N300" s="9">
        <v>2</v>
      </c>
      <c r="O300" s="9">
        <v>2</v>
      </c>
      <c r="P300" s="9">
        <v>2</v>
      </c>
      <c r="Q300" s="9">
        <v>1</v>
      </c>
      <c r="R300" s="9">
        <v>1</v>
      </c>
      <c r="S300" s="9"/>
      <c r="T300" s="9">
        <v>1</v>
      </c>
      <c r="U300" s="9">
        <v>1</v>
      </c>
      <c r="V300" s="9">
        <v>2</v>
      </c>
      <c r="W300" s="75">
        <v>2</v>
      </c>
      <c r="X300" s="75" t="s">
        <v>954</v>
      </c>
      <c r="Y300" s="75" t="s">
        <v>952</v>
      </c>
      <c r="Z300" s="9" t="s">
        <v>952</v>
      </c>
      <c r="AA300" s="9">
        <v>2</v>
      </c>
      <c r="AB300" s="9">
        <v>2</v>
      </c>
      <c r="AC300" s="9">
        <v>2</v>
      </c>
      <c r="AD300" s="9">
        <v>1</v>
      </c>
      <c r="AE300" s="9">
        <v>2</v>
      </c>
      <c r="AF300" s="9">
        <v>2</v>
      </c>
      <c r="AG300" s="9">
        <v>1</v>
      </c>
      <c r="AH300" s="9">
        <v>2</v>
      </c>
      <c r="AI300" s="9">
        <v>2</v>
      </c>
      <c r="AJ300">
        <v>2</v>
      </c>
      <c r="AK300" t="s">
        <v>957</v>
      </c>
      <c r="AL300" s="58">
        <v>2</v>
      </c>
      <c r="AM300">
        <v>2</v>
      </c>
      <c r="AN300">
        <v>2</v>
      </c>
      <c r="AO300">
        <v>1</v>
      </c>
      <c r="AP300">
        <v>2</v>
      </c>
      <c r="AQ300">
        <v>2</v>
      </c>
      <c r="AR300">
        <v>2</v>
      </c>
      <c r="AS300">
        <v>2</v>
      </c>
      <c r="AT300">
        <v>2</v>
      </c>
      <c r="AU300">
        <v>2</v>
      </c>
      <c r="AV300">
        <v>2</v>
      </c>
      <c r="AW300">
        <v>2</v>
      </c>
      <c r="AX300">
        <v>2</v>
      </c>
      <c r="AY300">
        <v>2</v>
      </c>
      <c r="AZ300">
        <v>2</v>
      </c>
      <c r="BA300">
        <v>1</v>
      </c>
      <c r="BB300">
        <v>2</v>
      </c>
      <c r="BC300">
        <v>2</v>
      </c>
      <c r="BD300">
        <v>2</v>
      </c>
      <c r="BE300">
        <v>1</v>
      </c>
      <c r="BF300">
        <v>1</v>
      </c>
      <c r="BG300">
        <v>1</v>
      </c>
      <c r="BH300">
        <v>1</v>
      </c>
      <c r="BI300">
        <v>4</v>
      </c>
      <c r="BJ300">
        <v>1</v>
      </c>
      <c r="BK300">
        <v>1</v>
      </c>
      <c r="BL300">
        <v>1</v>
      </c>
      <c r="BM300">
        <v>2</v>
      </c>
      <c r="BN300">
        <v>4</v>
      </c>
      <c r="BO300">
        <v>3</v>
      </c>
      <c r="BP300">
        <v>4</v>
      </c>
      <c r="BQ300">
        <v>4</v>
      </c>
      <c r="BS300">
        <v>1</v>
      </c>
      <c r="CS300" s="57"/>
    </row>
    <row r="301" spans="1:97" hidden="1">
      <c r="A301" s="9">
        <v>294</v>
      </c>
      <c r="B301" s="9">
        <v>1</v>
      </c>
      <c r="C301" s="9">
        <v>4</v>
      </c>
      <c r="D301" s="9">
        <v>1</v>
      </c>
      <c r="E301" s="9">
        <v>12</v>
      </c>
      <c r="F301" s="9">
        <v>0</v>
      </c>
      <c r="G301" s="9">
        <v>0</v>
      </c>
      <c r="H301" s="9">
        <v>1</v>
      </c>
      <c r="I301" s="9">
        <v>1</v>
      </c>
      <c r="J301" s="9">
        <v>0</v>
      </c>
      <c r="K301" s="9">
        <v>0</v>
      </c>
      <c r="L301" s="9">
        <v>0</v>
      </c>
      <c r="M301" s="9">
        <v>2</v>
      </c>
      <c r="N301" s="9">
        <v>1</v>
      </c>
      <c r="O301" s="9">
        <v>2</v>
      </c>
      <c r="P301" s="9">
        <v>2</v>
      </c>
      <c r="Q301" s="9">
        <v>1</v>
      </c>
      <c r="R301" s="9">
        <v>2</v>
      </c>
      <c r="S301" s="9">
        <v>1</v>
      </c>
      <c r="T301" s="9">
        <v>2</v>
      </c>
      <c r="U301" s="9">
        <v>1</v>
      </c>
      <c r="V301" s="9">
        <v>2</v>
      </c>
      <c r="W301" s="75">
        <v>2</v>
      </c>
      <c r="X301" s="75" t="s">
        <v>956</v>
      </c>
      <c r="Y301" s="75" t="s">
        <v>952</v>
      </c>
      <c r="Z301" s="9" t="s">
        <v>952</v>
      </c>
      <c r="AA301" s="9">
        <v>2</v>
      </c>
      <c r="AB301" s="9">
        <v>2</v>
      </c>
      <c r="AC301" s="9">
        <v>2</v>
      </c>
      <c r="AD301" s="9">
        <v>2</v>
      </c>
      <c r="AE301" s="9">
        <v>2</v>
      </c>
      <c r="AF301" s="9">
        <v>2</v>
      </c>
      <c r="AG301" s="9">
        <v>1</v>
      </c>
      <c r="AH301" s="91">
        <v>1</v>
      </c>
      <c r="AI301" s="9">
        <v>2</v>
      </c>
      <c r="AJ301">
        <v>2</v>
      </c>
      <c r="AK301" t="s">
        <v>957</v>
      </c>
      <c r="AL301" s="58">
        <v>2</v>
      </c>
      <c r="AM301">
        <v>1</v>
      </c>
      <c r="AN301">
        <v>2</v>
      </c>
      <c r="AO301">
        <v>2</v>
      </c>
      <c r="AP301">
        <v>2</v>
      </c>
      <c r="AQ301">
        <v>2</v>
      </c>
      <c r="AR301">
        <v>1</v>
      </c>
      <c r="AS301">
        <v>2</v>
      </c>
      <c r="AT301">
        <v>1</v>
      </c>
      <c r="AU301">
        <v>2</v>
      </c>
      <c r="AV301">
        <v>2</v>
      </c>
      <c r="AW301">
        <v>2</v>
      </c>
      <c r="AX301">
        <v>2</v>
      </c>
      <c r="AY301">
        <v>2</v>
      </c>
      <c r="AZ301">
        <v>2</v>
      </c>
      <c r="BA301">
        <v>1</v>
      </c>
      <c r="BB301">
        <v>1</v>
      </c>
      <c r="BC301">
        <v>1</v>
      </c>
      <c r="BD301">
        <v>1</v>
      </c>
      <c r="BE301">
        <v>1</v>
      </c>
      <c r="BF301">
        <v>2</v>
      </c>
      <c r="BG301">
        <v>2</v>
      </c>
      <c r="BH301">
        <v>1</v>
      </c>
      <c r="BI301">
        <v>3</v>
      </c>
      <c r="BJ301">
        <v>2</v>
      </c>
      <c r="BK301">
        <v>2</v>
      </c>
      <c r="BL301">
        <v>1</v>
      </c>
      <c r="BM301">
        <v>2</v>
      </c>
      <c r="BN301">
        <v>3</v>
      </c>
      <c r="BO301">
        <v>2</v>
      </c>
      <c r="BP301">
        <v>1</v>
      </c>
      <c r="BQ301">
        <v>3</v>
      </c>
      <c r="BR301">
        <v>3</v>
      </c>
      <c r="BS301">
        <v>2</v>
      </c>
      <c r="BT301" t="s">
        <v>304</v>
      </c>
      <c r="CS301" s="57"/>
    </row>
    <row r="302" spans="1:97" hidden="1">
      <c r="A302" s="9">
        <v>295</v>
      </c>
      <c r="B302" s="9">
        <v>2</v>
      </c>
      <c r="C302" s="9">
        <v>9</v>
      </c>
      <c r="D302" s="9">
        <v>5</v>
      </c>
      <c r="E302" s="9">
        <v>12</v>
      </c>
      <c r="F302" s="9">
        <v>0</v>
      </c>
      <c r="G302" s="9">
        <v>0</v>
      </c>
      <c r="H302" s="9">
        <v>0</v>
      </c>
      <c r="I302" s="9">
        <v>0</v>
      </c>
      <c r="J302" s="9">
        <v>0</v>
      </c>
      <c r="K302" s="9">
        <v>1</v>
      </c>
      <c r="L302" s="9">
        <v>0</v>
      </c>
      <c r="M302" s="9">
        <v>2</v>
      </c>
      <c r="N302" s="9">
        <v>1</v>
      </c>
      <c r="O302" s="9">
        <v>1</v>
      </c>
      <c r="P302" s="9">
        <v>1</v>
      </c>
      <c r="Q302" s="9">
        <v>2</v>
      </c>
      <c r="R302" s="9" t="s">
        <v>957</v>
      </c>
      <c r="S302" s="9" t="s">
        <v>957</v>
      </c>
      <c r="T302" s="9">
        <v>2</v>
      </c>
      <c r="U302" s="9">
        <v>1</v>
      </c>
      <c r="V302" s="9">
        <v>1</v>
      </c>
      <c r="W302" s="75">
        <v>1</v>
      </c>
      <c r="X302" s="75">
        <v>1</v>
      </c>
      <c r="Y302" s="75">
        <v>2</v>
      </c>
      <c r="Z302" s="9">
        <v>1</v>
      </c>
      <c r="AA302" s="9">
        <v>1</v>
      </c>
      <c r="AB302" s="9">
        <v>2</v>
      </c>
      <c r="AC302" s="9">
        <v>1</v>
      </c>
      <c r="AD302" s="9">
        <v>1</v>
      </c>
      <c r="AE302" s="9">
        <v>2</v>
      </c>
      <c r="AF302" s="9">
        <v>1</v>
      </c>
      <c r="AG302" s="9">
        <v>2</v>
      </c>
      <c r="AH302" s="91">
        <v>2</v>
      </c>
      <c r="AI302" s="9">
        <v>2</v>
      </c>
      <c r="AJ302">
        <v>2</v>
      </c>
      <c r="AK302" t="s">
        <v>957</v>
      </c>
      <c r="AL302" s="58">
        <v>1</v>
      </c>
      <c r="AM302">
        <v>2</v>
      </c>
      <c r="AN302">
        <v>1</v>
      </c>
      <c r="AO302">
        <v>1</v>
      </c>
      <c r="AP302">
        <v>2</v>
      </c>
      <c r="AQ302">
        <v>2</v>
      </c>
      <c r="AR302">
        <v>2</v>
      </c>
      <c r="AS302">
        <v>2</v>
      </c>
      <c r="AT302">
        <v>1</v>
      </c>
      <c r="AU302">
        <v>2</v>
      </c>
      <c r="AV302">
        <v>2</v>
      </c>
      <c r="AW302">
        <v>1</v>
      </c>
      <c r="AX302">
        <v>1</v>
      </c>
      <c r="AY302">
        <v>2</v>
      </c>
      <c r="AZ302">
        <v>1</v>
      </c>
      <c r="BA302">
        <v>1</v>
      </c>
      <c r="BB302">
        <v>1</v>
      </c>
      <c r="BC302">
        <v>2</v>
      </c>
      <c r="BD302">
        <v>2</v>
      </c>
      <c r="BE302">
        <v>2</v>
      </c>
      <c r="BF302" t="s">
        <v>957</v>
      </c>
      <c r="BG302" t="s">
        <v>957</v>
      </c>
      <c r="BH302">
        <v>1</v>
      </c>
      <c r="BI302">
        <v>2</v>
      </c>
      <c r="BJ302">
        <v>2</v>
      </c>
      <c r="BK302">
        <v>3</v>
      </c>
      <c r="BL302">
        <v>1</v>
      </c>
      <c r="BM302">
        <v>1</v>
      </c>
      <c r="BN302">
        <v>4</v>
      </c>
      <c r="BO302">
        <v>2</v>
      </c>
      <c r="BP302">
        <v>4</v>
      </c>
      <c r="BQ302">
        <v>4</v>
      </c>
      <c r="BR302">
        <v>4</v>
      </c>
      <c r="BS302">
        <v>5</v>
      </c>
      <c r="CS302" s="57"/>
    </row>
    <row r="303" spans="1:97" hidden="1">
      <c r="A303" s="9">
        <v>296</v>
      </c>
      <c r="B303" s="9">
        <v>2</v>
      </c>
      <c r="C303" s="9">
        <v>3</v>
      </c>
      <c r="D303" s="9">
        <v>1</v>
      </c>
      <c r="E303" s="9">
        <v>6</v>
      </c>
      <c r="F303" s="9">
        <v>0</v>
      </c>
      <c r="G303" s="9">
        <v>0</v>
      </c>
      <c r="H303" s="9">
        <v>0</v>
      </c>
      <c r="I303" s="9">
        <v>0</v>
      </c>
      <c r="J303" s="9">
        <v>1</v>
      </c>
      <c r="K303" s="9">
        <v>0</v>
      </c>
      <c r="L303" s="9">
        <v>0</v>
      </c>
      <c r="M303" s="9">
        <v>2</v>
      </c>
      <c r="N303" s="9">
        <v>1</v>
      </c>
      <c r="O303" s="9">
        <v>1</v>
      </c>
      <c r="P303" s="9">
        <v>1</v>
      </c>
      <c r="Q303" s="9">
        <v>1</v>
      </c>
      <c r="R303" s="9">
        <v>1</v>
      </c>
      <c r="S303" s="9">
        <v>1</v>
      </c>
      <c r="T303" s="9">
        <v>1</v>
      </c>
      <c r="U303" s="9">
        <v>1</v>
      </c>
      <c r="V303" s="9">
        <v>1</v>
      </c>
      <c r="W303" s="75">
        <v>2</v>
      </c>
      <c r="X303" s="75" t="s">
        <v>956</v>
      </c>
      <c r="Y303" s="75" t="s">
        <v>952</v>
      </c>
      <c r="Z303" s="9" t="s">
        <v>952</v>
      </c>
      <c r="AA303" s="9">
        <v>2</v>
      </c>
      <c r="AB303" s="9">
        <v>2</v>
      </c>
      <c r="AC303" s="9">
        <v>1</v>
      </c>
      <c r="AD303" s="9">
        <v>1</v>
      </c>
      <c r="AE303" s="9">
        <v>2</v>
      </c>
      <c r="AF303" s="9">
        <v>1</v>
      </c>
      <c r="AG303" s="9">
        <v>1</v>
      </c>
      <c r="AH303" s="91">
        <v>2</v>
      </c>
      <c r="AI303" s="9">
        <v>2</v>
      </c>
      <c r="AJ303">
        <v>2</v>
      </c>
      <c r="AK303" t="s">
        <v>957</v>
      </c>
      <c r="AL303" s="58">
        <v>2</v>
      </c>
      <c r="AM303">
        <v>1</v>
      </c>
      <c r="AN303">
        <v>2</v>
      </c>
      <c r="AO303">
        <v>2</v>
      </c>
      <c r="AP303">
        <v>1</v>
      </c>
      <c r="AQ303">
        <v>2</v>
      </c>
      <c r="AR303">
        <v>2</v>
      </c>
      <c r="AS303">
        <v>2</v>
      </c>
      <c r="AT303">
        <v>1</v>
      </c>
      <c r="AU303">
        <v>2</v>
      </c>
      <c r="AV303">
        <v>1</v>
      </c>
      <c r="AW303">
        <v>2</v>
      </c>
      <c r="AX303">
        <v>2</v>
      </c>
      <c r="AY303">
        <v>2</v>
      </c>
      <c r="AZ303">
        <v>2</v>
      </c>
      <c r="BA303">
        <v>2</v>
      </c>
      <c r="BB303">
        <v>2</v>
      </c>
      <c r="BC303">
        <v>1</v>
      </c>
      <c r="BD303">
        <v>1</v>
      </c>
      <c r="BE303">
        <v>1</v>
      </c>
      <c r="BF303">
        <v>4</v>
      </c>
      <c r="BG303">
        <v>2</v>
      </c>
      <c r="BH303">
        <v>1</v>
      </c>
      <c r="BI303">
        <v>3</v>
      </c>
      <c r="BJ303">
        <v>2</v>
      </c>
      <c r="BK303">
        <v>3</v>
      </c>
      <c r="BL303">
        <v>4</v>
      </c>
      <c r="BM303">
        <v>1</v>
      </c>
      <c r="BN303">
        <v>3</v>
      </c>
      <c r="BO303">
        <v>2</v>
      </c>
      <c r="BP303">
        <v>4</v>
      </c>
      <c r="BQ303">
        <v>3</v>
      </c>
      <c r="BR303">
        <v>1</v>
      </c>
      <c r="BS303">
        <v>3</v>
      </c>
      <c r="CS303" s="57"/>
    </row>
    <row r="304" spans="1:97">
      <c r="A304" s="9">
        <v>297</v>
      </c>
      <c r="B304" s="9">
        <v>2</v>
      </c>
      <c r="C304" s="9">
        <v>8</v>
      </c>
      <c r="D304" s="9">
        <v>3</v>
      </c>
      <c r="E304" s="9">
        <v>1</v>
      </c>
      <c r="F304" s="9">
        <v>0</v>
      </c>
      <c r="G304" s="9">
        <v>0</v>
      </c>
      <c r="H304" s="9">
        <v>0</v>
      </c>
      <c r="I304" s="9">
        <v>0</v>
      </c>
      <c r="J304" s="9">
        <v>0</v>
      </c>
      <c r="K304" s="9">
        <v>1</v>
      </c>
      <c r="L304" s="9">
        <v>0</v>
      </c>
      <c r="M304" s="9">
        <v>2</v>
      </c>
      <c r="N304" s="9">
        <v>2</v>
      </c>
      <c r="O304" s="9">
        <v>2</v>
      </c>
      <c r="P304" s="9">
        <v>2</v>
      </c>
      <c r="Q304" s="9">
        <v>1</v>
      </c>
      <c r="R304" s="9">
        <v>2</v>
      </c>
      <c r="S304" s="9">
        <v>2</v>
      </c>
      <c r="T304" s="9">
        <v>2</v>
      </c>
      <c r="U304" s="9">
        <v>1</v>
      </c>
      <c r="V304" s="9">
        <v>2</v>
      </c>
      <c r="W304" s="75">
        <v>1</v>
      </c>
      <c r="X304" s="75">
        <v>1</v>
      </c>
      <c r="Y304" s="75">
        <v>2</v>
      </c>
      <c r="Z304" s="9">
        <v>1</v>
      </c>
      <c r="AA304" s="9">
        <v>2</v>
      </c>
      <c r="AB304" s="9">
        <v>2</v>
      </c>
      <c r="AC304" s="9">
        <v>1</v>
      </c>
      <c r="AD304" s="9">
        <v>1</v>
      </c>
      <c r="AE304" s="9">
        <v>2</v>
      </c>
      <c r="AF304" s="9">
        <v>1</v>
      </c>
      <c r="AG304" s="9">
        <v>1</v>
      </c>
      <c r="AH304" s="9">
        <v>1</v>
      </c>
      <c r="AI304" s="9">
        <v>2</v>
      </c>
      <c r="AJ304">
        <v>2</v>
      </c>
      <c r="AK304" t="s">
        <v>957</v>
      </c>
      <c r="AL304" s="58">
        <v>2</v>
      </c>
      <c r="AM304">
        <v>1</v>
      </c>
      <c r="AN304">
        <v>1</v>
      </c>
      <c r="AO304">
        <v>2</v>
      </c>
      <c r="AP304">
        <v>1</v>
      </c>
      <c r="AQ304">
        <v>2</v>
      </c>
      <c r="AR304">
        <v>2</v>
      </c>
      <c r="AS304">
        <v>2</v>
      </c>
      <c r="AT304">
        <v>2</v>
      </c>
      <c r="AU304">
        <v>2</v>
      </c>
      <c r="AV304">
        <v>2</v>
      </c>
      <c r="AW304">
        <v>2</v>
      </c>
      <c r="AX304">
        <v>2</v>
      </c>
      <c r="AY304">
        <v>2</v>
      </c>
      <c r="AZ304">
        <v>2</v>
      </c>
      <c r="BA304">
        <v>2</v>
      </c>
      <c r="BB304">
        <v>2</v>
      </c>
      <c r="BC304">
        <v>1</v>
      </c>
      <c r="BD304">
        <v>1</v>
      </c>
      <c r="BE304">
        <v>1</v>
      </c>
      <c r="BF304">
        <v>1</v>
      </c>
      <c r="BG304">
        <v>1</v>
      </c>
      <c r="BH304">
        <v>1</v>
      </c>
      <c r="BI304">
        <v>2</v>
      </c>
      <c r="BJ304">
        <v>1</v>
      </c>
      <c r="BK304">
        <v>2</v>
      </c>
      <c r="BL304">
        <v>1</v>
      </c>
      <c r="BM304">
        <v>1</v>
      </c>
      <c r="BN304">
        <v>4</v>
      </c>
      <c r="BO304">
        <v>2</v>
      </c>
      <c r="BP304">
        <v>2</v>
      </c>
      <c r="BQ304">
        <v>3</v>
      </c>
      <c r="BR304">
        <v>2</v>
      </c>
      <c r="BS304">
        <v>5</v>
      </c>
      <c r="BT304" t="s">
        <v>305</v>
      </c>
      <c r="CS304" s="57"/>
    </row>
    <row r="305" spans="1:97">
      <c r="A305" s="9">
        <v>298</v>
      </c>
      <c r="B305" s="9">
        <v>2</v>
      </c>
      <c r="C305" s="9">
        <v>5</v>
      </c>
      <c r="D305" s="9">
        <v>1</v>
      </c>
      <c r="E305" s="9">
        <v>1</v>
      </c>
      <c r="F305" s="9">
        <v>0</v>
      </c>
      <c r="G305" s="9">
        <v>0</v>
      </c>
      <c r="H305" s="9">
        <v>0</v>
      </c>
      <c r="I305" s="9">
        <v>1</v>
      </c>
      <c r="J305" s="9">
        <v>0</v>
      </c>
      <c r="K305" s="9">
        <v>0</v>
      </c>
      <c r="L305" s="9">
        <v>0</v>
      </c>
      <c r="M305" s="9">
        <v>2</v>
      </c>
      <c r="N305" s="9">
        <v>2</v>
      </c>
      <c r="O305" s="9">
        <v>1</v>
      </c>
      <c r="P305" s="9">
        <v>1</v>
      </c>
      <c r="Q305" s="9">
        <v>1</v>
      </c>
      <c r="R305" s="9">
        <v>2</v>
      </c>
      <c r="S305" s="9"/>
      <c r="T305" s="9">
        <v>2</v>
      </c>
      <c r="U305" s="9">
        <v>1</v>
      </c>
      <c r="V305" s="9">
        <v>1</v>
      </c>
      <c r="W305" s="75">
        <v>1</v>
      </c>
      <c r="X305" s="75">
        <v>2</v>
      </c>
      <c r="Y305" s="75">
        <v>2</v>
      </c>
      <c r="Z305" s="9">
        <v>1</v>
      </c>
      <c r="AA305" s="9">
        <v>1</v>
      </c>
      <c r="AB305" s="9">
        <v>2</v>
      </c>
      <c r="AC305" s="9">
        <v>1</v>
      </c>
      <c r="AD305" s="9">
        <v>1</v>
      </c>
      <c r="AE305" s="9">
        <v>1</v>
      </c>
      <c r="AF305" s="9">
        <v>1</v>
      </c>
      <c r="AG305" s="9">
        <v>2</v>
      </c>
      <c r="AH305" s="9">
        <v>1</v>
      </c>
      <c r="AI305" s="9">
        <v>2</v>
      </c>
      <c r="AJ305">
        <v>2</v>
      </c>
      <c r="AK305" t="s">
        <v>957</v>
      </c>
      <c r="AL305" s="58">
        <v>1</v>
      </c>
      <c r="AM305">
        <v>2</v>
      </c>
      <c r="AN305">
        <v>2</v>
      </c>
      <c r="AO305">
        <v>2</v>
      </c>
      <c r="AP305">
        <v>1</v>
      </c>
      <c r="AQ305">
        <v>2</v>
      </c>
      <c r="AR305">
        <v>1</v>
      </c>
      <c r="AS305">
        <v>1</v>
      </c>
      <c r="AT305">
        <v>1</v>
      </c>
      <c r="AU305">
        <v>2</v>
      </c>
      <c r="AV305">
        <v>1</v>
      </c>
      <c r="AW305">
        <v>2</v>
      </c>
      <c r="AX305">
        <v>1</v>
      </c>
      <c r="AY305">
        <v>1</v>
      </c>
      <c r="AZ305">
        <v>1</v>
      </c>
      <c r="BA305">
        <v>1</v>
      </c>
      <c r="BB305">
        <v>2</v>
      </c>
      <c r="BC305">
        <v>1</v>
      </c>
      <c r="BD305">
        <v>1</v>
      </c>
      <c r="BE305">
        <v>1</v>
      </c>
      <c r="BF305">
        <v>2</v>
      </c>
      <c r="BG305">
        <v>2</v>
      </c>
      <c r="BH305">
        <v>1</v>
      </c>
      <c r="BI305">
        <v>3</v>
      </c>
      <c r="BJ305">
        <v>2</v>
      </c>
      <c r="BK305">
        <v>2</v>
      </c>
      <c r="BL305">
        <v>2</v>
      </c>
      <c r="BM305">
        <v>1</v>
      </c>
      <c r="BN305">
        <v>4</v>
      </c>
      <c r="BO305">
        <v>2</v>
      </c>
      <c r="BP305">
        <v>1</v>
      </c>
      <c r="BQ305">
        <v>2</v>
      </c>
      <c r="BR305">
        <v>1</v>
      </c>
      <c r="BS305">
        <v>5</v>
      </c>
      <c r="BT305" t="s">
        <v>306</v>
      </c>
      <c r="CS305" s="57"/>
    </row>
    <row r="306" spans="1:97">
      <c r="A306" s="9">
        <v>299</v>
      </c>
      <c r="B306" s="9">
        <v>2</v>
      </c>
      <c r="C306" s="9">
        <v>9</v>
      </c>
      <c r="D306" s="9">
        <v>7</v>
      </c>
      <c r="E306" s="9">
        <v>2</v>
      </c>
      <c r="F306" s="9">
        <v>0</v>
      </c>
      <c r="G306" s="9">
        <v>0</v>
      </c>
      <c r="H306" s="9">
        <v>0</v>
      </c>
      <c r="I306" s="9">
        <v>0</v>
      </c>
      <c r="J306" s="9">
        <v>0</v>
      </c>
      <c r="K306" s="9">
        <v>1</v>
      </c>
      <c r="L306" s="9">
        <v>0</v>
      </c>
      <c r="M306" s="9">
        <v>2</v>
      </c>
      <c r="N306" s="9">
        <v>2</v>
      </c>
      <c r="O306" s="9">
        <v>2</v>
      </c>
      <c r="P306" s="9">
        <v>1</v>
      </c>
      <c r="Q306" s="9">
        <v>2</v>
      </c>
      <c r="R306" s="9" t="s">
        <v>957</v>
      </c>
      <c r="S306" s="9" t="s">
        <v>957</v>
      </c>
      <c r="T306" s="9">
        <v>2</v>
      </c>
      <c r="U306" s="9">
        <v>2</v>
      </c>
      <c r="V306" s="9" t="s">
        <v>957</v>
      </c>
      <c r="W306" s="75">
        <v>2</v>
      </c>
      <c r="X306" s="75" t="s">
        <v>956</v>
      </c>
      <c r="Y306" s="75" t="s">
        <v>952</v>
      </c>
      <c r="Z306" s="9" t="s">
        <v>952</v>
      </c>
      <c r="AA306" s="9">
        <v>1</v>
      </c>
      <c r="AB306" s="9">
        <v>2</v>
      </c>
      <c r="AC306" s="9">
        <v>1</v>
      </c>
      <c r="AD306" s="9">
        <v>1</v>
      </c>
      <c r="AE306" s="9">
        <v>2</v>
      </c>
      <c r="AF306" s="9">
        <v>2</v>
      </c>
      <c r="AG306" s="9">
        <v>1</v>
      </c>
      <c r="AH306" s="9">
        <v>1</v>
      </c>
      <c r="AI306" s="9">
        <v>2</v>
      </c>
      <c r="AJ306">
        <v>2</v>
      </c>
      <c r="AK306" t="s">
        <v>957</v>
      </c>
      <c r="AL306" s="58">
        <v>1</v>
      </c>
      <c r="AM306">
        <v>1</v>
      </c>
      <c r="AN306">
        <v>2</v>
      </c>
      <c r="AO306">
        <v>2</v>
      </c>
      <c r="AP306">
        <v>2</v>
      </c>
      <c r="AQ306">
        <v>2</v>
      </c>
      <c r="AR306">
        <v>2</v>
      </c>
      <c r="AS306">
        <v>2</v>
      </c>
      <c r="AT306">
        <v>2</v>
      </c>
      <c r="AU306">
        <v>1</v>
      </c>
      <c r="AV306">
        <v>1</v>
      </c>
      <c r="AW306">
        <v>1</v>
      </c>
      <c r="AX306">
        <v>2</v>
      </c>
      <c r="AY306">
        <v>2</v>
      </c>
      <c r="AZ306">
        <v>2</v>
      </c>
      <c r="BA306">
        <v>1</v>
      </c>
      <c r="BC306">
        <v>2</v>
      </c>
      <c r="BD306">
        <v>2</v>
      </c>
      <c r="BE306">
        <v>1</v>
      </c>
      <c r="BF306">
        <v>1</v>
      </c>
      <c r="BG306">
        <v>1</v>
      </c>
      <c r="BH306">
        <v>1</v>
      </c>
      <c r="BI306">
        <v>2</v>
      </c>
      <c r="BJ306">
        <v>1</v>
      </c>
      <c r="BK306">
        <v>1</v>
      </c>
      <c r="BL306">
        <v>1</v>
      </c>
      <c r="BM306">
        <v>2</v>
      </c>
      <c r="BN306">
        <v>4</v>
      </c>
      <c r="BO306">
        <v>2</v>
      </c>
      <c r="BP306">
        <v>2</v>
      </c>
      <c r="BQ306">
        <v>4</v>
      </c>
      <c r="BR306">
        <v>4</v>
      </c>
      <c r="BT306" t="s">
        <v>307</v>
      </c>
      <c r="CS306" s="57"/>
    </row>
    <row r="307" spans="1:97" hidden="1">
      <c r="A307" s="9">
        <v>300</v>
      </c>
      <c r="B307" s="9">
        <v>1</v>
      </c>
      <c r="C307" s="9">
        <v>4</v>
      </c>
      <c r="D307" s="9">
        <v>1</v>
      </c>
      <c r="E307" s="9">
        <v>11</v>
      </c>
      <c r="F307" s="9">
        <v>0</v>
      </c>
      <c r="G307" s="9">
        <v>0</v>
      </c>
      <c r="H307" s="9">
        <v>0</v>
      </c>
      <c r="I307" s="9">
        <v>0</v>
      </c>
      <c r="J307" s="9">
        <v>0</v>
      </c>
      <c r="K307" s="9">
        <v>0</v>
      </c>
      <c r="L307" s="9">
        <v>1</v>
      </c>
      <c r="M307" s="9">
        <v>2</v>
      </c>
      <c r="N307" s="9">
        <v>1</v>
      </c>
      <c r="O307" s="9">
        <v>2</v>
      </c>
      <c r="P307" s="9">
        <v>1</v>
      </c>
      <c r="Q307" s="9">
        <v>2</v>
      </c>
      <c r="R307" s="9" t="s">
        <v>957</v>
      </c>
      <c r="S307" s="9" t="s">
        <v>957</v>
      </c>
      <c r="T307" s="9">
        <v>2</v>
      </c>
      <c r="U307" s="9">
        <v>2</v>
      </c>
      <c r="V307" s="9" t="s">
        <v>957</v>
      </c>
      <c r="W307" s="75">
        <v>1</v>
      </c>
      <c r="X307" s="75">
        <v>1</v>
      </c>
      <c r="Y307" s="75">
        <v>2</v>
      </c>
      <c r="Z307" s="9">
        <v>1</v>
      </c>
      <c r="AA307" s="9">
        <v>1</v>
      </c>
      <c r="AB307" s="9">
        <v>2</v>
      </c>
      <c r="AC307" s="9">
        <v>1</v>
      </c>
      <c r="AD307" s="9">
        <v>1</v>
      </c>
      <c r="AE307" s="9">
        <v>2</v>
      </c>
      <c r="AF307" s="9">
        <v>2</v>
      </c>
      <c r="AG307" s="9">
        <v>2</v>
      </c>
      <c r="AH307" s="91">
        <v>1</v>
      </c>
      <c r="AI307" s="9">
        <v>2</v>
      </c>
      <c r="AJ307">
        <v>2</v>
      </c>
      <c r="AK307" t="s">
        <v>957</v>
      </c>
      <c r="AL307" s="58">
        <v>1</v>
      </c>
      <c r="AM307">
        <v>1</v>
      </c>
      <c r="AN307">
        <v>1</v>
      </c>
      <c r="AO307">
        <v>2</v>
      </c>
      <c r="AP307">
        <v>2</v>
      </c>
      <c r="AQ307">
        <v>2</v>
      </c>
      <c r="AR307">
        <v>2</v>
      </c>
      <c r="AS307">
        <v>2</v>
      </c>
      <c r="AT307">
        <v>2</v>
      </c>
      <c r="AU307">
        <v>2</v>
      </c>
      <c r="AV307">
        <v>1</v>
      </c>
      <c r="AW307">
        <v>1</v>
      </c>
      <c r="AX307">
        <v>2</v>
      </c>
      <c r="AY307">
        <v>2</v>
      </c>
      <c r="AZ307">
        <v>2</v>
      </c>
      <c r="BA307">
        <v>1</v>
      </c>
      <c r="BB307">
        <v>2</v>
      </c>
      <c r="BC307">
        <v>1</v>
      </c>
      <c r="BD307">
        <v>1</v>
      </c>
      <c r="BE307">
        <v>1</v>
      </c>
      <c r="BF307">
        <v>2</v>
      </c>
      <c r="BG307">
        <v>2</v>
      </c>
      <c r="BH307">
        <v>1</v>
      </c>
      <c r="BI307">
        <v>2</v>
      </c>
      <c r="BJ307">
        <v>1</v>
      </c>
      <c r="BK307">
        <v>2</v>
      </c>
      <c r="BL307">
        <v>3</v>
      </c>
      <c r="BM307">
        <v>1</v>
      </c>
      <c r="BN307">
        <v>4</v>
      </c>
      <c r="BO307">
        <v>4</v>
      </c>
      <c r="BP307">
        <v>2</v>
      </c>
      <c r="BQ307">
        <v>1</v>
      </c>
      <c r="BR307">
        <v>2</v>
      </c>
      <c r="BS307">
        <v>5</v>
      </c>
      <c r="CS307" s="57"/>
    </row>
    <row r="308" spans="1:97">
      <c r="A308" s="9">
        <v>301</v>
      </c>
      <c r="B308" s="9">
        <v>1</v>
      </c>
      <c r="C308" s="9">
        <v>8</v>
      </c>
      <c r="D308" s="9">
        <v>7</v>
      </c>
      <c r="E308" s="9">
        <v>6</v>
      </c>
      <c r="F308" s="9">
        <v>0</v>
      </c>
      <c r="G308" s="9">
        <v>0</v>
      </c>
      <c r="H308" s="9">
        <v>0</v>
      </c>
      <c r="I308" s="9">
        <v>0</v>
      </c>
      <c r="J308" s="9">
        <v>0</v>
      </c>
      <c r="K308" s="9">
        <v>1</v>
      </c>
      <c r="L308" s="9">
        <v>0</v>
      </c>
      <c r="M308" s="9">
        <v>2</v>
      </c>
      <c r="N308" s="9">
        <v>2</v>
      </c>
      <c r="O308" s="9">
        <v>2</v>
      </c>
      <c r="P308" s="9">
        <v>1</v>
      </c>
      <c r="Q308" s="9">
        <v>1</v>
      </c>
      <c r="R308" s="9">
        <v>1</v>
      </c>
      <c r="S308" s="9">
        <v>2</v>
      </c>
      <c r="T308" s="9">
        <v>1</v>
      </c>
      <c r="U308" s="9">
        <v>1</v>
      </c>
      <c r="V308" s="9">
        <v>2</v>
      </c>
      <c r="W308" s="75">
        <v>2</v>
      </c>
      <c r="X308" s="75" t="s">
        <v>956</v>
      </c>
      <c r="Y308" s="75" t="s">
        <v>952</v>
      </c>
      <c r="Z308" s="9" t="s">
        <v>952</v>
      </c>
      <c r="AA308" s="9">
        <v>2</v>
      </c>
      <c r="AB308" s="9">
        <v>2</v>
      </c>
      <c r="AC308" s="9">
        <v>1</v>
      </c>
      <c r="AD308" s="9">
        <v>1</v>
      </c>
      <c r="AE308" s="9">
        <v>2</v>
      </c>
      <c r="AF308" s="9">
        <v>1</v>
      </c>
      <c r="AG308" s="9">
        <v>1</v>
      </c>
      <c r="AH308" s="91">
        <v>2</v>
      </c>
      <c r="AI308" s="9">
        <v>2</v>
      </c>
      <c r="AJ308">
        <v>2</v>
      </c>
      <c r="AK308" t="s">
        <v>957</v>
      </c>
      <c r="AL308" s="58">
        <v>2</v>
      </c>
      <c r="AM308">
        <v>1</v>
      </c>
      <c r="AN308">
        <v>1</v>
      </c>
      <c r="AO308">
        <v>2</v>
      </c>
      <c r="AP308">
        <v>2</v>
      </c>
      <c r="AQ308">
        <v>2</v>
      </c>
      <c r="AR308">
        <v>2</v>
      </c>
      <c r="AS308">
        <v>2</v>
      </c>
      <c r="AT308">
        <v>1</v>
      </c>
      <c r="AU308">
        <v>2</v>
      </c>
      <c r="AV308">
        <v>2</v>
      </c>
      <c r="AW308">
        <v>1</v>
      </c>
      <c r="AX308">
        <v>2</v>
      </c>
      <c r="AY308">
        <v>2</v>
      </c>
      <c r="AZ308">
        <v>2</v>
      </c>
      <c r="BA308">
        <v>1</v>
      </c>
      <c r="BB308">
        <v>1</v>
      </c>
      <c r="BC308">
        <v>1</v>
      </c>
      <c r="BD308">
        <v>1</v>
      </c>
      <c r="BE308">
        <v>1</v>
      </c>
      <c r="BF308">
        <v>2</v>
      </c>
      <c r="BG308">
        <v>1</v>
      </c>
      <c r="BH308">
        <v>1</v>
      </c>
      <c r="BI308">
        <v>2</v>
      </c>
      <c r="BJ308">
        <v>3</v>
      </c>
      <c r="BK308">
        <v>2</v>
      </c>
      <c r="BL308">
        <v>2</v>
      </c>
      <c r="BM308">
        <v>2</v>
      </c>
      <c r="BO308">
        <v>2</v>
      </c>
      <c r="BP308">
        <v>2</v>
      </c>
      <c r="BQ308">
        <v>3</v>
      </c>
      <c r="BR308">
        <v>1</v>
      </c>
      <c r="BT308" t="s">
        <v>308</v>
      </c>
      <c r="CS308" s="57"/>
    </row>
    <row r="309" spans="1:97">
      <c r="A309" s="9">
        <v>302</v>
      </c>
      <c r="B309" s="9">
        <v>2</v>
      </c>
      <c r="C309" s="9">
        <v>8</v>
      </c>
      <c r="D309" s="9">
        <v>7</v>
      </c>
      <c r="E309" s="9">
        <v>14</v>
      </c>
      <c r="F309" s="9">
        <v>0</v>
      </c>
      <c r="G309" s="9">
        <v>0</v>
      </c>
      <c r="H309" s="9">
        <v>1</v>
      </c>
      <c r="I309" s="9">
        <v>1</v>
      </c>
      <c r="J309" s="9">
        <v>1</v>
      </c>
      <c r="K309" s="9">
        <v>0</v>
      </c>
      <c r="L309" s="9">
        <v>0</v>
      </c>
      <c r="M309" s="9">
        <v>2</v>
      </c>
      <c r="N309" s="9">
        <v>2</v>
      </c>
      <c r="O309" s="9">
        <v>2</v>
      </c>
      <c r="P309" s="9">
        <v>1</v>
      </c>
      <c r="Q309" s="9">
        <v>1</v>
      </c>
      <c r="R309" s="9">
        <v>1</v>
      </c>
      <c r="S309" s="9">
        <v>2</v>
      </c>
      <c r="T309" s="9">
        <v>2</v>
      </c>
      <c r="U309" s="9">
        <v>1</v>
      </c>
      <c r="V309" s="9">
        <v>2</v>
      </c>
      <c r="W309" s="75">
        <v>2</v>
      </c>
      <c r="X309" s="75" t="s">
        <v>956</v>
      </c>
      <c r="Y309" s="75" t="s">
        <v>952</v>
      </c>
      <c r="Z309" s="9" t="s">
        <v>952</v>
      </c>
      <c r="AA309" s="9">
        <v>1</v>
      </c>
      <c r="AB309" s="9">
        <v>2</v>
      </c>
      <c r="AC309" s="9">
        <v>1</v>
      </c>
      <c r="AD309" s="9">
        <v>1</v>
      </c>
      <c r="AE309" s="9">
        <v>2</v>
      </c>
      <c r="AF309" s="9">
        <v>1</v>
      </c>
      <c r="AG309" s="9">
        <v>2</v>
      </c>
      <c r="AH309" s="91">
        <v>1</v>
      </c>
      <c r="AI309" s="9">
        <v>2</v>
      </c>
      <c r="AJ309">
        <v>1</v>
      </c>
      <c r="AK309">
        <v>1</v>
      </c>
      <c r="AL309" s="58">
        <v>2</v>
      </c>
      <c r="AM309">
        <v>2</v>
      </c>
      <c r="AN309">
        <v>1</v>
      </c>
      <c r="AO309">
        <v>1</v>
      </c>
      <c r="AP309">
        <v>1</v>
      </c>
      <c r="AQ309">
        <v>2</v>
      </c>
      <c r="AR309">
        <v>2</v>
      </c>
      <c r="AS309">
        <v>2</v>
      </c>
      <c r="AT309">
        <v>2</v>
      </c>
      <c r="AU309">
        <v>1</v>
      </c>
      <c r="AV309">
        <v>2</v>
      </c>
      <c r="AW309">
        <v>2</v>
      </c>
      <c r="AX309">
        <v>2</v>
      </c>
      <c r="AY309">
        <v>2</v>
      </c>
      <c r="AZ309">
        <v>2</v>
      </c>
      <c r="BA309">
        <v>1</v>
      </c>
      <c r="BB309">
        <v>2</v>
      </c>
      <c r="BC309">
        <v>2</v>
      </c>
      <c r="BD309">
        <v>2</v>
      </c>
      <c r="BE309">
        <v>1</v>
      </c>
      <c r="BF309">
        <v>1</v>
      </c>
      <c r="BG309">
        <v>1</v>
      </c>
      <c r="BH309">
        <v>1</v>
      </c>
      <c r="BI309">
        <v>3</v>
      </c>
      <c r="BJ309">
        <v>1</v>
      </c>
      <c r="BK309">
        <v>1</v>
      </c>
      <c r="BL309">
        <v>1</v>
      </c>
      <c r="BM309">
        <v>1</v>
      </c>
      <c r="BN309">
        <v>4</v>
      </c>
      <c r="BO309">
        <v>2</v>
      </c>
      <c r="BP309">
        <v>2</v>
      </c>
      <c r="BQ309">
        <v>3</v>
      </c>
      <c r="BR309">
        <v>1</v>
      </c>
      <c r="BS309">
        <v>2</v>
      </c>
      <c r="CS309" s="57"/>
    </row>
    <row r="310" spans="1:97" hidden="1">
      <c r="A310" s="9">
        <v>303</v>
      </c>
      <c r="B310" s="9">
        <v>2</v>
      </c>
      <c r="C310" s="9">
        <v>4</v>
      </c>
      <c r="D310" s="9">
        <v>4</v>
      </c>
      <c r="E310" s="9">
        <v>3</v>
      </c>
      <c r="F310" s="9">
        <v>1</v>
      </c>
      <c r="G310" s="9">
        <v>1</v>
      </c>
      <c r="H310" s="9">
        <v>1</v>
      </c>
      <c r="I310" s="9">
        <v>1</v>
      </c>
      <c r="J310" s="9">
        <v>0</v>
      </c>
      <c r="K310" s="9">
        <v>0</v>
      </c>
      <c r="L310" s="9">
        <v>0</v>
      </c>
      <c r="M310" s="9">
        <v>2</v>
      </c>
      <c r="N310" s="9">
        <v>2</v>
      </c>
      <c r="O310" s="9">
        <v>2</v>
      </c>
      <c r="P310" s="9">
        <v>1</v>
      </c>
      <c r="Q310" s="9">
        <v>1</v>
      </c>
      <c r="R310" s="9">
        <v>1</v>
      </c>
      <c r="S310" s="9">
        <v>1</v>
      </c>
      <c r="T310" s="9">
        <v>2</v>
      </c>
      <c r="U310" s="9">
        <v>1</v>
      </c>
      <c r="V310" s="9">
        <v>2</v>
      </c>
      <c r="W310" s="75">
        <v>1</v>
      </c>
      <c r="X310" s="75">
        <v>1</v>
      </c>
      <c r="Y310" s="75">
        <v>2</v>
      </c>
      <c r="Z310" s="9">
        <v>1</v>
      </c>
      <c r="AA310" s="9">
        <v>2</v>
      </c>
      <c r="AB310" s="9">
        <v>2</v>
      </c>
      <c r="AC310" s="9">
        <v>2</v>
      </c>
      <c r="AD310" s="9">
        <v>1</v>
      </c>
      <c r="AE310" s="9">
        <v>2</v>
      </c>
      <c r="AF310" s="9">
        <v>1</v>
      </c>
      <c r="AG310" s="9">
        <v>1</v>
      </c>
      <c r="AH310" s="9">
        <v>2</v>
      </c>
      <c r="AI310" s="9">
        <v>2</v>
      </c>
      <c r="AJ310">
        <v>1</v>
      </c>
      <c r="AK310">
        <v>1</v>
      </c>
      <c r="AL310" s="58">
        <v>2</v>
      </c>
      <c r="AM310">
        <v>1</v>
      </c>
      <c r="AN310">
        <v>2</v>
      </c>
      <c r="AO310">
        <v>2</v>
      </c>
      <c r="AP310">
        <v>2</v>
      </c>
      <c r="AQ310">
        <v>2</v>
      </c>
      <c r="AR310">
        <v>2</v>
      </c>
      <c r="AS310">
        <v>2</v>
      </c>
      <c r="AT310">
        <v>1</v>
      </c>
      <c r="AU310">
        <v>1</v>
      </c>
      <c r="AV310">
        <v>2</v>
      </c>
      <c r="AW310">
        <v>1</v>
      </c>
      <c r="AX310">
        <v>2</v>
      </c>
      <c r="AY310">
        <v>2</v>
      </c>
      <c r="AZ310">
        <v>2</v>
      </c>
      <c r="BA310">
        <v>1</v>
      </c>
      <c r="BB310">
        <v>2</v>
      </c>
      <c r="BC310">
        <v>1</v>
      </c>
      <c r="BD310">
        <v>1</v>
      </c>
      <c r="BE310">
        <v>1</v>
      </c>
      <c r="BF310">
        <v>2</v>
      </c>
      <c r="BG310">
        <v>2</v>
      </c>
      <c r="BH310">
        <v>1</v>
      </c>
      <c r="BI310">
        <v>1</v>
      </c>
      <c r="BJ310">
        <v>1</v>
      </c>
      <c r="BK310">
        <v>3</v>
      </c>
      <c r="BL310">
        <v>1</v>
      </c>
      <c r="BM310">
        <v>2</v>
      </c>
      <c r="BN310">
        <v>4</v>
      </c>
      <c r="BO310">
        <v>3</v>
      </c>
      <c r="BP310">
        <v>2</v>
      </c>
      <c r="BQ310">
        <v>3</v>
      </c>
      <c r="BR310">
        <v>1</v>
      </c>
      <c r="BS310">
        <v>1</v>
      </c>
      <c r="CS310" s="57"/>
    </row>
    <row r="311" spans="1:97">
      <c r="A311" s="9">
        <v>304</v>
      </c>
      <c r="B311" s="9">
        <v>1</v>
      </c>
      <c r="C311" s="9">
        <v>4</v>
      </c>
      <c r="D311" s="9">
        <v>1</v>
      </c>
      <c r="E311" s="9">
        <v>12</v>
      </c>
      <c r="F311" s="9">
        <v>0</v>
      </c>
      <c r="G311" s="9">
        <v>0</v>
      </c>
      <c r="H311" s="9">
        <v>0</v>
      </c>
      <c r="I311" s="9">
        <v>0</v>
      </c>
      <c r="J311" s="9">
        <v>1</v>
      </c>
      <c r="K311" s="9">
        <v>0</v>
      </c>
      <c r="L311" s="9">
        <v>0</v>
      </c>
      <c r="M311" s="9">
        <v>2</v>
      </c>
      <c r="N311" s="9">
        <v>2</v>
      </c>
      <c r="O311" s="9">
        <v>1</v>
      </c>
      <c r="P311" s="9">
        <v>1</v>
      </c>
      <c r="Q311" s="9">
        <v>1</v>
      </c>
      <c r="R311" s="9">
        <v>1</v>
      </c>
      <c r="S311" s="9">
        <v>2</v>
      </c>
      <c r="T311" s="9">
        <v>1</v>
      </c>
      <c r="U311" s="9">
        <v>1</v>
      </c>
      <c r="V311" s="9">
        <v>1</v>
      </c>
      <c r="W311" s="75">
        <v>2</v>
      </c>
      <c r="X311" s="75" t="s">
        <v>956</v>
      </c>
      <c r="Y311" s="75" t="s">
        <v>952</v>
      </c>
      <c r="Z311" s="9" t="s">
        <v>952</v>
      </c>
      <c r="AA311" s="9">
        <v>2</v>
      </c>
      <c r="AB311" s="9">
        <v>2</v>
      </c>
      <c r="AC311" s="9">
        <v>1</v>
      </c>
      <c r="AD311" s="9">
        <v>2</v>
      </c>
      <c r="AE311" s="9">
        <v>2</v>
      </c>
      <c r="AF311" s="9">
        <v>1</v>
      </c>
      <c r="AG311" s="9">
        <v>1</v>
      </c>
      <c r="AH311" s="91">
        <v>2</v>
      </c>
      <c r="AI311" s="9">
        <v>2</v>
      </c>
      <c r="AJ311">
        <v>2</v>
      </c>
      <c r="AK311" t="s">
        <v>957</v>
      </c>
      <c r="AL311" s="58">
        <v>1</v>
      </c>
      <c r="AM311">
        <v>1</v>
      </c>
      <c r="AN311">
        <v>1</v>
      </c>
      <c r="AO311">
        <v>2</v>
      </c>
      <c r="AP311">
        <v>2</v>
      </c>
      <c r="AQ311">
        <v>2</v>
      </c>
      <c r="AR311">
        <v>1</v>
      </c>
      <c r="AS311">
        <v>2</v>
      </c>
      <c r="AT311">
        <v>2</v>
      </c>
      <c r="AU311">
        <v>2</v>
      </c>
      <c r="AV311">
        <v>2</v>
      </c>
      <c r="AW311">
        <v>2</v>
      </c>
      <c r="AX311">
        <v>2</v>
      </c>
      <c r="AY311">
        <v>2</v>
      </c>
      <c r="AZ311">
        <v>2</v>
      </c>
      <c r="BA311">
        <v>2</v>
      </c>
      <c r="BB311">
        <v>1</v>
      </c>
      <c r="BC311">
        <v>1</v>
      </c>
      <c r="BD311">
        <v>1</v>
      </c>
      <c r="BE311">
        <v>2</v>
      </c>
      <c r="BF311" t="s">
        <v>968</v>
      </c>
      <c r="BG311" t="s">
        <v>957</v>
      </c>
      <c r="BH311">
        <v>2</v>
      </c>
      <c r="BI311">
        <v>3</v>
      </c>
      <c r="BJ311">
        <v>2</v>
      </c>
      <c r="BK311">
        <v>2</v>
      </c>
      <c r="BL311">
        <v>2</v>
      </c>
      <c r="BM311">
        <v>2</v>
      </c>
      <c r="BN311">
        <v>3</v>
      </c>
      <c r="BO311">
        <v>2</v>
      </c>
      <c r="BP311">
        <v>2</v>
      </c>
      <c r="BQ311">
        <v>4</v>
      </c>
      <c r="BR311">
        <v>1</v>
      </c>
      <c r="BS311">
        <v>2</v>
      </c>
      <c r="CS311" s="57"/>
    </row>
    <row r="312" spans="1:97">
      <c r="A312" s="9">
        <v>305</v>
      </c>
      <c r="B312" s="9">
        <v>1</v>
      </c>
      <c r="C312" s="9">
        <v>7</v>
      </c>
      <c r="D312" s="9">
        <v>1</v>
      </c>
      <c r="E312" s="9">
        <v>10</v>
      </c>
      <c r="F312" s="9">
        <v>0</v>
      </c>
      <c r="G312" s="9">
        <v>0</v>
      </c>
      <c r="H312" s="9">
        <v>0</v>
      </c>
      <c r="I312" s="9">
        <v>0</v>
      </c>
      <c r="J312" s="9">
        <v>1</v>
      </c>
      <c r="K312" s="9">
        <v>1</v>
      </c>
      <c r="L312" s="9">
        <v>0</v>
      </c>
      <c r="M312" s="9">
        <v>2</v>
      </c>
      <c r="N312" s="9">
        <v>2</v>
      </c>
      <c r="O312" s="9">
        <v>1</v>
      </c>
      <c r="P312" s="9">
        <v>1</v>
      </c>
      <c r="Q312" s="9">
        <v>1</v>
      </c>
      <c r="R312" s="9">
        <v>1</v>
      </c>
      <c r="S312" s="9">
        <v>1</v>
      </c>
      <c r="T312" s="9">
        <v>2</v>
      </c>
      <c r="U312" s="9">
        <v>1</v>
      </c>
      <c r="V312" s="9">
        <v>2</v>
      </c>
      <c r="W312" s="75">
        <v>2</v>
      </c>
      <c r="X312" s="75" t="s">
        <v>956</v>
      </c>
      <c r="Y312" s="75" t="s">
        <v>952</v>
      </c>
      <c r="Z312" s="9" t="s">
        <v>952</v>
      </c>
      <c r="AA312" s="9">
        <v>2</v>
      </c>
      <c r="AB312" s="9">
        <v>2</v>
      </c>
      <c r="AC312" s="9">
        <v>2</v>
      </c>
      <c r="AD312" s="9">
        <v>1</v>
      </c>
      <c r="AE312" s="9">
        <v>2</v>
      </c>
      <c r="AF312" s="9">
        <v>1</v>
      </c>
      <c r="AG312" s="9">
        <v>1</v>
      </c>
      <c r="AH312" s="91">
        <v>2</v>
      </c>
      <c r="AI312" s="9">
        <v>2</v>
      </c>
      <c r="AJ312">
        <v>2</v>
      </c>
      <c r="AK312" t="s">
        <v>957</v>
      </c>
      <c r="AL312" s="58">
        <v>2</v>
      </c>
      <c r="AM312">
        <v>1</v>
      </c>
      <c r="AN312">
        <v>1</v>
      </c>
      <c r="AO312">
        <v>2</v>
      </c>
      <c r="AP312">
        <v>2</v>
      </c>
      <c r="AQ312">
        <v>2</v>
      </c>
      <c r="AR312">
        <v>2</v>
      </c>
      <c r="AS312">
        <v>2</v>
      </c>
      <c r="AT312">
        <v>1</v>
      </c>
      <c r="AU312">
        <v>2</v>
      </c>
      <c r="AV312">
        <v>1</v>
      </c>
      <c r="AW312">
        <v>1</v>
      </c>
      <c r="AX312">
        <v>1</v>
      </c>
      <c r="AY312">
        <v>2</v>
      </c>
      <c r="AZ312">
        <v>1</v>
      </c>
      <c r="BA312">
        <v>2</v>
      </c>
      <c r="BB312">
        <v>2</v>
      </c>
      <c r="BC312">
        <v>1</v>
      </c>
      <c r="BD312">
        <v>1</v>
      </c>
      <c r="BE312">
        <v>1</v>
      </c>
      <c r="BF312">
        <v>2</v>
      </c>
      <c r="BG312">
        <v>2</v>
      </c>
      <c r="BH312">
        <v>1</v>
      </c>
      <c r="BI312">
        <v>2</v>
      </c>
      <c r="BJ312">
        <v>1</v>
      </c>
      <c r="BK312">
        <v>2</v>
      </c>
      <c r="BL312">
        <v>3</v>
      </c>
      <c r="BM312">
        <v>3</v>
      </c>
      <c r="BN312">
        <v>4</v>
      </c>
      <c r="BO312">
        <v>2</v>
      </c>
      <c r="BP312">
        <v>4</v>
      </c>
      <c r="BQ312">
        <v>1</v>
      </c>
      <c r="BR312">
        <v>1</v>
      </c>
      <c r="BS312">
        <v>2</v>
      </c>
      <c r="CS312" s="57"/>
    </row>
    <row r="313" spans="1:97">
      <c r="A313" s="9">
        <v>306</v>
      </c>
      <c r="B313" s="9">
        <v>1</v>
      </c>
      <c r="C313" s="9">
        <v>6</v>
      </c>
      <c r="D313" s="9">
        <v>7</v>
      </c>
      <c r="E313" s="9">
        <v>1</v>
      </c>
      <c r="F313" s="9">
        <v>1</v>
      </c>
      <c r="G313" s="9">
        <v>0</v>
      </c>
      <c r="H313" s="9">
        <v>0</v>
      </c>
      <c r="I313" s="9">
        <v>1</v>
      </c>
      <c r="J313" s="9">
        <v>1</v>
      </c>
      <c r="K313" s="9">
        <v>0</v>
      </c>
      <c r="L313" s="9">
        <v>0</v>
      </c>
      <c r="M313" s="9">
        <v>2</v>
      </c>
      <c r="N313" s="9">
        <v>2</v>
      </c>
      <c r="O313" s="9">
        <v>2</v>
      </c>
      <c r="P313" s="9">
        <v>1</v>
      </c>
      <c r="Q313" s="9">
        <v>1</v>
      </c>
      <c r="R313" s="9">
        <v>1</v>
      </c>
      <c r="S313" s="9">
        <v>2</v>
      </c>
      <c r="T313" s="9">
        <v>2</v>
      </c>
      <c r="U313" s="9">
        <v>1</v>
      </c>
      <c r="V313" s="9">
        <v>2</v>
      </c>
      <c r="W313" s="75">
        <v>2</v>
      </c>
      <c r="X313" s="75" t="s">
        <v>956</v>
      </c>
      <c r="Y313" s="75" t="s">
        <v>952</v>
      </c>
      <c r="Z313" s="9" t="s">
        <v>952</v>
      </c>
      <c r="AA313" s="9">
        <v>2</v>
      </c>
      <c r="AB313" s="9">
        <v>2</v>
      </c>
      <c r="AC313" s="9">
        <v>2</v>
      </c>
      <c r="AD313" s="9">
        <v>1</v>
      </c>
      <c r="AE313" s="9">
        <v>2</v>
      </c>
      <c r="AF313" s="9">
        <v>1</v>
      </c>
      <c r="AG313" s="9">
        <v>2</v>
      </c>
      <c r="AH313" s="9">
        <v>1</v>
      </c>
      <c r="AI313" s="9">
        <v>2</v>
      </c>
      <c r="AJ313">
        <v>2</v>
      </c>
      <c r="AK313" t="s">
        <v>957</v>
      </c>
      <c r="AL313" s="58">
        <v>2</v>
      </c>
      <c r="AM313">
        <v>1</v>
      </c>
      <c r="AN313">
        <v>1</v>
      </c>
      <c r="AO313">
        <v>2</v>
      </c>
      <c r="AP313">
        <v>2</v>
      </c>
      <c r="AQ313">
        <v>2</v>
      </c>
      <c r="AR313">
        <v>2</v>
      </c>
      <c r="AS313">
        <v>2</v>
      </c>
      <c r="AT313">
        <v>1</v>
      </c>
      <c r="AU313">
        <v>1</v>
      </c>
      <c r="AV313">
        <v>2</v>
      </c>
      <c r="AW313">
        <v>1</v>
      </c>
      <c r="AX313">
        <v>2</v>
      </c>
      <c r="AY313">
        <v>2</v>
      </c>
      <c r="AZ313">
        <v>2</v>
      </c>
      <c r="BA313">
        <v>1</v>
      </c>
      <c r="BB313">
        <v>2</v>
      </c>
      <c r="BC313">
        <v>1</v>
      </c>
      <c r="BD313">
        <v>1</v>
      </c>
      <c r="BE313">
        <v>1</v>
      </c>
      <c r="BF313">
        <v>2</v>
      </c>
      <c r="BG313">
        <v>2</v>
      </c>
      <c r="BH313">
        <v>1</v>
      </c>
      <c r="BI313">
        <v>2</v>
      </c>
      <c r="BJ313">
        <v>1</v>
      </c>
      <c r="BK313">
        <v>2</v>
      </c>
      <c r="BL313">
        <v>2</v>
      </c>
      <c r="BM313">
        <v>2</v>
      </c>
      <c r="BN313">
        <v>4</v>
      </c>
      <c r="BO313">
        <v>3</v>
      </c>
      <c r="BP313">
        <v>4</v>
      </c>
      <c r="BQ313">
        <v>2</v>
      </c>
      <c r="BR313">
        <v>1</v>
      </c>
      <c r="BS313">
        <v>2</v>
      </c>
      <c r="BT313" t="s">
        <v>309</v>
      </c>
      <c r="CS313" s="57"/>
    </row>
    <row r="314" spans="1:97">
      <c r="A314" s="9">
        <v>307</v>
      </c>
      <c r="B314" s="9">
        <v>1</v>
      </c>
      <c r="C314" s="9"/>
      <c r="D314" s="9">
        <v>7</v>
      </c>
      <c r="E314" s="9"/>
      <c r="F314" s="9">
        <v>0</v>
      </c>
      <c r="G314" s="9">
        <v>0</v>
      </c>
      <c r="H314" s="9">
        <v>0</v>
      </c>
      <c r="I314" s="9">
        <v>0</v>
      </c>
      <c r="J314" s="9">
        <v>0</v>
      </c>
      <c r="K314" s="9">
        <v>1</v>
      </c>
      <c r="L314" s="9">
        <v>0</v>
      </c>
      <c r="M314" s="9">
        <v>3</v>
      </c>
      <c r="N314" s="9">
        <v>2</v>
      </c>
      <c r="O314" s="9">
        <v>2</v>
      </c>
      <c r="P314" s="9">
        <v>2</v>
      </c>
      <c r="Q314" s="9"/>
      <c r="R314" s="9" t="s">
        <v>957</v>
      </c>
      <c r="S314" s="9" t="s">
        <v>957</v>
      </c>
      <c r="T314" s="9">
        <v>2</v>
      </c>
      <c r="U314" s="9">
        <v>2</v>
      </c>
      <c r="V314" s="9" t="s">
        <v>957</v>
      </c>
      <c r="W314" s="75">
        <v>1</v>
      </c>
      <c r="X314" s="75">
        <v>1</v>
      </c>
      <c r="Y314" s="75">
        <v>2</v>
      </c>
      <c r="Z314" s="9">
        <v>2</v>
      </c>
      <c r="AA314" s="9">
        <v>2</v>
      </c>
      <c r="AB314" s="9">
        <v>2</v>
      </c>
      <c r="AC314" s="9">
        <v>1</v>
      </c>
      <c r="AD314" s="9">
        <v>1</v>
      </c>
      <c r="AE314" s="9">
        <v>1</v>
      </c>
      <c r="AF314" s="9">
        <v>2</v>
      </c>
      <c r="AG314" s="9"/>
      <c r="AH314" s="9">
        <v>1</v>
      </c>
      <c r="AI314" s="9">
        <v>2</v>
      </c>
      <c r="AJ314">
        <v>2</v>
      </c>
      <c r="AK314" t="s">
        <v>957</v>
      </c>
      <c r="AL314" s="58">
        <v>2</v>
      </c>
      <c r="AM314">
        <v>2</v>
      </c>
      <c r="AN314">
        <v>1</v>
      </c>
      <c r="AO314">
        <v>2</v>
      </c>
      <c r="AP314">
        <v>2</v>
      </c>
      <c r="AQ314">
        <v>2</v>
      </c>
      <c r="AR314">
        <v>2</v>
      </c>
      <c r="AS314">
        <v>2</v>
      </c>
      <c r="AT314">
        <v>2</v>
      </c>
      <c r="AU314">
        <v>2</v>
      </c>
      <c r="AV314">
        <v>2</v>
      </c>
      <c r="AW314">
        <v>1</v>
      </c>
      <c r="AX314">
        <v>2</v>
      </c>
      <c r="AY314">
        <v>2</v>
      </c>
      <c r="AZ314">
        <v>2</v>
      </c>
      <c r="BA314">
        <v>2</v>
      </c>
      <c r="BB314">
        <v>2</v>
      </c>
      <c r="BC314">
        <v>1</v>
      </c>
      <c r="BD314">
        <v>2</v>
      </c>
      <c r="BE314">
        <v>2</v>
      </c>
      <c r="BF314" t="s">
        <v>968</v>
      </c>
      <c r="BG314" t="s">
        <v>957</v>
      </c>
      <c r="BH314">
        <v>1</v>
      </c>
      <c r="BI314">
        <v>2</v>
      </c>
      <c r="BJ314">
        <v>1</v>
      </c>
      <c r="BK314">
        <v>1</v>
      </c>
      <c r="BL314">
        <v>1</v>
      </c>
      <c r="BM314">
        <v>3</v>
      </c>
      <c r="BN314">
        <v>4</v>
      </c>
      <c r="BO314">
        <v>2</v>
      </c>
      <c r="BP314">
        <v>4</v>
      </c>
      <c r="BQ314">
        <v>4</v>
      </c>
      <c r="BR314">
        <v>1</v>
      </c>
      <c r="CS314" s="57"/>
    </row>
    <row r="315" spans="1:97" hidden="1">
      <c r="A315" s="9">
        <v>308</v>
      </c>
      <c r="B315" s="9">
        <v>1</v>
      </c>
      <c r="C315" s="9">
        <v>5</v>
      </c>
      <c r="D315" s="9">
        <v>1</v>
      </c>
      <c r="E315" s="9">
        <v>8</v>
      </c>
      <c r="F315" s="9">
        <v>0</v>
      </c>
      <c r="G315" s="9">
        <v>0</v>
      </c>
      <c r="H315" s="9">
        <v>0</v>
      </c>
      <c r="I315" s="9">
        <v>0</v>
      </c>
      <c r="J315" s="9">
        <v>0</v>
      </c>
      <c r="K315" s="9">
        <v>0</v>
      </c>
      <c r="L315" s="9">
        <v>1</v>
      </c>
      <c r="M315" s="9">
        <v>3</v>
      </c>
      <c r="N315" s="9">
        <v>2</v>
      </c>
      <c r="O315" s="9">
        <v>2</v>
      </c>
      <c r="P315" s="9">
        <v>1</v>
      </c>
      <c r="Q315" s="9">
        <v>2</v>
      </c>
      <c r="R315" s="9" t="s">
        <v>962</v>
      </c>
      <c r="S315" s="9" t="s">
        <v>957</v>
      </c>
      <c r="T315" s="9">
        <v>2</v>
      </c>
      <c r="U315" s="9">
        <v>2</v>
      </c>
      <c r="V315" s="9" t="s">
        <v>957</v>
      </c>
      <c r="W315" s="75">
        <v>1</v>
      </c>
      <c r="X315" s="75">
        <v>1</v>
      </c>
      <c r="Y315" s="75">
        <v>2</v>
      </c>
      <c r="Z315" s="9">
        <v>1</v>
      </c>
      <c r="AA315" s="9">
        <v>1</v>
      </c>
      <c r="AB315" s="9">
        <v>2</v>
      </c>
      <c r="AC315" s="9">
        <v>1</v>
      </c>
      <c r="AD315" s="9">
        <v>1</v>
      </c>
      <c r="AE315" s="9">
        <v>2</v>
      </c>
      <c r="AF315" s="9">
        <v>2</v>
      </c>
      <c r="AG315" s="9">
        <v>2</v>
      </c>
      <c r="AH315" s="9">
        <v>1</v>
      </c>
      <c r="AI315" s="9">
        <v>2</v>
      </c>
      <c r="AJ315">
        <v>2</v>
      </c>
      <c r="AK315" t="s">
        <v>957</v>
      </c>
      <c r="AL315" s="58">
        <v>2</v>
      </c>
      <c r="AM315">
        <v>1</v>
      </c>
      <c r="AN315">
        <v>2</v>
      </c>
      <c r="AO315">
        <v>2</v>
      </c>
      <c r="AP315">
        <v>2</v>
      </c>
      <c r="AQ315">
        <v>2</v>
      </c>
      <c r="AR315">
        <v>2</v>
      </c>
      <c r="AS315">
        <v>2</v>
      </c>
      <c r="AT315">
        <v>2</v>
      </c>
      <c r="AU315">
        <v>2</v>
      </c>
      <c r="AV315">
        <v>2</v>
      </c>
      <c r="AW315">
        <v>2</v>
      </c>
      <c r="AX315">
        <v>2</v>
      </c>
      <c r="AY315">
        <v>2</v>
      </c>
      <c r="AZ315">
        <v>2</v>
      </c>
      <c r="BA315">
        <v>2</v>
      </c>
      <c r="BB315">
        <v>1</v>
      </c>
      <c r="BC315">
        <v>1</v>
      </c>
      <c r="BD315">
        <v>1</v>
      </c>
      <c r="BE315">
        <v>1</v>
      </c>
      <c r="BF315">
        <v>2</v>
      </c>
      <c r="BG315">
        <v>2</v>
      </c>
      <c r="BH315">
        <v>2</v>
      </c>
      <c r="BI315">
        <v>3</v>
      </c>
      <c r="BJ315">
        <v>3</v>
      </c>
      <c r="BK315">
        <v>4</v>
      </c>
      <c r="BL315">
        <v>4</v>
      </c>
      <c r="BM315">
        <v>1</v>
      </c>
      <c r="BN315">
        <v>4</v>
      </c>
      <c r="BO315">
        <v>4</v>
      </c>
      <c r="BP315">
        <v>2</v>
      </c>
      <c r="BQ315">
        <v>2</v>
      </c>
      <c r="BR315">
        <v>2</v>
      </c>
      <c r="BS315">
        <v>5</v>
      </c>
      <c r="BT315" t="s">
        <v>310</v>
      </c>
      <c r="CS315" s="57"/>
    </row>
    <row r="316" spans="1:97">
      <c r="A316" s="9">
        <v>309</v>
      </c>
      <c r="B316" s="9">
        <v>2</v>
      </c>
      <c r="C316" s="9">
        <v>9</v>
      </c>
      <c r="D316" s="9">
        <v>7</v>
      </c>
      <c r="E316" s="9">
        <v>1</v>
      </c>
      <c r="F316" s="9">
        <v>0</v>
      </c>
      <c r="G316" s="9">
        <v>0</v>
      </c>
      <c r="H316" s="9">
        <v>0</v>
      </c>
      <c r="I316" s="9">
        <v>0</v>
      </c>
      <c r="J316" s="9">
        <v>1</v>
      </c>
      <c r="K316" s="9">
        <v>0</v>
      </c>
      <c r="L316" s="9">
        <v>0</v>
      </c>
      <c r="M316" s="9">
        <v>1</v>
      </c>
      <c r="N316" s="9">
        <v>2</v>
      </c>
      <c r="O316" s="9">
        <v>1</v>
      </c>
      <c r="P316" s="9">
        <v>1</v>
      </c>
      <c r="Q316" s="9">
        <v>1</v>
      </c>
      <c r="R316" s="9">
        <v>1</v>
      </c>
      <c r="S316" s="9">
        <v>1</v>
      </c>
      <c r="T316" s="9">
        <v>1</v>
      </c>
      <c r="U316" s="9">
        <v>1</v>
      </c>
      <c r="V316" s="9">
        <v>1</v>
      </c>
      <c r="W316" s="75">
        <v>1</v>
      </c>
      <c r="X316" s="75">
        <v>1</v>
      </c>
      <c r="Y316" s="75">
        <v>2</v>
      </c>
      <c r="Z316" s="9"/>
      <c r="AA316" s="9">
        <v>1</v>
      </c>
      <c r="AB316" s="9">
        <v>2</v>
      </c>
      <c r="AC316" s="9">
        <v>1</v>
      </c>
      <c r="AD316" s="9">
        <v>1</v>
      </c>
      <c r="AE316" s="9">
        <v>2</v>
      </c>
      <c r="AF316" s="9">
        <v>1</v>
      </c>
      <c r="AG316" s="9">
        <v>1</v>
      </c>
      <c r="AH316" s="91">
        <v>2</v>
      </c>
      <c r="AI316" s="9">
        <v>2</v>
      </c>
      <c r="AJ316">
        <v>2</v>
      </c>
      <c r="AK316" t="s">
        <v>957</v>
      </c>
      <c r="AL316" s="58">
        <v>2</v>
      </c>
      <c r="AM316">
        <v>1</v>
      </c>
      <c r="AN316">
        <v>1</v>
      </c>
      <c r="AO316">
        <v>2</v>
      </c>
      <c r="AP316">
        <v>2</v>
      </c>
      <c r="AQ316">
        <v>2</v>
      </c>
      <c r="AR316">
        <v>2</v>
      </c>
      <c r="AS316">
        <v>2</v>
      </c>
      <c r="AT316">
        <v>2</v>
      </c>
      <c r="AU316">
        <v>2</v>
      </c>
      <c r="AV316">
        <v>2</v>
      </c>
      <c r="AW316">
        <v>2</v>
      </c>
      <c r="AX316">
        <v>2</v>
      </c>
      <c r="AY316">
        <v>2</v>
      </c>
      <c r="AZ316">
        <v>2</v>
      </c>
      <c r="BA316">
        <v>1</v>
      </c>
      <c r="BB316">
        <v>2</v>
      </c>
      <c r="BC316">
        <v>1</v>
      </c>
      <c r="BD316">
        <v>2</v>
      </c>
      <c r="BE316">
        <v>1</v>
      </c>
      <c r="BF316">
        <v>2</v>
      </c>
      <c r="BG316">
        <v>2</v>
      </c>
      <c r="BH316">
        <v>1</v>
      </c>
      <c r="BI316">
        <v>2</v>
      </c>
      <c r="BJ316">
        <v>1</v>
      </c>
      <c r="BK316">
        <v>1</v>
      </c>
      <c r="BL316">
        <v>1</v>
      </c>
      <c r="BM316">
        <v>1</v>
      </c>
      <c r="BN316">
        <v>3</v>
      </c>
      <c r="BO316">
        <v>1</v>
      </c>
      <c r="BP316">
        <v>3</v>
      </c>
      <c r="BQ316">
        <v>3</v>
      </c>
      <c r="BR316">
        <v>3</v>
      </c>
      <c r="BS316">
        <v>2</v>
      </c>
      <c r="CS316" s="57"/>
    </row>
    <row r="317" spans="1:97" hidden="1">
      <c r="A317" s="9">
        <v>310</v>
      </c>
      <c r="B317" s="9">
        <v>2</v>
      </c>
      <c r="C317" s="9">
        <v>5</v>
      </c>
      <c r="D317" s="9">
        <v>5</v>
      </c>
      <c r="E317" s="9">
        <v>4</v>
      </c>
      <c r="F317" s="9">
        <v>0</v>
      </c>
      <c r="G317" s="9">
        <v>0</v>
      </c>
      <c r="H317" s="9">
        <v>0</v>
      </c>
      <c r="I317" s="9">
        <v>1</v>
      </c>
      <c r="J317" s="9">
        <v>1</v>
      </c>
      <c r="K317" s="9">
        <v>0</v>
      </c>
      <c r="L317" s="9">
        <v>0</v>
      </c>
      <c r="M317" s="9">
        <v>2</v>
      </c>
      <c r="N317" s="9">
        <v>1</v>
      </c>
      <c r="O317" s="9">
        <v>1</v>
      </c>
      <c r="P317" s="9">
        <v>1</v>
      </c>
      <c r="Q317" s="9">
        <v>1</v>
      </c>
      <c r="R317" s="9">
        <v>1</v>
      </c>
      <c r="S317" s="9">
        <v>2</v>
      </c>
      <c r="T317" s="9">
        <v>1</v>
      </c>
      <c r="U317" s="9">
        <v>1</v>
      </c>
      <c r="V317" s="9">
        <v>2</v>
      </c>
      <c r="W317" s="75">
        <v>1</v>
      </c>
      <c r="X317" s="75">
        <v>1</v>
      </c>
      <c r="Y317" s="75">
        <v>2</v>
      </c>
      <c r="Z317" s="9">
        <v>2</v>
      </c>
      <c r="AA317" s="9">
        <v>1</v>
      </c>
      <c r="AB317" s="9">
        <v>1</v>
      </c>
      <c r="AC317" s="9">
        <v>1</v>
      </c>
      <c r="AD317" s="9">
        <v>1</v>
      </c>
      <c r="AE317" s="9">
        <v>2</v>
      </c>
      <c r="AF317" s="9">
        <v>1</v>
      </c>
      <c r="AG317" s="9">
        <v>1</v>
      </c>
      <c r="AH317" s="9">
        <v>2</v>
      </c>
      <c r="AI317" s="9">
        <v>2</v>
      </c>
      <c r="AJ317">
        <v>2</v>
      </c>
      <c r="AK317" t="s">
        <v>957</v>
      </c>
      <c r="AL317" s="58">
        <v>1</v>
      </c>
      <c r="AM317">
        <v>1</v>
      </c>
      <c r="AN317">
        <v>2</v>
      </c>
      <c r="AO317">
        <v>2</v>
      </c>
      <c r="AP317">
        <v>1</v>
      </c>
      <c r="AQ317">
        <v>1</v>
      </c>
      <c r="AR317">
        <v>2</v>
      </c>
      <c r="AS317">
        <v>2</v>
      </c>
      <c r="AT317">
        <v>2</v>
      </c>
      <c r="AU317">
        <v>2</v>
      </c>
      <c r="BF317" t="s">
        <v>968</v>
      </c>
      <c r="BG317" t="s">
        <v>957</v>
      </c>
      <c r="BR317">
        <v>1</v>
      </c>
      <c r="BS317">
        <v>2</v>
      </c>
      <c r="CS317" s="57"/>
    </row>
    <row r="318" spans="1:97">
      <c r="A318" s="9">
        <v>311</v>
      </c>
      <c r="B318" s="9">
        <v>1</v>
      </c>
      <c r="C318" s="9">
        <v>3</v>
      </c>
      <c r="D318" s="9">
        <v>1</v>
      </c>
      <c r="E318" s="9">
        <v>16</v>
      </c>
      <c r="F318" s="9">
        <v>1</v>
      </c>
      <c r="G318" s="9">
        <v>0</v>
      </c>
      <c r="H318" s="9">
        <v>0</v>
      </c>
      <c r="I318" s="9">
        <v>1</v>
      </c>
      <c r="J318" s="9">
        <v>1</v>
      </c>
      <c r="K318" s="9">
        <v>0</v>
      </c>
      <c r="L318" s="9">
        <v>0</v>
      </c>
      <c r="M318" s="9">
        <v>1</v>
      </c>
      <c r="N318" s="9">
        <v>2</v>
      </c>
      <c r="O318" s="9">
        <v>1</v>
      </c>
      <c r="P318" s="9">
        <v>1</v>
      </c>
      <c r="Q318" s="9">
        <v>1</v>
      </c>
      <c r="R318" s="9">
        <v>1</v>
      </c>
      <c r="S318" s="9">
        <v>1</v>
      </c>
      <c r="T318" s="9">
        <v>2</v>
      </c>
      <c r="U318" s="9">
        <v>1</v>
      </c>
      <c r="V318" s="9">
        <v>1</v>
      </c>
      <c r="W318" s="75">
        <v>2</v>
      </c>
      <c r="X318" s="75" t="s">
        <v>956</v>
      </c>
      <c r="Y318" s="75" t="s">
        <v>952</v>
      </c>
      <c r="Z318" s="9" t="s">
        <v>952</v>
      </c>
      <c r="AA318" s="9">
        <v>1</v>
      </c>
      <c r="AB318" s="9">
        <v>2</v>
      </c>
      <c r="AC318" s="9">
        <v>2</v>
      </c>
      <c r="AD318" s="9">
        <v>1</v>
      </c>
      <c r="AE318" s="9">
        <v>2</v>
      </c>
      <c r="AF318" s="9">
        <v>1</v>
      </c>
      <c r="AG318" s="9">
        <v>2</v>
      </c>
      <c r="AH318" s="9">
        <v>1</v>
      </c>
      <c r="AI318" s="9">
        <v>2</v>
      </c>
      <c r="AJ318">
        <v>1</v>
      </c>
      <c r="AK318">
        <v>1</v>
      </c>
      <c r="AL318" s="58">
        <v>2</v>
      </c>
      <c r="AM318">
        <v>1</v>
      </c>
      <c r="AN318">
        <v>2</v>
      </c>
      <c r="AO318">
        <v>2</v>
      </c>
      <c r="AP318">
        <v>2</v>
      </c>
      <c r="AQ318">
        <v>2</v>
      </c>
      <c r="AR318">
        <v>2</v>
      </c>
      <c r="AS318">
        <v>2</v>
      </c>
      <c r="AT318">
        <v>2</v>
      </c>
      <c r="AU318">
        <v>2</v>
      </c>
      <c r="AV318">
        <v>2</v>
      </c>
      <c r="AW318">
        <v>1</v>
      </c>
      <c r="AX318">
        <v>2</v>
      </c>
      <c r="AY318">
        <v>2</v>
      </c>
      <c r="AZ318">
        <v>2</v>
      </c>
      <c r="BA318">
        <v>2</v>
      </c>
      <c r="BB318">
        <v>2</v>
      </c>
      <c r="BC318">
        <v>1</v>
      </c>
      <c r="BD318">
        <v>1</v>
      </c>
      <c r="BE318">
        <v>2</v>
      </c>
      <c r="BF318" t="s">
        <v>957</v>
      </c>
      <c r="BG318" t="s">
        <v>957</v>
      </c>
      <c r="BH318">
        <v>2</v>
      </c>
      <c r="BI318">
        <v>4</v>
      </c>
      <c r="BJ318">
        <v>2</v>
      </c>
      <c r="BK318">
        <v>2</v>
      </c>
      <c r="BL318">
        <v>2</v>
      </c>
      <c r="BM318">
        <v>1</v>
      </c>
      <c r="BN318">
        <v>4</v>
      </c>
      <c r="BO318">
        <v>2</v>
      </c>
      <c r="BP318">
        <v>2</v>
      </c>
      <c r="BQ318">
        <v>3</v>
      </c>
      <c r="BR318">
        <v>1</v>
      </c>
      <c r="BS318">
        <v>1</v>
      </c>
      <c r="BT318" t="s">
        <v>311</v>
      </c>
      <c r="CS318" s="57"/>
    </row>
    <row r="319" spans="1:97">
      <c r="A319" s="9">
        <v>312</v>
      </c>
      <c r="B319" s="9">
        <v>1</v>
      </c>
      <c r="C319" s="9">
        <v>8</v>
      </c>
      <c r="D319" s="9">
        <v>1</v>
      </c>
      <c r="E319" s="9">
        <v>12</v>
      </c>
      <c r="F319" s="9">
        <v>0</v>
      </c>
      <c r="G319" s="9">
        <v>0</v>
      </c>
      <c r="H319" s="9">
        <v>0</v>
      </c>
      <c r="I319" s="9">
        <v>0</v>
      </c>
      <c r="J319" s="9">
        <v>0</v>
      </c>
      <c r="K319" s="9">
        <v>1</v>
      </c>
      <c r="L319" s="9">
        <v>0</v>
      </c>
      <c r="M319" s="9">
        <v>2</v>
      </c>
      <c r="N319" s="9">
        <v>2</v>
      </c>
      <c r="O319" s="9">
        <v>2</v>
      </c>
      <c r="P319" s="9">
        <v>1</v>
      </c>
      <c r="Q319" s="9">
        <v>1</v>
      </c>
      <c r="R319" s="9">
        <v>1</v>
      </c>
      <c r="S319" s="9">
        <v>1</v>
      </c>
      <c r="T319" s="9">
        <v>2</v>
      </c>
      <c r="U319" s="9">
        <v>1</v>
      </c>
      <c r="V319" s="9">
        <v>1</v>
      </c>
      <c r="W319" s="75">
        <v>1</v>
      </c>
      <c r="X319" s="75">
        <v>1</v>
      </c>
      <c r="Y319" s="75">
        <v>2</v>
      </c>
      <c r="Z319" s="9">
        <v>1</v>
      </c>
      <c r="AA319" s="9">
        <v>1</v>
      </c>
      <c r="AB319" s="9">
        <v>2</v>
      </c>
      <c r="AC319" s="9">
        <v>1</v>
      </c>
      <c r="AD319" s="9">
        <v>1</v>
      </c>
      <c r="AE319" s="9">
        <v>2</v>
      </c>
      <c r="AF319" s="9">
        <v>2</v>
      </c>
      <c r="AG319" s="9">
        <v>2</v>
      </c>
      <c r="AH319" s="91">
        <v>2</v>
      </c>
      <c r="AI319" s="9">
        <v>2</v>
      </c>
      <c r="AJ319">
        <v>2</v>
      </c>
      <c r="AK319" t="s">
        <v>957</v>
      </c>
      <c r="AL319" s="58">
        <v>2</v>
      </c>
      <c r="AM319">
        <v>2</v>
      </c>
      <c r="AN319">
        <v>1</v>
      </c>
      <c r="AO319">
        <v>2</v>
      </c>
      <c r="AP319">
        <v>2</v>
      </c>
      <c r="AQ319">
        <v>2</v>
      </c>
      <c r="AR319">
        <v>2</v>
      </c>
      <c r="AS319">
        <v>2</v>
      </c>
      <c r="AT319">
        <v>2</v>
      </c>
      <c r="AU319">
        <v>2</v>
      </c>
      <c r="AV319">
        <v>2</v>
      </c>
      <c r="AW319">
        <v>2</v>
      </c>
      <c r="AX319">
        <v>2</v>
      </c>
      <c r="AY319">
        <v>2</v>
      </c>
      <c r="AZ319">
        <v>2</v>
      </c>
      <c r="BA319">
        <v>1</v>
      </c>
      <c r="BB319">
        <v>2</v>
      </c>
      <c r="BC319">
        <v>1</v>
      </c>
      <c r="BD319">
        <v>1</v>
      </c>
      <c r="BE319">
        <v>2</v>
      </c>
      <c r="BF319" t="s">
        <v>957</v>
      </c>
      <c r="BG319" t="s">
        <v>957</v>
      </c>
      <c r="BH319">
        <v>1</v>
      </c>
      <c r="BI319">
        <v>4</v>
      </c>
      <c r="BJ319">
        <v>1</v>
      </c>
      <c r="BK319">
        <v>2</v>
      </c>
      <c r="BL319">
        <v>2</v>
      </c>
      <c r="BM319">
        <v>2</v>
      </c>
      <c r="BN319">
        <v>4</v>
      </c>
      <c r="BO319">
        <v>4</v>
      </c>
      <c r="BP319">
        <v>4</v>
      </c>
      <c r="BQ319">
        <v>4</v>
      </c>
      <c r="BS319">
        <v>2</v>
      </c>
      <c r="CS319" s="57"/>
    </row>
    <row r="320" spans="1:97">
      <c r="A320" s="9">
        <v>313</v>
      </c>
      <c r="B320" s="9">
        <v>2</v>
      </c>
      <c r="C320" s="9">
        <v>6</v>
      </c>
      <c r="D320" s="9">
        <v>4</v>
      </c>
      <c r="E320" s="9">
        <v>12</v>
      </c>
      <c r="F320" s="9">
        <v>0</v>
      </c>
      <c r="G320" s="9">
        <v>0</v>
      </c>
      <c r="H320" s="9">
        <v>0</v>
      </c>
      <c r="I320" s="9">
        <v>1</v>
      </c>
      <c r="J320" s="9">
        <v>0</v>
      </c>
      <c r="K320" s="9">
        <v>0</v>
      </c>
      <c r="L320" s="9">
        <v>0</v>
      </c>
      <c r="M320" s="9">
        <v>2</v>
      </c>
      <c r="N320" s="9">
        <v>2</v>
      </c>
      <c r="O320" s="9">
        <v>2</v>
      </c>
      <c r="P320" s="9">
        <v>1</v>
      </c>
      <c r="Q320" s="9">
        <v>1</v>
      </c>
      <c r="R320" s="9">
        <v>1</v>
      </c>
      <c r="S320" s="9">
        <v>1</v>
      </c>
      <c r="T320" s="9">
        <v>2</v>
      </c>
      <c r="U320" s="9">
        <v>1</v>
      </c>
      <c r="V320" s="9">
        <v>2</v>
      </c>
      <c r="W320" s="75">
        <v>2</v>
      </c>
      <c r="X320" s="75" t="s">
        <v>956</v>
      </c>
      <c r="Y320" s="75" t="s">
        <v>952</v>
      </c>
      <c r="Z320" s="9" t="s">
        <v>952</v>
      </c>
      <c r="AA320" s="9">
        <v>2</v>
      </c>
      <c r="AB320" s="9">
        <v>2</v>
      </c>
      <c r="AC320" s="9">
        <v>2</v>
      </c>
      <c r="AD320" s="9">
        <v>1</v>
      </c>
      <c r="AE320" s="9">
        <v>2</v>
      </c>
      <c r="AF320" s="9">
        <v>2</v>
      </c>
      <c r="AG320" s="9">
        <v>2</v>
      </c>
      <c r="AH320" s="91">
        <v>1</v>
      </c>
      <c r="AI320" s="9">
        <v>2</v>
      </c>
      <c r="AJ320">
        <v>2</v>
      </c>
      <c r="AK320" t="s">
        <v>957</v>
      </c>
      <c r="AL320" s="58">
        <v>2</v>
      </c>
      <c r="AM320">
        <v>1</v>
      </c>
      <c r="AN320">
        <v>2</v>
      </c>
      <c r="AO320">
        <v>2</v>
      </c>
      <c r="AP320">
        <v>1</v>
      </c>
      <c r="AQ320">
        <v>2</v>
      </c>
      <c r="AR320">
        <v>2</v>
      </c>
      <c r="AS320">
        <v>2</v>
      </c>
      <c r="AT320">
        <v>2</v>
      </c>
      <c r="AU320">
        <v>2</v>
      </c>
      <c r="AV320">
        <v>2</v>
      </c>
      <c r="AW320">
        <v>2</v>
      </c>
      <c r="AX320">
        <v>2</v>
      </c>
      <c r="AY320">
        <v>2</v>
      </c>
      <c r="AZ320">
        <v>2</v>
      </c>
      <c r="BA320">
        <v>1</v>
      </c>
      <c r="BB320">
        <v>1</v>
      </c>
      <c r="BC320">
        <v>1</v>
      </c>
      <c r="BD320">
        <v>1</v>
      </c>
      <c r="BE320">
        <v>1</v>
      </c>
      <c r="BF320">
        <v>2</v>
      </c>
      <c r="BG320">
        <v>2</v>
      </c>
      <c r="BH320">
        <v>1</v>
      </c>
      <c r="BI320">
        <v>3</v>
      </c>
      <c r="BJ320">
        <v>1</v>
      </c>
      <c r="BK320">
        <v>2</v>
      </c>
      <c r="BL320">
        <v>2</v>
      </c>
      <c r="BM320">
        <v>2</v>
      </c>
      <c r="BN320">
        <v>4</v>
      </c>
      <c r="BO320">
        <v>3</v>
      </c>
      <c r="BP320">
        <v>4</v>
      </c>
      <c r="BQ320">
        <v>3</v>
      </c>
      <c r="BR320">
        <v>1</v>
      </c>
      <c r="BS320">
        <v>2</v>
      </c>
      <c r="CS320" s="57"/>
    </row>
    <row r="321" spans="1:97" hidden="1">
      <c r="A321" s="9">
        <v>314</v>
      </c>
      <c r="B321" s="9">
        <v>1</v>
      </c>
      <c r="C321" s="9">
        <v>2</v>
      </c>
      <c r="D321" s="9">
        <v>7</v>
      </c>
      <c r="E321" s="9">
        <v>1</v>
      </c>
      <c r="F321" s="9">
        <v>0</v>
      </c>
      <c r="G321" s="9">
        <v>0</v>
      </c>
      <c r="H321" s="9">
        <v>0</v>
      </c>
      <c r="I321" s="9">
        <v>1</v>
      </c>
      <c r="J321" s="9">
        <v>0</v>
      </c>
      <c r="K321" s="9">
        <v>0</v>
      </c>
      <c r="L321" s="9">
        <v>0</v>
      </c>
      <c r="M321" s="9">
        <v>1</v>
      </c>
      <c r="N321" s="9">
        <v>1</v>
      </c>
      <c r="O321" s="9">
        <v>2</v>
      </c>
      <c r="P321" s="9">
        <v>1</v>
      </c>
      <c r="Q321" s="9">
        <v>1</v>
      </c>
      <c r="R321" s="9">
        <v>1</v>
      </c>
      <c r="S321" s="9">
        <v>1</v>
      </c>
      <c r="T321" s="9">
        <v>1</v>
      </c>
      <c r="U321" s="9">
        <v>1</v>
      </c>
      <c r="V321" s="9">
        <v>1</v>
      </c>
      <c r="W321" s="75">
        <v>1</v>
      </c>
      <c r="X321" s="75">
        <v>1</v>
      </c>
      <c r="Y321" s="75">
        <v>2</v>
      </c>
      <c r="Z321" s="9">
        <v>1</v>
      </c>
      <c r="AA321" s="9">
        <v>1</v>
      </c>
      <c r="AB321" s="9">
        <v>2</v>
      </c>
      <c r="AC321" s="9">
        <v>2</v>
      </c>
      <c r="AD321" s="9">
        <v>1</v>
      </c>
      <c r="AE321" s="9">
        <v>2</v>
      </c>
      <c r="AF321" s="9">
        <v>1</v>
      </c>
      <c r="AG321" s="9">
        <v>1</v>
      </c>
      <c r="AH321" s="9">
        <v>1</v>
      </c>
      <c r="AI321" s="9">
        <v>2</v>
      </c>
      <c r="AJ321">
        <v>2</v>
      </c>
      <c r="AK321" t="s">
        <v>957</v>
      </c>
      <c r="AL321" s="58">
        <v>1</v>
      </c>
      <c r="AM321">
        <v>1</v>
      </c>
      <c r="AN321">
        <v>2</v>
      </c>
      <c r="AO321">
        <v>2</v>
      </c>
      <c r="AP321">
        <v>1</v>
      </c>
      <c r="AQ321">
        <v>2</v>
      </c>
      <c r="AR321">
        <v>2</v>
      </c>
      <c r="AS321">
        <v>2</v>
      </c>
      <c r="AT321">
        <v>1</v>
      </c>
      <c r="AU321">
        <v>2</v>
      </c>
      <c r="AV321">
        <v>2</v>
      </c>
      <c r="AW321">
        <v>1</v>
      </c>
      <c r="AX321">
        <v>2</v>
      </c>
      <c r="AY321">
        <v>2</v>
      </c>
      <c r="AZ321">
        <v>1</v>
      </c>
      <c r="BA321">
        <v>1</v>
      </c>
      <c r="BB321">
        <v>1</v>
      </c>
      <c r="BC321">
        <v>1</v>
      </c>
      <c r="BD321">
        <v>1</v>
      </c>
      <c r="BE321">
        <v>2</v>
      </c>
      <c r="BF321" t="s">
        <v>957</v>
      </c>
      <c r="BG321" t="s">
        <v>957</v>
      </c>
      <c r="BH321">
        <v>2</v>
      </c>
      <c r="BI321">
        <v>2</v>
      </c>
      <c r="BJ321">
        <v>1</v>
      </c>
      <c r="BK321">
        <v>3</v>
      </c>
      <c r="BL321">
        <v>2</v>
      </c>
      <c r="BM321">
        <v>1</v>
      </c>
      <c r="BN321">
        <v>4</v>
      </c>
      <c r="BP321">
        <v>1</v>
      </c>
      <c r="BQ321">
        <v>1</v>
      </c>
      <c r="BR321">
        <v>1</v>
      </c>
      <c r="BS321">
        <v>1</v>
      </c>
      <c r="BT321" t="s">
        <v>312</v>
      </c>
      <c r="CS321" s="57"/>
    </row>
    <row r="322" spans="1:97">
      <c r="A322" s="9">
        <v>315</v>
      </c>
      <c r="B322" s="9">
        <v>2</v>
      </c>
      <c r="C322" s="9">
        <v>2</v>
      </c>
      <c r="D322" s="9">
        <v>5</v>
      </c>
      <c r="E322" s="9">
        <v>1</v>
      </c>
      <c r="F322" s="9">
        <v>1</v>
      </c>
      <c r="G322" s="9">
        <v>0</v>
      </c>
      <c r="H322" s="9">
        <v>0</v>
      </c>
      <c r="I322" s="9">
        <v>0</v>
      </c>
      <c r="J322" s="9">
        <v>0</v>
      </c>
      <c r="K322" s="9">
        <v>0</v>
      </c>
      <c r="L322" s="9">
        <v>0</v>
      </c>
      <c r="M322" s="9">
        <v>3</v>
      </c>
      <c r="N322" s="9">
        <v>2</v>
      </c>
      <c r="O322" s="9">
        <v>2</v>
      </c>
      <c r="P322" s="9">
        <v>1</v>
      </c>
      <c r="Q322" s="9">
        <v>2</v>
      </c>
      <c r="R322" s="9" t="s">
        <v>957</v>
      </c>
      <c r="S322" s="9" t="s">
        <v>962</v>
      </c>
      <c r="T322" s="9"/>
      <c r="U322" s="9">
        <v>2</v>
      </c>
      <c r="V322" s="9" t="s">
        <v>957</v>
      </c>
      <c r="W322" s="75">
        <v>1</v>
      </c>
      <c r="X322" s="75">
        <v>1</v>
      </c>
      <c r="Y322" s="75">
        <v>2</v>
      </c>
      <c r="Z322" s="9">
        <v>1</v>
      </c>
      <c r="AA322" s="9">
        <v>1</v>
      </c>
      <c r="AB322" s="9">
        <v>2</v>
      </c>
      <c r="AC322" s="9">
        <v>2</v>
      </c>
      <c r="AD322" s="9">
        <v>1</v>
      </c>
      <c r="AE322" s="9">
        <v>2</v>
      </c>
      <c r="AF322" s="9">
        <v>1</v>
      </c>
      <c r="AG322" s="9">
        <v>2</v>
      </c>
      <c r="AH322" s="91">
        <v>1</v>
      </c>
      <c r="AI322" s="9">
        <v>2</v>
      </c>
      <c r="AJ322">
        <v>1</v>
      </c>
      <c r="AK322">
        <v>1</v>
      </c>
      <c r="AL322" s="58">
        <v>1</v>
      </c>
      <c r="AM322">
        <v>1</v>
      </c>
      <c r="AN322">
        <v>2</v>
      </c>
      <c r="AO322">
        <v>2</v>
      </c>
      <c r="AP322">
        <v>2</v>
      </c>
      <c r="AQ322">
        <v>2</v>
      </c>
      <c r="AR322">
        <v>1</v>
      </c>
      <c r="AS322">
        <v>2</v>
      </c>
      <c r="AT322">
        <v>1</v>
      </c>
      <c r="AU322">
        <v>1</v>
      </c>
      <c r="AV322">
        <v>2</v>
      </c>
      <c r="AW322">
        <v>1</v>
      </c>
      <c r="AX322">
        <v>2</v>
      </c>
      <c r="AY322">
        <v>2</v>
      </c>
      <c r="AZ322">
        <v>2</v>
      </c>
      <c r="BA322">
        <v>2</v>
      </c>
      <c r="BB322">
        <v>1</v>
      </c>
      <c r="BC322">
        <v>1</v>
      </c>
      <c r="BD322">
        <v>1</v>
      </c>
      <c r="BE322">
        <v>1</v>
      </c>
      <c r="BF322">
        <v>2</v>
      </c>
      <c r="BG322">
        <v>2</v>
      </c>
      <c r="BH322">
        <v>1</v>
      </c>
      <c r="BI322">
        <v>3</v>
      </c>
      <c r="BJ322">
        <v>2</v>
      </c>
      <c r="BK322">
        <v>2</v>
      </c>
      <c r="BL322">
        <v>1</v>
      </c>
      <c r="BM322">
        <v>1</v>
      </c>
      <c r="BN322">
        <v>4</v>
      </c>
      <c r="BO322">
        <v>3</v>
      </c>
      <c r="BP322">
        <v>2</v>
      </c>
      <c r="BQ322">
        <v>4</v>
      </c>
      <c r="BR322">
        <v>2</v>
      </c>
      <c r="BS322">
        <v>1</v>
      </c>
      <c r="BT322" t="s">
        <v>313</v>
      </c>
      <c r="CS322" s="57"/>
    </row>
    <row r="323" spans="1:97">
      <c r="A323" s="9">
        <v>316</v>
      </c>
      <c r="B323" s="9">
        <v>1</v>
      </c>
      <c r="C323" s="9">
        <v>8</v>
      </c>
      <c r="D323" s="9">
        <v>7</v>
      </c>
      <c r="E323" s="9">
        <v>5</v>
      </c>
      <c r="F323" s="9">
        <v>0</v>
      </c>
      <c r="G323" s="9">
        <v>0</v>
      </c>
      <c r="H323" s="9">
        <v>0</v>
      </c>
      <c r="I323" s="9">
        <v>0</v>
      </c>
      <c r="J323" s="9">
        <v>0</v>
      </c>
      <c r="K323" s="9">
        <v>1</v>
      </c>
      <c r="L323" s="9">
        <v>0</v>
      </c>
      <c r="M323" s="9">
        <v>2</v>
      </c>
      <c r="N323" s="9">
        <v>2</v>
      </c>
      <c r="O323" s="9">
        <v>2</v>
      </c>
      <c r="P323" s="9">
        <v>2</v>
      </c>
      <c r="Q323" s="9">
        <v>1</v>
      </c>
      <c r="R323" s="9">
        <v>1</v>
      </c>
      <c r="S323" s="9">
        <v>2</v>
      </c>
      <c r="T323" s="9">
        <v>2</v>
      </c>
      <c r="U323" s="9">
        <v>1</v>
      </c>
      <c r="V323" s="9">
        <v>2</v>
      </c>
      <c r="W323" s="75">
        <v>2</v>
      </c>
      <c r="X323" s="75" t="s">
        <v>956</v>
      </c>
      <c r="Y323" s="75" t="s">
        <v>952</v>
      </c>
      <c r="Z323" s="9" t="s">
        <v>952</v>
      </c>
      <c r="AA323" s="9">
        <v>1</v>
      </c>
      <c r="AB323" s="9">
        <v>1</v>
      </c>
      <c r="AC323" s="9">
        <v>1</v>
      </c>
      <c r="AD323" s="9">
        <v>1</v>
      </c>
      <c r="AE323" s="9">
        <v>2</v>
      </c>
      <c r="AF323" s="9">
        <v>1</v>
      </c>
      <c r="AG323" s="9">
        <v>1</v>
      </c>
      <c r="AH323" s="91">
        <v>1</v>
      </c>
      <c r="AI323" s="9">
        <v>2</v>
      </c>
      <c r="AJ323">
        <v>2</v>
      </c>
      <c r="AK323" t="s">
        <v>957</v>
      </c>
      <c r="AL323" s="58">
        <v>2</v>
      </c>
      <c r="AM323">
        <v>1</v>
      </c>
      <c r="AN323">
        <v>1</v>
      </c>
      <c r="AO323">
        <v>1</v>
      </c>
      <c r="AP323">
        <v>2</v>
      </c>
      <c r="AQ323">
        <v>2</v>
      </c>
      <c r="AR323">
        <v>2</v>
      </c>
      <c r="AS323">
        <v>2</v>
      </c>
      <c r="AT323">
        <v>2</v>
      </c>
      <c r="AU323">
        <v>2</v>
      </c>
      <c r="AV323">
        <v>2</v>
      </c>
      <c r="AW323">
        <v>2</v>
      </c>
      <c r="AX323">
        <v>1</v>
      </c>
      <c r="AY323">
        <v>1</v>
      </c>
      <c r="AZ323">
        <v>1</v>
      </c>
      <c r="BA323">
        <v>1</v>
      </c>
      <c r="BB323">
        <v>2</v>
      </c>
      <c r="BC323">
        <v>2</v>
      </c>
      <c r="BD323">
        <v>2</v>
      </c>
      <c r="BE323">
        <v>1</v>
      </c>
      <c r="BF323">
        <v>1</v>
      </c>
      <c r="BG323">
        <v>1</v>
      </c>
      <c r="BH323">
        <v>1</v>
      </c>
      <c r="BI323">
        <v>3</v>
      </c>
      <c r="BJ323">
        <v>1</v>
      </c>
      <c r="BK323">
        <v>1</v>
      </c>
      <c r="BL323">
        <v>1</v>
      </c>
      <c r="BM323">
        <v>1</v>
      </c>
      <c r="BN323">
        <v>4</v>
      </c>
      <c r="BO323">
        <v>1</v>
      </c>
      <c r="BP323">
        <v>4</v>
      </c>
      <c r="BQ323">
        <v>4</v>
      </c>
      <c r="BR323">
        <v>3</v>
      </c>
      <c r="BS323">
        <v>3</v>
      </c>
      <c r="CS323" s="57"/>
    </row>
    <row r="324" spans="1:97" hidden="1">
      <c r="A324" s="9">
        <v>317</v>
      </c>
      <c r="B324" s="9">
        <v>1</v>
      </c>
      <c r="C324" s="9">
        <v>3</v>
      </c>
      <c r="D324" s="9">
        <v>2</v>
      </c>
      <c r="E324" s="9">
        <v>11</v>
      </c>
      <c r="F324" s="9">
        <v>1</v>
      </c>
      <c r="G324" s="9">
        <v>0</v>
      </c>
      <c r="H324" s="9">
        <v>0</v>
      </c>
      <c r="I324" s="9">
        <v>1</v>
      </c>
      <c r="J324" s="9">
        <v>0</v>
      </c>
      <c r="K324" s="9">
        <v>0</v>
      </c>
      <c r="L324" s="9">
        <v>0</v>
      </c>
      <c r="M324" s="9">
        <v>3</v>
      </c>
      <c r="N324" s="9">
        <v>1</v>
      </c>
      <c r="O324" s="9">
        <v>1</v>
      </c>
      <c r="P324" s="9">
        <v>1</v>
      </c>
      <c r="Q324" s="9">
        <v>1</v>
      </c>
      <c r="R324" s="9">
        <v>1</v>
      </c>
      <c r="S324" s="9">
        <v>1</v>
      </c>
      <c r="T324" s="9">
        <v>1</v>
      </c>
      <c r="U324" s="9">
        <v>1</v>
      </c>
      <c r="V324" s="9">
        <v>1</v>
      </c>
      <c r="W324" s="75">
        <v>2</v>
      </c>
      <c r="X324" s="75" t="s">
        <v>954</v>
      </c>
      <c r="Y324" s="75" t="s">
        <v>952</v>
      </c>
      <c r="Z324" s="9" t="s">
        <v>952</v>
      </c>
      <c r="AA324" s="9">
        <v>1</v>
      </c>
      <c r="AB324" s="9">
        <v>1</v>
      </c>
      <c r="AC324" s="9">
        <v>1</v>
      </c>
      <c r="AD324" s="9">
        <v>1</v>
      </c>
      <c r="AE324" s="9">
        <v>1</v>
      </c>
      <c r="AF324" s="9">
        <v>1</v>
      </c>
      <c r="AG324" s="9">
        <v>2</v>
      </c>
      <c r="AH324" s="91">
        <v>1</v>
      </c>
      <c r="AI324" s="9">
        <v>1</v>
      </c>
      <c r="AJ324">
        <v>1</v>
      </c>
      <c r="AK324">
        <v>1</v>
      </c>
      <c r="AL324" s="58">
        <v>1</v>
      </c>
      <c r="AM324">
        <v>1</v>
      </c>
      <c r="AN324">
        <v>2</v>
      </c>
      <c r="AO324">
        <v>1</v>
      </c>
      <c r="AP324">
        <v>2</v>
      </c>
      <c r="AQ324">
        <v>2</v>
      </c>
      <c r="AR324">
        <v>1</v>
      </c>
      <c r="AS324">
        <v>1</v>
      </c>
      <c r="AT324">
        <v>1</v>
      </c>
      <c r="AU324">
        <v>1</v>
      </c>
      <c r="AV324">
        <v>2</v>
      </c>
      <c r="AW324">
        <v>1</v>
      </c>
      <c r="AX324">
        <v>1</v>
      </c>
      <c r="AY324">
        <v>1</v>
      </c>
      <c r="AZ324">
        <v>1</v>
      </c>
      <c r="BA324">
        <v>1</v>
      </c>
      <c r="BB324">
        <v>1</v>
      </c>
      <c r="BC324">
        <v>1</v>
      </c>
      <c r="BD324">
        <v>1</v>
      </c>
      <c r="BE324">
        <v>2</v>
      </c>
      <c r="BF324" t="s">
        <v>957</v>
      </c>
      <c r="BG324" t="s">
        <v>957</v>
      </c>
      <c r="BH324">
        <v>1</v>
      </c>
      <c r="BI324">
        <v>2</v>
      </c>
      <c r="BJ324">
        <v>1</v>
      </c>
      <c r="BK324">
        <v>2</v>
      </c>
      <c r="BL324">
        <v>1</v>
      </c>
      <c r="BM324">
        <v>1</v>
      </c>
      <c r="BN324">
        <v>2</v>
      </c>
      <c r="BO324">
        <v>3</v>
      </c>
      <c r="BP324">
        <v>1</v>
      </c>
      <c r="BQ324">
        <v>1</v>
      </c>
      <c r="BR324">
        <v>1</v>
      </c>
      <c r="BS324">
        <v>2</v>
      </c>
      <c r="BT324" t="s">
        <v>314</v>
      </c>
      <c r="CS324" s="57"/>
    </row>
    <row r="325" spans="1:97">
      <c r="A325" s="9">
        <v>318</v>
      </c>
      <c r="B325" s="9">
        <v>1</v>
      </c>
      <c r="C325" s="9">
        <v>7</v>
      </c>
      <c r="D325" s="9">
        <v>7</v>
      </c>
      <c r="E325" s="9">
        <v>6</v>
      </c>
      <c r="F325" s="9">
        <v>0</v>
      </c>
      <c r="G325" s="9">
        <v>0</v>
      </c>
      <c r="H325" s="9">
        <v>0</v>
      </c>
      <c r="I325" s="9">
        <v>1</v>
      </c>
      <c r="J325" s="9">
        <v>0</v>
      </c>
      <c r="K325" s="9">
        <v>0</v>
      </c>
      <c r="L325" s="9">
        <v>0</v>
      </c>
      <c r="M325" s="9">
        <v>2</v>
      </c>
      <c r="N325" s="9">
        <v>2</v>
      </c>
      <c r="O325" s="9">
        <v>2</v>
      </c>
      <c r="P325" s="9">
        <v>1</v>
      </c>
      <c r="Q325" s="9">
        <v>1</v>
      </c>
      <c r="R325" s="9">
        <v>1</v>
      </c>
      <c r="S325" s="9">
        <v>2</v>
      </c>
      <c r="T325" s="9">
        <v>2</v>
      </c>
      <c r="U325" s="9">
        <v>1</v>
      </c>
      <c r="V325" s="9">
        <v>1</v>
      </c>
      <c r="W325" s="75">
        <v>2</v>
      </c>
      <c r="X325" s="75" t="s">
        <v>956</v>
      </c>
      <c r="Y325" s="75" t="s">
        <v>952</v>
      </c>
      <c r="Z325" s="9" t="s">
        <v>952</v>
      </c>
      <c r="AA325" s="9">
        <v>1</v>
      </c>
      <c r="AB325" s="9">
        <v>2</v>
      </c>
      <c r="AC325" s="9">
        <v>2</v>
      </c>
      <c r="AD325" s="9">
        <v>1</v>
      </c>
      <c r="AE325" s="9">
        <v>2</v>
      </c>
      <c r="AF325" s="9">
        <v>1</v>
      </c>
      <c r="AG325" s="9">
        <v>1</v>
      </c>
      <c r="AH325" s="9">
        <v>2</v>
      </c>
      <c r="AI325" s="9">
        <v>2</v>
      </c>
      <c r="AJ325">
        <v>2</v>
      </c>
      <c r="AK325" t="s">
        <v>957</v>
      </c>
      <c r="AL325" s="58">
        <v>2</v>
      </c>
      <c r="AM325">
        <v>1</v>
      </c>
      <c r="AN325">
        <v>1</v>
      </c>
      <c r="AO325">
        <v>2</v>
      </c>
      <c r="AP325">
        <v>2</v>
      </c>
      <c r="AQ325">
        <v>2</v>
      </c>
      <c r="AR325">
        <v>2</v>
      </c>
      <c r="AS325">
        <v>2</v>
      </c>
      <c r="AT325">
        <v>2</v>
      </c>
      <c r="AU325">
        <v>2</v>
      </c>
      <c r="AV325">
        <v>2</v>
      </c>
      <c r="AW325">
        <v>2</v>
      </c>
      <c r="AX325">
        <v>2</v>
      </c>
      <c r="AY325">
        <v>2</v>
      </c>
      <c r="AZ325">
        <v>2</v>
      </c>
      <c r="BA325">
        <v>1</v>
      </c>
      <c r="BB325">
        <v>2</v>
      </c>
      <c r="BC325">
        <v>1</v>
      </c>
      <c r="BD325">
        <v>1</v>
      </c>
      <c r="BE325">
        <v>2</v>
      </c>
      <c r="BF325" t="s">
        <v>968</v>
      </c>
      <c r="BG325" t="s">
        <v>957</v>
      </c>
      <c r="BH325">
        <v>1</v>
      </c>
      <c r="BI325">
        <v>4</v>
      </c>
      <c r="BJ325">
        <v>1</v>
      </c>
      <c r="BK325">
        <v>1</v>
      </c>
      <c r="BL325">
        <v>1</v>
      </c>
      <c r="BM325">
        <v>1</v>
      </c>
      <c r="BN325">
        <v>4</v>
      </c>
      <c r="BO325">
        <v>1</v>
      </c>
      <c r="BP325">
        <v>4</v>
      </c>
      <c r="BQ325">
        <v>4</v>
      </c>
      <c r="BR325">
        <v>4</v>
      </c>
      <c r="BS325">
        <v>1</v>
      </c>
      <c r="CS325" s="57"/>
    </row>
    <row r="326" spans="1:97" hidden="1">
      <c r="A326" s="9">
        <v>319</v>
      </c>
      <c r="B326" s="9">
        <v>2</v>
      </c>
      <c r="C326" s="9">
        <v>9</v>
      </c>
      <c r="D326" s="9">
        <v>7</v>
      </c>
      <c r="E326" s="9">
        <v>3</v>
      </c>
      <c r="F326" s="9">
        <v>0</v>
      </c>
      <c r="G326" s="9">
        <v>0</v>
      </c>
      <c r="H326" s="9">
        <v>0</v>
      </c>
      <c r="I326" s="9">
        <v>0</v>
      </c>
      <c r="J326" s="9">
        <v>0</v>
      </c>
      <c r="K326" s="9">
        <v>0</v>
      </c>
      <c r="L326" s="9">
        <v>1</v>
      </c>
      <c r="M326" s="9">
        <v>2</v>
      </c>
      <c r="N326" s="9">
        <v>1</v>
      </c>
      <c r="O326" s="9">
        <v>2</v>
      </c>
      <c r="P326" s="9">
        <v>1</v>
      </c>
      <c r="Q326" s="9">
        <v>2</v>
      </c>
      <c r="R326" s="9" t="s">
        <v>957</v>
      </c>
      <c r="S326" s="9" t="s">
        <v>957</v>
      </c>
      <c r="T326" s="9">
        <v>1</v>
      </c>
      <c r="U326" s="9">
        <v>2</v>
      </c>
      <c r="V326" s="9" t="s">
        <v>957</v>
      </c>
      <c r="W326" s="75">
        <v>1</v>
      </c>
      <c r="X326" s="75">
        <v>1</v>
      </c>
      <c r="Y326" s="75">
        <v>2</v>
      </c>
      <c r="Z326" s="9">
        <v>2</v>
      </c>
      <c r="AA326" s="9">
        <v>1</v>
      </c>
      <c r="AB326" s="9">
        <v>2</v>
      </c>
      <c r="AC326" s="9">
        <v>2</v>
      </c>
      <c r="AD326" s="9">
        <v>1</v>
      </c>
      <c r="AE326" s="9">
        <v>1</v>
      </c>
      <c r="AF326" s="9">
        <v>1</v>
      </c>
      <c r="AG326" s="9">
        <v>1</v>
      </c>
      <c r="AH326" s="9">
        <v>1</v>
      </c>
      <c r="AI326" s="9">
        <v>2</v>
      </c>
      <c r="AJ326">
        <v>2</v>
      </c>
      <c r="AK326" t="s">
        <v>957</v>
      </c>
      <c r="AL326" s="58">
        <v>1</v>
      </c>
      <c r="AM326">
        <v>1</v>
      </c>
      <c r="AN326">
        <v>1</v>
      </c>
      <c r="AO326">
        <v>2</v>
      </c>
      <c r="AP326">
        <v>1</v>
      </c>
      <c r="AQ326">
        <v>2</v>
      </c>
      <c r="AR326">
        <v>2</v>
      </c>
      <c r="AS326">
        <v>2</v>
      </c>
      <c r="AT326">
        <v>1</v>
      </c>
      <c r="AU326">
        <v>1</v>
      </c>
      <c r="AV326">
        <v>2</v>
      </c>
      <c r="AW326">
        <v>1</v>
      </c>
      <c r="AX326">
        <v>2</v>
      </c>
      <c r="AY326">
        <v>2</v>
      </c>
      <c r="AZ326">
        <v>2</v>
      </c>
      <c r="BA326">
        <v>1</v>
      </c>
      <c r="BB326">
        <v>1</v>
      </c>
      <c r="BC326">
        <v>1</v>
      </c>
      <c r="BD326">
        <v>2</v>
      </c>
      <c r="BE326">
        <v>2</v>
      </c>
      <c r="BF326" t="s">
        <v>957</v>
      </c>
      <c r="BG326" t="s">
        <v>957</v>
      </c>
      <c r="BH326">
        <v>2</v>
      </c>
      <c r="BI326">
        <v>2</v>
      </c>
      <c r="BJ326">
        <v>1</v>
      </c>
      <c r="BK326">
        <v>1</v>
      </c>
      <c r="BL326">
        <v>1</v>
      </c>
      <c r="BM326">
        <v>2</v>
      </c>
      <c r="BN326">
        <v>3</v>
      </c>
      <c r="BO326">
        <v>1</v>
      </c>
      <c r="BP326">
        <v>1</v>
      </c>
      <c r="BQ326">
        <v>3</v>
      </c>
      <c r="BR326">
        <v>3</v>
      </c>
      <c r="BS326">
        <v>2</v>
      </c>
      <c r="BT326" t="s">
        <v>315</v>
      </c>
      <c r="CS326" s="57"/>
    </row>
    <row r="327" spans="1:97" hidden="1">
      <c r="A327" s="9">
        <v>320</v>
      </c>
      <c r="B327" s="9">
        <v>1</v>
      </c>
      <c r="C327" s="9">
        <v>5</v>
      </c>
      <c r="D327" s="9">
        <v>7</v>
      </c>
      <c r="E327" s="9">
        <v>13</v>
      </c>
      <c r="F327" s="9">
        <v>0</v>
      </c>
      <c r="G327" s="9">
        <v>1</v>
      </c>
      <c r="H327" s="9">
        <v>1</v>
      </c>
      <c r="I327" s="9">
        <v>0</v>
      </c>
      <c r="J327" s="9">
        <v>0</v>
      </c>
      <c r="K327" s="9">
        <v>0</v>
      </c>
      <c r="L327" s="9">
        <v>0</v>
      </c>
      <c r="M327" s="9">
        <v>2</v>
      </c>
      <c r="N327" s="9">
        <v>2</v>
      </c>
      <c r="O327" s="9">
        <v>2</v>
      </c>
      <c r="P327" s="9">
        <v>2</v>
      </c>
      <c r="Q327" s="9">
        <v>1</v>
      </c>
      <c r="R327" s="9">
        <v>1</v>
      </c>
      <c r="S327" s="9">
        <v>2</v>
      </c>
      <c r="T327" s="9">
        <v>2</v>
      </c>
      <c r="U327" s="9">
        <v>1</v>
      </c>
      <c r="V327" s="9">
        <v>2</v>
      </c>
      <c r="W327" s="75">
        <v>1</v>
      </c>
      <c r="X327" s="75">
        <v>1</v>
      </c>
      <c r="Y327" s="75">
        <v>2</v>
      </c>
      <c r="Z327" s="9">
        <v>2</v>
      </c>
      <c r="AA327" s="9">
        <v>2</v>
      </c>
      <c r="AB327" s="9">
        <v>2</v>
      </c>
      <c r="AC327" s="9">
        <v>2</v>
      </c>
      <c r="AD327" s="9">
        <v>1</v>
      </c>
      <c r="AE327" s="9">
        <v>2</v>
      </c>
      <c r="AF327" s="9">
        <v>2</v>
      </c>
      <c r="AG327" s="9">
        <v>2</v>
      </c>
      <c r="AH327" s="91">
        <v>2</v>
      </c>
      <c r="AI327" s="9">
        <v>2</v>
      </c>
      <c r="AJ327">
        <v>1</v>
      </c>
      <c r="AK327">
        <v>2</v>
      </c>
      <c r="AL327" s="58">
        <v>2</v>
      </c>
      <c r="AM327">
        <v>2</v>
      </c>
      <c r="AN327">
        <v>1</v>
      </c>
      <c r="AO327">
        <v>2</v>
      </c>
      <c r="AP327">
        <v>2</v>
      </c>
      <c r="AQ327">
        <v>2</v>
      </c>
      <c r="AR327">
        <v>2</v>
      </c>
      <c r="AS327">
        <v>2</v>
      </c>
      <c r="AT327">
        <v>2</v>
      </c>
      <c r="AU327">
        <v>2</v>
      </c>
      <c r="AV327">
        <v>2</v>
      </c>
      <c r="AW327">
        <v>1</v>
      </c>
      <c r="AX327">
        <v>2</v>
      </c>
      <c r="AY327">
        <v>2</v>
      </c>
      <c r="AZ327">
        <v>2</v>
      </c>
      <c r="BA327">
        <v>2</v>
      </c>
      <c r="BB327">
        <v>2</v>
      </c>
      <c r="BC327">
        <v>1</v>
      </c>
      <c r="BD327">
        <v>2</v>
      </c>
      <c r="BE327">
        <v>1</v>
      </c>
      <c r="BF327">
        <v>1</v>
      </c>
      <c r="BG327">
        <v>4</v>
      </c>
      <c r="BH327">
        <v>4</v>
      </c>
      <c r="BI327">
        <v>2</v>
      </c>
      <c r="BJ327">
        <v>3</v>
      </c>
      <c r="BK327">
        <v>4</v>
      </c>
      <c r="BL327">
        <v>3</v>
      </c>
      <c r="BM327">
        <v>3</v>
      </c>
      <c r="BN327">
        <v>4</v>
      </c>
      <c r="BO327">
        <v>4</v>
      </c>
      <c r="BP327">
        <v>4</v>
      </c>
      <c r="BQ327">
        <v>4</v>
      </c>
      <c r="BR327">
        <v>4</v>
      </c>
      <c r="BS327">
        <v>5</v>
      </c>
      <c r="BT327" t="s">
        <v>316</v>
      </c>
      <c r="CS327" s="57"/>
    </row>
    <row r="328" spans="1:97">
      <c r="A328" s="9">
        <v>321</v>
      </c>
      <c r="B328" s="9">
        <v>1</v>
      </c>
      <c r="C328" s="9">
        <v>5</v>
      </c>
      <c r="D328" s="9">
        <v>1</v>
      </c>
      <c r="E328" s="9">
        <v>7</v>
      </c>
      <c r="F328" s="9">
        <v>0</v>
      </c>
      <c r="G328" s="9">
        <v>0</v>
      </c>
      <c r="H328" s="9">
        <v>0</v>
      </c>
      <c r="I328" s="9">
        <v>0</v>
      </c>
      <c r="J328" s="9">
        <v>0</v>
      </c>
      <c r="K328" s="9">
        <v>1</v>
      </c>
      <c r="L328" s="9">
        <v>0</v>
      </c>
      <c r="M328" s="9">
        <v>2</v>
      </c>
      <c r="N328" s="9">
        <v>2</v>
      </c>
      <c r="O328" s="9">
        <v>1</v>
      </c>
      <c r="P328" s="9">
        <v>1</v>
      </c>
      <c r="Q328" s="9">
        <v>1</v>
      </c>
      <c r="R328" s="9">
        <v>2</v>
      </c>
      <c r="S328" s="9">
        <v>2</v>
      </c>
      <c r="T328" s="9">
        <v>1</v>
      </c>
      <c r="U328" s="9">
        <v>1</v>
      </c>
      <c r="V328" s="9">
        <v>2</v>
      </c>
      <c r="W328" s="75">
        <v>1</v>
      </c>
      <c r="X328" s="75">
        <v>1</v>
      </c>
      <c r="Y328" s="75">
        <v>2</v>
      </c>
      <c r="Z328" s="9"/>
      <c r="AA328" s="9">
        <v>1</v>
      </c>
      <c r="AB328" s="9">
        <v>2</v>
      </c>
      <c r="AC328" s="9">
        <v>2</v>
      </c>
      <c r="AD328" s="9">
        <v>1</v>
      </c>
      <c r="AE328" s="9">
        <v>2</v>
      </c>
      <c r="AF328" s="9">
        <v>2</v>
      </c>
      <c r="AG328" s="9">
        <v>2</v>
      </c>
      <c r="AH328" s="91">
        <v>2</v>
      </c>
      <c r="AI328" s="9">
        <v>2</v>
      </c>
      <c r="AJ328">
        <v>2</v>
      </c>
      <c r="AK328" t="s">
        <v>957</v>
      </c>
      <c r="AL328" s="58">
        <v>2</v>
      </c>
      <c r="AM328">
        <v>1</v>
      </c>
      <c r="AN328">
        <v>1</v>
      </c>
      <c r="AO328">
        <v>2</v>
      </c>
      <c r="AP328">
        <v>1</v>
      </c>
      <c r="AQ328">
        <v>2</v>
      </c>
      <c r="AR328">
        <v>1</v>
      </c>
      <c r="AS328">
        <v>2</v>
      </c>
      <c r="AT328">
        <v>2</v>
      </c>
      <c r="AU328">
        <v>2</v>
      </c>
      <c r="AV328">
        <v>2</v>
      </c>
      <c r="AW328">
        <v>2</v>
      </c>
      <c r="AX328">
        <v>2</v>
      </c>
      <c r="AY328">
        <v>2</v>
      </c>
      <c r="AZ328">
        <v>2</v>
      </c>
      <c r="BA328">
        <v>1</v>
      </c>
      <c r="BB328">
        <v>2</v>
      </c>
      <c r="BC328">
        <v>1</v>
      </c>
      <c r="BD328">
        <v>1</v>
      </c>
      <c r="BE328">
        <v>1</v>
      </c>
      <c r="BF328">
        <v>2</v>
      </c>
      <c r="BG328">
        <v>1</v>
      </c>
      <c r="BH328">
        <v>1</v>
      </c>
      <c r="BI328">
        <v>1</v>
      </c>
      <c r="BJ328">
        <v>1</v>
      </c>
      <c r="BK328">
        <v>1</v>
      </c>
      <c r="BL328">
        <v>1</v>
      </c>
      <c r="BM328">
        <v>1</v>
      </c>
      <c r="BN328">
        <v>4</v>
      </c>
      <c r="BO328">
        <v>4</v>
      </c>
      <c r="BP328">
        <v>2</v>
      </c>
      <c r="BQ328">
        <v>1</v>
      </c>
      <c r="BR328">
        <v>1</v>
      </c>
      <c r="BS328">
        <v>2</v>
      </c>
      <c r="CS328" s="57"/>
    </row>
    <row r="329" spans="1:97" hidden="1">
      <c r="A329" s="9">
        <v>322</v>
      </c>
      <c r="B329" s="9">
        <v>1</v>
      </c>
      <c r="C329" s="9">
        <v>3</v>
      </c>
      <c r="D329" s="9">
        <v>1</v>
      </c>
      <c r="E329" s="9">
        <v>11</v>
      </c>
      <c r="F329" s="9">
        <v>0</v>
      </c>
      <c r="G329" s="9">
        <v>0</v>
      </c>
      <c r="H329" s="9">
        <v>0</v>
      </c>
      <c r="I329" s="9">
        <v>0</v>
      </c>
      <c r="J329" s="9">
        <v>0</v>
      </c>
      <c r="K329" s="9">
        <v>0</v>
      </c>
      <c r="L329" s="9">
        <v>1</v>
      </c>
      <c r="M329" s="9">
        <v>3</v>
      </c>
      <c r="N329" s="9">
        <v>1</v>
      </c>
      <c r="O329" s="9">
        <v>1</v>
      </c>
      <c r="P329" s="9">
        <v>1</v>
      </c>
      <c r="Q329" s="9">
        <v>1</v>
      </c>
      <c r="R329" s="9">
        <v>1</v>
      </c>
      <c r="S329" s="9">
        <v>2</v>
      </c>
      <c r="T329" s="9">
        <v>2</v>
      </c>
      <c r="U329" s="9">
        <v>1</v>
      </c>
      <c r="V329" s="9">
        <v>1</v>
      </c>
      <c r="W329" s="75">
        <v>1</v>
      </c>
      <c r="X329" s="75">
        <v>1</v>
      </c>
      <c r="Y329" s="75">
        <v>2</v>
      </c>
      <c r="Z329" s="9">
        <v>1</v>
      </c>
      <c r="AA329" s="9">
        <v>1</v>
      </c>
      <c r="AB329" s="9">
        <v>2</v>
      </c>
      <c r="AC329" s="9">
        <v>2</v>
      </c>
      <c r="AD329" s="9">
        <v>1</v>
      </c>
      <c r="AE329" s="9">
        <v>2</v>
      </c>
      <c r="AF329" s="9">
        <v>1</v>
      </c>
      <c r="AG329" s="9">
        <v>2</v>
      </c>
      <c r="AH329" s="9">
        <v>2</v>
      </c>
      <c r="AI329" s="9">
        <v>2</v>
      </c>
      <c r="AJ329">
        <v>2</v>
      </c>
      <c r="AK329" t="s">
        <v>957</v>
      </c>
      <c r="AL329" s="58">
        <v>2</v>
      </c>
      <c r="AM329">
        <v>1</v>
      </c>
      <c r="AN329">
        <v>1</v>
      </c>
      <c r="AO329">
        <v>2</v>
      </c>
      <c r="AP329">
        <v>2</v>
      </c>
      <c r="AQ329">
        <v>2</v>
      </c>
      <c r="AR329">
        <v>2</v>
      </c>
      <c r="AS329">
        <v>2</v>
      </c>
      <c r="AT329">
        <v>1</v>
      </c>
      <c r="AU329">
        <v>2</v>
      </c>
      <c r="AV329">
        <v>2</v>
      </c>
      <c r="AW329">
        <v>1</v>
      </c>
      <c r="AX329">
        <v>2</v>
      </c>
      <c r="AY329">
        <v>2</v>
      </c>
      <c r="AZ329">
        <v>2</v>
      </c>
      <c r="BA329">
        <v>1</v>
      </c>
      <c r="BB329">
        <v>2</v>
      </c>
      <c r="BC329">
        <v>1</v>
      </c>
      <c r="BD329">
        <v>1</v>
      </c>
      <c r="BE329">
        <v>1</v>
      </c>
      <c r="BF329">
        <v>1</v>
      </c>
      <c r="BG329">
        <v>1</v>
      </c>
      <c r="BH329">
        <v>1</v>
      </c>
      <c r="BI329">
        <v>2</v>
      </c>
      <c r="BJ329">
        <v>2</v>
      </c>
      <c r="BK329">
        <v>2</v>
      </c>
      <c r="BL329">
        <v>1</v>
      </c>
      <c r="BM329">
        <v>3</v>
      </c>
      <c r="BN329">
        <v>4</v>
      </c>
      <c r="BO329">
        <v>1</v>
      </c>
      <c r="BP329">
        <v>2</v>
      </c>
      <c r="BQ329">
        <v>2</v>
      </c>
      <c r="BR329">
        <v>1</v>
      </c>
      <c r="BS329">
        <v>5</v>
      </c>
      <c r="BT329" t="s">
        <v>317</v>
      </c>
      <c r="CS329" s="57"/>
    </row>
    <row r="330" spans="1:97" hidden="1">
      <c r="A330" s="9">
        <v>323</v>
      </c>
      <c r="B330" s="9">
        <v>2</v>
      </c>
      <c r="C330" s="9">
        <v>9</v>
      </c>
      <c r="D330" s="9">
        <v>7</v>
      </c>
      <c r="E330" s="9">
        <v>7</v>
      </c>
      <c r="F330" s="9">
        <v>0</v>
      </c>
      <c r="G330" s="9">
        <v>0</v>
      </c>
      <c r="H330" s="9">
        <v>0</v>
      </c>
      <c r="I330" s="9">
        <v>0</v>
      </c>
      <c r="J330" s="9">
        <v>0</v>
      </c>
      <c r="K330" s="9">
        <v>1</v>
      </c>
      <c r="L330" s="9">
        <v>0</v>
      </c>
      <c r="M330" s="9">
        <v>2</v>
      </c>
      <c r="N330" s="9">
        <v>1</v>
      </c>
      <c r="O330" s="9">
        <v>1</v>
      </c>
      <c r="P330" s="9">
        <v>1</v>
      </c>
      <c r="Q330" s="9">
        <v>1</v>
      </c>
      <c r="R330" s="9">
        <v>2</v>
      </c>
      <c r="S330" s="9"/>
      <c r="T330" s="9">
        <v>2</v>
      </c>
      <c r="U330" s="9">
        <v>1</v>
      </c>
      <c r="V330" s="9">
        <v>1</v>
      </c>
      <c r="W330" s="75">
        <v>2</v>
      </c>
      <c r="X330" s="75" t="s">
        <v>956</v>
      </c>
      <c r="Y330" s="75" t="s">
        <v>952</v>
      </c>
      <c r="Z330" s="9" t="s">
        <v>952</v>
      </c>
      <c r="AA330" s="9">
        <v>1</v>
      </c>
      <c r="AB330" s="9">
        <v>2</v>
      </c>
      <c r="AC330" s="9">
        <v>1</v>
      </c>
      <c r="AD330" s="9">
        <v>1</v>
      </c>
      <c r="AE330" s="9">
        <v>2</v>
      </c>
      <c r="AF330" s="9">
        <v>1</v>
      </c>
      <c r="AG330" s="9">
        <v>1</v>
      </c>
      <c r="AH330" s="91">
        <v>2</v>
      </c>
      <c r="AI330" s="9">
        <v>2</v>
      </c>
      <c r="AJ330">
        <v>1</v>
      </c>
      <c r="AK330">
        <v>1</v>
      </c>
      <c r="AL330" s="58">
        <v>1</v>
      </c>
      <c r="AM330">
        <v>1</v>
      </c>
      <c r="AN330">
        <v>1</v>
      </c>
      <c r="AO330">
        <v>2</v>
      </c>
      <c r="AP330">
        <v>1</v>
      </c>
      <c r="AQ330">
        <v>2</v>
      </c>
      <c r="AR330">
        <v>2</v>
      </c>
      <c r="AS330">
        <v>2</v>
      </c>
      <c r="AT330">
        <v>2</v>
      </c>
      <c r="AU330">
        <v>2</v>
      </c>
      <c r="AV330">
        <v>2</v>
      </c>
      <c r="AW330">
        <v>1</v>
      </c>
      <c r="AX330">
        <v>2</v>
      </c>
      <c r="AY330">
        <v>1</v>
      </c>
      <c r="AZ330">
        <v>2</v>
      </c>
      <c r="BA330">
        <v>1</v>
      </c>
      <c r="BB330">
        <v>1</v>
      </c>
      <c r="BC330">
        <v>1</v>
      </c>
      <c r="BD330">
        <v>2</v>
      </c>
      <c r="BE330">
        <v>1</v>
      </c>
      <c r="BF330">
        <v>1</v>
      </c>
      <c r="BG330">
        <v>2</v>
      </c>
      <c r="BH330">
        <v>1</v>
      </c>
      <c r="BI330">
        <v>1</v>
      </c>
      <c r="BJ330">
        <v>1</v>
      </c>
      <c r="BK330">
        <v>1</v>
      </c>
      <c r="BL330">
        <v>1</v>
      </c>
      <c r="BM330">
        <v>2</v>
      </c>
      <c r="BN330">
        <v>3</v>
      </c>
      <c r="BO330">
        <v>1</v>
      </c>
      <c r="BP330">
        <v>1</v>
      </c>
      <c r="BQ330">
        <v>4</v>
      </c>
      <c r="BR330">
        <v>1</v>
      </c>
      <c r="BS330">
        <v>2</v>
      </c>
      <c r="CS330" s="57"/>
    </row>
    <row r="331" spans="1:97" hidden="1">
      <c r="A331" s="9">
        <v>324</v>
      </c>
      <c r="B331" s="9">
        <v>1</v>
      </c>
      <c r="C331" s="9">
        <v>8</v>
      </c>
      <c r="D331" s="9">
        <v>7</v>
      </c>
      <c r="E331" s="9">
        <v>13</v>
      </c>
      <c r="F331" s="9">
        <v>0</v>
      </c>
      <c r="G331" s="9">
        <v>0</v>
      </c>
      <c r="H331" s="9">
        <v>0</v>
      </c>
      <c r="I331" s="9">
        <v>0</v>
      </c>
      <c r="J331" s="9">
        <v>0</v>
      </c>
      <c r="K331" s="9">
        <v>1</v>
      </c>
      <c r="L331" s="9">
        <v>0</v>
      </c>
      <c r="M331" s="9">
        <v>2</v>
      </c>
      <c r="N331" s="9">
        <v>1</v>
      </c>
      <c r="O331" s="9">
        <v>1</v>
      </c>
      <c r="P331" s="9">
        <v>1</v>
      </c>
      <c r="Q331" s="9">
        <v>1</v>
      </c>
      <c r="R331" s="9">
        <v>1</v>
      </c>
      <c r="S331" s="9"/>
      <c r="T331" s="9">
        <v>2</v>
      </c>
      <c r="U331" s="9">
        <v>1</v>
      </c>
      <c r="V331" s="9">
        <v>2</v>
      </c>
      <c r="W331" s="75">
        <v>2</v>
      </c>
      <c r="X331" s="75" t="s">
        <v>956</v>
      </c>
      <c r="Y331" s="75" t="s">
        <v>952</v>
      </c>
      <c r="Z331" s="9" t="s">
        <v>952</v>
      </c>
      <c r="AA331" s="9">
        <v>2</v>
      </c>
      <c r="AB331" s="9">
        <v>2</v>
      </c>
      <c r="AC331" s="9">
        <v>1</v>
      </c>
      <c r="AD331" s="9">
        <v>1</v>
      </c>
      <c r="AE331" s="9">
        <v>2</v>
      </c>
      <c r="AF331" s="9">
        <v>1</v>
      </c>
      <c r="AG331" s="9">
        <v>1</v>
      </c>
      <c r="AH331" s="9">
        <v>2</v>
      </c>
      <c r="AI331" s="9">
        <v>2</v>
      </c>
      <c r="AJ331">
        <v>2</v>
      </c>
      <c r="AK331" t="s">
        <v>957</v>
      </c>
      <c r="AL331" s="58">
        <v>2</v>
      </c>
      <c r="AM331">
        <v>1</v>
      </c>
      <c r="AN331">
        <v>1</v>
      </c>
      <c r="AO331">
        <v>2</v>
      </c>
      <c r="AP331">
        <v>1</v>
      </c>
      <c r="AQ331">
        <v>2</v>
      </c>
      <c r="AR331">
        <v>1</v>
      </c>
      <c r="AS331">
        <v>2</v>
      </c>
      <c r="AT331">
        <v>1</v>
      </c>
      <c r="AU331">
        <v>2</v>
      </c>
      <c r="AV331">
        <v>2</v>
      </c>
      <c r="AW331">
        <v>2</v>
      </c>
      <c r="AX331">
        <v>2</v>
      </c>
      <c r="AY331">
        <v>2</v>
      </c>
      <c r="AZ331">
        <v>2</v>
      </c>
      <c r="BA331">
        <v>1</v>
      </c>
      <c r="BB331">
        <v>2</v>
      </c>
      <c r="BC331">
        <v>2</v>
      </c>
      <c r="BD331">
        <v>1</v>
      </c>
      <c r="BE331">
        <v>1</v>
      </c>
      <c r="BF331">
        <v>2</v>
      </c>
      <c r="BG331">
        <v>2</v>
      </c>
      <c r="BH331">
        <v>1</v>
      </c>
      <c r="BI331">
        <v>3</v>
      </c>
      <c r="BJ331">
        <v>2</v>
      </c>
      <c r="BK331">
        <v>2</v>
      </c>
      <c r="BL331">
        <v>2</v>
      </c>
      <c r="BM331">
        <v>2</v>
      </c>
      <c r="BN331">
        <v>4</v>
      </c>
      <c r="BO331">
        <v>2</v>
      </c>
      <c r="BP331">
        <v>4</v>
      </c>
      <c r="BQ331">
        <v>2</v>
      </c>
      <c r="BR331">
        <v>1</v>
      </c>
      <c r="BS331">
        <v>5</v>
      </c>
      <c r="CS331" s="57"/>
    </row>
    <row r="332" spans="1:97">
      <c r="A332" s="9">
        <v>325</v>
      </c>
      <c r="B332" s="9">
        <v>1</v>
      </c>
      <c r="C332" s="9">
        <v>5</v>
      </c>
      <c r="D332" s="9">
        <v>1</v>
      </c>
      <c r="E332" s="9">
        <v>13</v>
      </c>
      <c r="F332" s="9">
        <v>0</v>
      </c>
      <c r="G332" s="9">
        <v>0</v>
      </c>
      <c r="H332" s="9">
        <v>0</v>
      </c>
      <c r="I332" s="9">
        <v>0</v>
      </c>
      <c r="J332" s="9">
        <v>1</v>
      </c>
      <c r="K332" s="9">
        <v>0</v>
      </c>
      <c r="L332" s="9">
        <v>0</v>
      </c>
      <c r="M332" s="9">
        <v>1</v>
      </c>
      <c r="N332" s="9">
        <v>2</v>
      </c>
      <c r="O332" s="9">
        <v>2</v>
      </c>
      <c r="P332" s="9">
        <v>2</v>
      </c>
      <c r="Q332" s="9">
        <v>1</v>
      </c>
      <c r="R332" s="9">
        <v>1</v>
      </c>
      <c r="S332" s="9">
        <v>2</v>
      </c>
      <c r="T332" s="9">
        <v>2</v>
      </c>
      <c r="U332" s="9">
        <v>1</v>
      </c>
      <c r="V332" s="9">
        <v>2</v>
      </c>
      <c r="W332" s="75">
        <v>2</v>
      </c>
      <c r="X332" s="75" t="s">
        <v>956</v>
      </c>
      <c r="Y332" s="75" t="s">
        <v>952</v>
      </c>
      <c r="Z332" s="9" t="s">
        <v>952</v>
      </c>
      <c r="AA332" s="9">
        <v>1</v>
      </c>
      <c r="AB332" s="9">
        <v>2</v>
      </c>
      <c r="AC332" s="9">
        <v>2</v>
      </c>
      <c r="AD332" s="9">
        <v>2</v>
      </c>
      <c r="AE332" s="9">
        <v>2</v>
      </c>
      <c r="AF332" s="9">
        <v>2</v>
      </c>
      <c r="AG332" s="9">
        <v>1</v>
      </c>
      <c r="AH332" s="91">
        <v>2</v>
      </c>
      <c r="AI332" s="9">
        <v>2</v>
      </c>
      <c r="AJ332">
        <v>2</v>
      </c>
      <c r="AK332" t="s">
        <v>957</v>
      </c>
      <c r="AL332" s="58">
        <v>1</v>
      </c>
      <c r="AM332">
        <v>1</v>
      </c>
      <c r="AN332">
        <v>1</v>
      </c>
      <c r="AO332">
        <v>2</v>
      </c>
      <c r="AP332">
        <v>2</v>
      </c>
      <c r="AQ332">
        <v>2</v>
      </c>
      <c r="AR332">
        <v>1</v>
      </c>
      <c r="AS332">
        <v>2</v>
      </c>
      <c r="AT332">
        <v>2</v>
      </c>
      <c r="AU332">
        <v>2</v>
      </c>
      <c r="AV332">
        <v>2</v>
      </c>
      <c r="AW332">
        <v>2</v>
      </c>
      <c r="AX332">
        <v>2</v>
      </c>
      <c r="AY332">
        <v>2</v>
      </c>
      <c r="AZ332">
        <v>2</v>
      </c>
      <c r="BA332">
        <v>2</v>
      </c>
      <c r="BB332">
        <v>2</v>
      </c>
      <c r="BC332">
        <v>1</v>
      </c>
      <c r="BD332">
        <v>1</v>
      </c>
      <c r="BE332">
        <v>2</v>
      </c>
      <c r="BF332" t="s">
        <v>957</v>
      </c>
      <c r="BG332" t="s">
        <v>957</v>
      </c>
      <c r="BH332">
        <v>1</v>
      </c>
      <c r="BI332">
        <v>2</v>
      </c>
      <c r="BJ332">
        <v>2</v>
      </c>
      <c r="BK332">
        <v>1</v>
      </c>
      <c r="BL332">
        <v>1</v>
      </c>
      <c r="BM332">
        <v>1</v>
      </c>
      <c r="BN332">
        <v>4</v>
      </c>
      <c r="BO332">
        <v>3</v>
      </c>
      <c r="BP332">
        <v>4</v>
      </c>
      <c r="BQ332">
        <v>4</v>
      </c>
      <c r="BR332">
        <v>1</v>
      </c>
      <c r="BS332">
        <v>3</v>
      </c>
      <c r="CS332" s="57"/>
    </row>
    <row r="333" spans="1:97" hidden="1">
      <c r="A333" s="9">
        <v>326</v>
      </c>
      <c r="B333" s="9">
        <v>2</v>
      </c>
      <c r="C333" s="9">
        <v>4</v>
      </c>
      <c r="D333" s="9">
        <v>5</v>
      </c>
      <c r="E333" s="9">
        <v>12</v>
      </c>
      <c r="F333" s="9">
        <v>1</v>
      </c>
      <c r="G333" s="9">
        <v>0</v>
      </c>
      <c r="H333" s="9">
        <v>0</v>
      </c>
      <c r="I333" s="9">
        <v>0</v>
      </c>
      <c r="J333" s="9">
        <v>0</v>
      </c>
      <c r="K333" s="9">
        <v>0</v>
      </c>
      <c r="L333" s="9">
        <v>0</v>
      </c>
      <c r="M333" s="9">
        <v>2</v>
      </c>
      <c r="N333" s="9">
        <v>1</v>
      </c>
      <c r="O333" s="9">
        <v>1</v>
      </c>
      <c r="P333" s="9">
        <v>1</v>
      </c>
      <c r="Q333" s="9">
        <v>1</v>
      </c>
      <c r="R333" s="9">
        <v>1</v>
      </c>
      <c r="S333" s="9">
        <v>1</v>
      </c>
      <c r="T333" s="9">
        <v>1</v>
      </c>
      <c r="U333" s="9">
        <v>1</v>
      </c>
      <c r="V333" s="9">
        <v>2</v>
      </c>
      <c r="W333" s="75">
        <v>2</v>
      </c>
      <c r="X333" s="75" t="s">
        <v>956</v>
      </c>
      <c r="Y333" s="75" t="s">
        <v>952</v>
      </c>
      <c r="Z333" s="9" t="s">
        <v>952</v>
      </c>
      <c r="AA333" s="9">
        <v>2</v>
      </c>
      <c r="AB333" s="9">
        <v>2</v>
      </c>
      <c r="AC333" s="9">
        <v>1</v>
      </c>
      <c r="AD333" s="9">
        <v>1</v>
      </c>
      <c r="AE333" s="9">
        <v>2</v>
      </c>
      <c r="AF333" s="9">
        <v>1</v>
      </c>
      <c r="AG333" s="9">
        <v>1</v>
      </c>
      <c r="AH333" s="9">
        <v>1</v>
      </c>
      <c r="AI333" s="9">
        <v>2</v>
      </c>
      <c r="AJ333">
        <v>1</v>
      </c>
      <c r="AK333">
        <v>1</v>
      </c>
      <c r="AL333" s="58">
        <v>2</v>
      </c>
      <c r="AM333">
        <v>1</v>
      </c>
      <c r="AN333">
        <v>2</v>
      </c>
      <c r="AO333">
        <v>2</v>
      </c>
      <c r="AP333">
        <v>1</v>
      </c>
      <c r="AQ333">
        <v>2</v>
      </c>
      <c r="AR333">
        <v>2</v>
      </c>
      <c r="AS333">
        <v>2</v>
      </c>
      <c r="AT333">
        <v>2</v>
      </c>
      <c r="AU333">
        <v>1</v>
      </c>
      <c r="AV333">
        <v>2</v>
      </c>
      <c r="AW333">
        <v>1</v>
      </c>
      <c r="AX333">
        <v>2</v>
      </c>
      <c r="AY333">
        <v>2</v>
      </c>
      <c r="AZ333">
        <v>2</v>
      </c>
      <c r="BA333">
        <v>2</v>
      </c>
      <c r="BB333">
        <v>2</v>
      </c>
      <c r="BC333">
        <v>1</v>
      </c>
      <c r="BD333">
        <v>1</v>
      </c>
      <c r="BE333">
        <v>2</v>
      </c>
      <c r="BF333" t="s">
        <v>957</v>
      </c>
      <c r="BG333" t="s">
        <v>957</v>
      </c>
      <c r="BH333">
        <v>1</v>
      </c>
      <c r="BI333">
        <v>1</v>
      </c>
      <c r="BJ333">
        <v>1</v>
      </c>
      <c r="BK333">
        <v>2</v>
      </c>
      <c r="BL333">
        <v>2</v>
      </c>
      <c r="BM333">
        <v>1</v>
      </c>
      <c r="BN333">
        <v>4</v>
      </c>
      <c r="BO333">
        <v>2</v>
      </c>
      <c r="BP333">
        <v>2</v>
      </c>
      <c r="BQ333">
        <v>3</v>
      </c>
      <c r="BR333">
        <v>1</v>
      </c>
      <c r="BS333">
        <v>2</v>
      </c>
      <c r="CS333" s="57"/>
    </row>
    <row r="334" spans="1:97">
      <c r="A334" s="9">
        <v>327</v>
      </c>
      <c r="B334" s="9">
        <v>2</v>
      </c>
      <c r="C334" s="9">
        <v>3</v>
      </c>
      <c r="D334" s="9">
        <v>5</v>
      </c>
      <c r="E334" s="9">
        <v>5</v>
      </c>
      <c r="F334" s="9">
        <v>1</v>
      </c>
      <c r="G334" s="9">
        <v>1</v>
      </c>
      <c r="H334" s="9">
        <v>0</v>
      </c>
      <c r="I334" s="9">
        <v>0</v>
      </c>
      <c r="J334" s="9">
        <v>0</v>
      </c>
      <c r="K334" s="9">
        <v>0</v>
      </c>
      <c r="L334" s="9">
        <v>0</v>
      </c>
      <c r="M334" s="9">
        <v>1</v>
      </c>
      <c r="N334" s="9">
        <v>2</v>
      </c>
      <c r="O334" s="9">
        <v>2</v>
      </c>
      <c r="P334" s="9">
        <v>1</v>
      </c>
      <c r="Q334" s="9">
        <v>1</v>
      </c>
      <c r="R334" s="9">
        <v>1</v>
      </c>
      <c r="S334" s="9">
        <v>2</v>
      </c>
      <c r="T334" s="9">
        <v>2</v>
      </c>
      <c r="U334" s="9">
        <v>1</v>
      </c>
      <c r="V334" s="9">
        <v>2</v>
      </c>
      <c r="W334" s="75">
        <v>1</v>
      </c>
      <c r="X334" s="75">
        <v>1</v>
      </c>
      <c r="Y334" s="75">
        <v>2</v>
      </c>
      <c r="Z334" s="9">
        <v>1</v>
      </c>
      <c r="AA334" s="9">
        <v>1</v>
      </c>
      <c r="AB334" s="9">
        <v>1</v>
      </c>
      <c r="AC334" s="9">
        <v>2</v>
      </c>
      <c r="AD334" s="9">
        <v>1</v>
      </c>
      <c r="AE334" s="9">
        <v>2</v>
      </c>
      <c r="AF334" s="9">
        <v>1</v>
      </c>
      <c r="AG334" s="9">
        <v>1</v>
      </c>
      <c r="AH334" s="9">
        <v>2</v>
      </c>
      <c r="AI334" s="9">
        <v>2</v>
      </c>
      <c r="AJ334">
        <v>1</v>
      </c>
      <c r="AK334">
        <v>1</v>
      </c>
      <c r="AL334" s="58">
        <v>2</v>
      </c>
      <c r="AM334">
        <v>1</v>
      </c>
      <c r="AN334">
        <v>1</v>
      </c>
      <c r="AO334">
        <v>2</v>
      </c>
      <c r="AP334">
        <v>2</v>
      </c>
      <c r="AQ334">
        <v>2</v>
      </c>
      <c r="AR334">
        <v>2</v>
      </c>
      <c r="AS334">
        <v>2</v>
      </c>
      <c r="AT334">
        <v>1</v>
      </c>
      <c r="AU334">
        <v>2</v>
      </c>
      <c r="AV334">
        <v>2</v>
      </c>
      <c r="AW334">
        <v>1</v>
      </c>
      <c r="AX334">
        <v>2</v>
      </c>
      <c r="AY334">
        <v>2</v>
      </c>
      <c r="AZ334">
        <v>2</v>
      </c>
      <c r="BA334">
        <v>2</v>
      </c>
      <c r="BB334">
        <v>1</v>
      </c>
      <c r="BC334">
        <v>1</v>
      </c>
      <c r="BD334">
        <v>1</v>
      </c>
      <c r="BE334">
        <v>1</v>
      </c>
      <c r="BF334">
        <v>1</v>
      </c>
      <c r="BG334">
        <v>2</v>
      </c>
      <c r="BH334">
        <v>2</v>
      </c>
      <c r="BI334">
        <v>3</v>
      </c>
      <c r="BJ334">
        <v>1</v>
      </c>
      <c r="BK334">
        <v>1</v>
      </c>
      <c r="BL334">
        <v>1</v>
      </c>
      <c r="BM334">
        <v>1</v>
      </c>
      <c r="BN334">
        <v>4</v>
      </c>
      <c r="BO334">
        <v>2</v>
      </c>
      <c r="BP334">
        <v>2</v>
      </c>
      <c r="BQ334">
        <v>3</v>
      </c>
      <c r="BR334">
        <v>1</v>
      </c>
      <c r="BS334">
        <v>2</v>
      </c>
      <c r="CS334" s="57"/>
    </row>
    <row r="335" spans="1:97" hidden="1">
      <c r="A335" s="9">
        <v>328</v>
      </c>
      <c r="B335" s="9">
        <v>2</v>
      </c>
      <c r="C335" s="9">
        <v>3</v>
      </c>
      <c r="D335" s="9">
        <v>1</v>
      </c>
      <c r="E335" s="9">
        <v>1</v>
      </c>
      <c r="F335" s="9">
        <v>0</v>
      </c>
      <c r="G335" s="9">
        <v>0</v>
      </c>
      <c r="H335" s="9">
        <v>0</v>
      </c>
      <c r="I335" s="9">
        <v>0</v>
      </c>
      <c r="J335" s="9">
        <v>0</v>
      </c>
      <c r="K335" s="9">
        <v>0</v>
      </c>
      <c r="L335" s="9">
        <v>1</v>
      </c>
      <c r="M335" s="9">
        <v>1</v>
      </c>
      <c r="N335" s="9">
        <v>1</v>
      </c>
      <c r="O335" s="9">
        <v>2</v>
      </c>
      <c r="P335" s="9">
        <v>2</v>
      </c>
      <c r="Q335" s="9">
        <v>1</v>
      </c>
      <c r="R335" s="9">
        <v>1</v>
      </c>
      <c r="S335" s="9">
        <v>2</v>
      </c>
      <c r="T335" s="9">
        <v>2</v>
      </c>
      <c r="U335" s="9">
        <v>1</v>
      </c>
      <c r="V335" s="9">
        <v>2</v>
      </c>
      <c r="W335" s="75">
        <v>2</v>
      </c>
      <c r="X335" s="75" t="s">
        <v>956</v>
      </c>
      <c r="Y335" s="75" t="s">
        <v>952</v>
      </c>
      <c r="Z335" s="9" t="s">
        <v>952</v>
      </c>
      <c r="AA335" s="9">
        <v>2</v>
      </c>
      <c r="AB335" s="9">
        <v>2</v>
      </c>
      <c r="AC335" s="9">
        <v>2</v>
      </c>
      <c r="AD335" s="9">
        <v>1</v>
      </c>
      <c r="AE335" s="9">
        <v>2</v>
      </c>
      <c r="AF335" s="9">
        <v>2</v>
      </c>
      <c r="AG335" s="9">
        <v>1</v>
      </c>
      <c r="AH335" s="91">
        <v>2</v>
      </c>
      <c r="AI335" s="9">
        <v>2</v>
      </c>
      <c r="AJ335">
        <v>2</v>
      </c>
      <c r="AK335" t="s">
        <v>957</v>
      </c>
      <c r="AL335" s="58">
        <v>2</v>
      </c>
      <c r="AM335">
        <v>1</v>
      </c>
      <c r="AN335">
        <v>1</v>
      </c>
      <c r="AO335">
        <v>2</v>
      </c>
      <c r="AP335">
        <v>2</v>
      </c>
      <c r="AQ335">
        <v>2</v>
      </c>
      <c r="AR335">
        <v>1</v>
      </c>
      <c r="AS335">
        <v>2</v>
      </c>
      <c r="AT335">
        <v>1</v>
      </c>
      <c r="AU335">
        <v>2</v>
      </c>
      <c r="AV335">
        <v>2</v>
      </c>
      <c r="AW335">
        <v>2</v>
      </c>
      <c r="AX335">
        <v>2</v>
      </c>
      <c r="AY335">
        <v>2</v>
      </c>
      <c r="AZ335">
        <v>2</v>
      </c>
      <c r="BA335">
        <v>2</v>
      </c>
      <c r="BB335">
        <v>2</v>
      </c>
      <c r="BC335">
        <v>1</v>
      </c>
      <c r="BD335">
        <v>1</v>
      </c>
      <c r="BE335">
        <v>1</v>
      </c>
      <c r="BF335">
        <v>2</v>
      </c>
      <c r="BG335">
        <v>1</v>
      </c>
      <c r="BH335">
        <v>1</v>
      </c>
      <c r="BI335">
        <v>4</v>
      </c>
      <c r="BJ335">
        <v>3</v>
      </c>
      <c r="BK335">
        <v>2</v>
      </c>
      <c r="BL335">
        <v>2</v>
      </c>
      <c r="BM335">
        <v>3</v>
      </c>
      <c r="BN335">
        <v>4</v>
      </c>
      <c r="BO335">
        <v>4</v>
      </c>
      <c r="BP335">
        <v>4</v>
      </c>
      <c r="BQ335">
        <v>3</v>
      </c>
      <c r="BR335">
        <v>4</v>
      </c>
      <c r="BS335">
        <v>2</v>
      </c>
      <c r="CS335" s="57"/>
    </row>
    <row r="336" spans="1:97">
      <c r="A336" s="9">
        <v>329</v>
      </c>
      <c r="B336" s="9">
        <v>2</v>
      </c>
      <c r="C336" s="9">
        <v>2</v>
      </c>
      <c r="D336" s="9">
        <v>3</v>
      </c>
      <c r="E336" s="9">
        <v>16</v>
      </c>
      <c r="F336" s="9">
        <v>0</v>
      </c>
      <c r="G336" s="9">
        <v>0</v>
      </c>
      <c r="H336" s="9">
        <v>0</v>
      </c>
      <c r="I336" s="9">
        <v>1</v>
      </c>
      <c r="J336" s="9">
        <v>0</v>
      </c>
      <c r="K336" s="9">
        <v>0</v>
      </c>
      <c r="L336" s="9">
        <v>0</v>
      </c>
      <c r="M336" s="9">
        <v>1</v>
      </c>
      <c r="N336" s="9">
        <v>2</v>
      </c>
      <c r="O336" s="9">
        <v>2</v>
      </c>
      <c r="P336" s="9">
        <v>2</v>
      </c>
      <c r="Q336" s="9">
        <v>2</v>
      </c>
      <c r="R336" s="9" t="s">
        <v>957</v>
      </c>
      <c r="S336" s="9" t="s">
        <v>957</v>
      </c>
      <c r="T336" s="9">
        <v>2</v>
      </c>
      <c r="U336" s="9">
        <v>1</v>
      </c>
      <c r="V336" s="9">
        <v>1</v>
      </c>
      <c r="W336" s="75">
        <v>2</v>
      </c>
      <c r="X336" s="75" t="s">
        <v>956</v>
      </c>
      <c r="Y336" s="75" t="s">
        <v>952</v>
      </c>
      <c r="Z336" s="9" t="s">
        <v>952</v>
      </c>
      <c r="AA336" s="9">
        <v>2</v>
      </c>
      <c r="AB336" s="9">
        <v>2</v>
      </c>
      <c r="AC336" s="9">
        <v>2</v>
      </c>
      <c r="AD336" s="9">
        <v>2</v>
      </c>
      <c r="AE336" s="9">
        <v>2</v>
      </c>
      <c r="AF336" s="9">
        <v>1</v>
      </c>
      <c r="AG336" s="9">
        <v>2</v>
      </c>
      <c r="AH336" s="91">
        <v>2</v>
      </c>
      <c r="AI336" s="9">
        <v>2</v>
      </c>
      <c r="AJ336">
        <v>2</v>
      </c>
      <c r="AK336" t="s">
        <v>957</v>
      </c>
      <c r="AL336" s="58">
        <v>2</v>
      </c>
      <c r="AM336">
        <v>1</v>
      </c>
      <c r="AN336">
        <v>1</v>
      </c>
      <c r="AO336">
        <v>2</v>
      </c>
      <c r="AP336">
        <v>2</v>
      </c>
      <c r="AQ336">
        <v>1</v>
      </c>
      <c r="AR336">
        <v>2</v>
      </c>
      <c r="AS336">
        <v>2</v>
      </c>
      <c r="AT336">
        <v>2</v>
      </c>
      <c r="AU336">
        <v>2</v>
      </c>
      <c r="AV336">
        <v>1</v>
      </c>
      <c r="AW336">
        <v>2</v>
      </c>
      <c r="AX336">
        <v>2</v>
      </c>
      <c r="AY336">
        <v>2</v>
      </c>
      <c r="AZ336">
        <v>2</v>
      </c>
      <c r="BA336">
        <v>2</v>
      </c>
      <c r="BB336">
        <v>2</v>
      </c>
      <c r="BC336">
        <v>1</v>
      </c>
      <c r="BD336">
        <v>1</v>
      </c>
      <c r="BE336">
        <v>1</v>
      </c>
      <c r="BF336">
        <v>1</v>
      </c>
      <c r="BG336">
        <v>1</v>
      </c>
      <c r="BH336">
        <v>2</v>
      </c>
      <c r="BI336">
        <v>3</v>
      </c>
      <c r="BJ336">
        <v>2</v>
      </c>
      <c r="BK336">
        <v>2</v>
      </c>
      <c r="BL336">
        <v>2</v>
      </c>
      <c r="BM336">
        <v>2</v>
      </c>
      <c r="BN336">
        <v>4</v>
      </c>
      <c r="BO336">
        <v>1</v>
      </c>
      <c r="BP336">
        <v>2</v>
      </c>
      <c r="BQ336">
        <v>3</v>
      </c>
      <c r="BR336">
        <v>1</v>
      </c>
      <c r="BS336">
        <v>2</v>
      </c>
      <c r="CS336" s="57"/>
    </row>
    <row r="337" spans="1:97" hidden="1">
      <c r="A337" s="9">
        <v>330</v>
      </c>
      <c r="B337" s="9">
        <v>2</v>
      </c>
      <c r="C337" s="9">
        <v>8</v>
      </c>
      <c r="D337" s="9">
        <v>5</v>
      </c>
      <c r="E337" s="9">
        <v>15</v>
      </c>
      <c r="F337" s="9">
        <v>0</v>
      </c>
      <c r="G337" s="9">
        <v>0</v>
      </c>
      <c r="H337" s="9">
        <v>0</v>
      </c>
      <c r="I337" s="9">
        <v>0</v>
      </c>
      <c r="J337" s="9">
        <v>0</v>
      </c>
      <c r="K337" s="9">
        <v>1</v>
      </c>
      <c r="L337" s="9">
        <v>0</v>
      </c>
      <c r="M337" s="9">
        <v>2</v>
      </c>
      <c r="N337" s="9">
        <v>1</v>
      </c>
      <c r="O337" s="9">
        <v>1</v>
      </c>
      <c r="P337" s="9">
        <v>1</v>
      </c>
      <c r="Q337" s="9">
        <v>1</v>
      </c>
      <c r="R337" s="9">
        <v>1</v>
      </c>
      <c r="S337" s="9">
        <v>2</v>
      </c>
      <c r="T337" s="9">
        <v>1</v>
      </c>
      <c r="U337" s="9">
        <v>1</v>
      </c>
      <c r="V337" s="9">
        <v>2</v>
      </c>
      <c r="W337" s="75">
        <v>2</v>
      </c>
      <c r="X337" s="75" t="s">
        <v>956</v>
      </c>
      <c r="Y337" s="75" t="s">
        <v>952</v>
      </c>
      <c r="Z337" s="9" t="s">
        <v>952</v>
      </c>
      <c r="AA337" s="9">
        <v>1</v>
      </c>
      <c r="AB337" s="9">
        <v>1</v>
      </c>
      <c r="AC337" s="9">
        <v>1</v>
      </c>
      <c r="AD337" s="9">
        <v>1</v>
      </c>
      <c r="AE337" s="9">
        <v>1</v>
      </c>
      <c r="AF337" s="9">
        <v>1</v>
      </c>
      <c r="AG337" s="9">
        <v>1</v>
      </c>
      <c r="AH337" s="91">
        <v>1</v>
      </c>
      <c r="AI337" s="9">
        <v>2</v>
      </c>
      <c r="AJ337">
        <v>2</v>
      </c>
      <c r="AK337" t="s">
        <v>957</v>
      </c>
      <c r="AL337" s="58">
        <v>2</v>
      </c>
      <c r="AM337">
        <v>1</v>
      </c>
      <c r="AN337">
        <v>1</v>
      </c>
      <c r="AO337">
        <v>2</v>
      </c>
      <c r="AP337">
        <v>1</v>
      </c>
      <c r="AQ337">
        <v>2</v>
      </c>
      <c r="AR337">
        <v>2</v>
      </c>
      <c r="AS337">
        <v>2</v>
      </c>
      <c r="AT337">
        <v>2</v>
      </c>
      <c r="AU337">
        <v>1</v>
      </c>
      <c r="AV337">
        <v>2</v>
      </c>
      <c r="AW337">
        <v>1</v>
      </c>
      <c r="AX337">
        <v>1</v>
      </c>
      <c r="AY337">
        <v>1</v>
      </c>
      <c r="AZ337">
        <v>1</v>
      </c>
      <c r="BA337">
        <v>1</v>
      </c>
      <c r="BB337">
        <v>2</v>
      </c>
      <c r="BC337">
        <v>1</v>
      </c>
      <c r="BD337">
        <v>2</v>
      </c>
      <c r="BE337">
        <v>1</v>
      </c>
      <c r="BF337">
        <v>1</v>
      </c>
      <c r="BG337">
        <v>1</v>
      </c>
      <c r="BH337">
        <v>1</v>
      </c>
      <c r="BI337">
        <v>2</v>
      </c>
      <c r="BJ337">
        <v>1</v>
      </c>
      <c r="BK337">
        <v>1</v>
      </c>
      <c r="BL337">
        <v>1</v>
      </c>
      <c r="BM337">
        <v>1</v>
      </c>
      <c r="BN337">
        <v>4</v>
      </c>
      <c r="BO337">
        <v>2</v>
      </c>
      <c r="BP337">
        <v>4</v>
      </c>
      <c r="BQ337">
        <v>3</v>
      </c>
      <c r="BR337">
        <v>1</v>
      </c>
      <c r="BS337">
        <v>5</v>
      </c>
      <c r="CS337" s="57"/>
    </row>
    <row r="338" spans="1:97">
      <c r="A338" s="9">
        <v>331</v>
      </c>
      <c r="B338" s="9">
        <v>2</v>
      </c>
      <c r="C338" s="9">
        <v>6</v>
      </c>
      <c r="D338" s="9">
        <v>4</v>
      </c>
      <c r="E338" s="9">
        <v>11</v>
      </c>
      <c r="F338" s="9">
        <v>0</v>
      </c>
      <c r="G338" s="9">
        <v>0</v>
      </c>
      <c r="H338" s="9">
        <v>0</v>
      </c>
      <c r="I338" s="9">
        <v>1</v>
      </c>
      <c r="J338" s="9">
        <v>0</v>
      </c>
      <c r="K338" s="9">
        <v>0</v>
      </c>
      <c r="L338" s="9">
        <v>0</v>
      </c>
      <c r="M338" s="9">
        <v>2</v>
      </c>
      <c r="N338" s="9">
        <v>2</v>
      </c>
      <c r="O338" s="9">
        <v>1</v>
      </c>
      <c r="P338" s="9">
        <v>1</v>
      </c>
      <c r="Q338" s="9">
        <v>1</v>
      </c>
      <c r="R338" s="9">
        <v>1</v>
      </c>
      <c r="S338" s="9">
        <v>2</v>
      </c>
      <c r="T338" s="9">
        <v>2</v>
      </c>
      <c r="U338" s="9">
        <v>1</v>
      </c>
      <c r="V338" s="9">
        <v>2</v>
      </c>
      <c r="W338" s="75">
        <v>1</v>
      </c>
      <c r="X338" s="75">
        <v>1</v>
      </c>
      <c r="Y338" s="75">
        <v>2</v>
      </c>
      <c r="Z338" s="9">
        <v>1</v>
      </c>
      <c r="AA338" s="9">
        <v>1</v>
      </c>
      <c r="AB338" s="9">
        <v>2</v>
      </c>
      <c r="AC338" s="9">
        <v>1</v>
      </c>
      <c r="AD338" s="9">
        <v>1</v>
      </c>
      <c r="AE338" s="9">
        <v>2</v>
      </c>
      <c r="AF338" s="9">
        <v>1</v>
      </c>
      <c r="AG338" s="9">
        <v>1</v>
      </c>
      <c r="AH338" s="91">
        <v>1</v>
      </c>
      <c r="AI338" s="9">
        <v>2</v>
      </c>
      <c r="AJ338">
        <v>2</v>
      </c>
      <c r="AK338" t="s">
        <v>957</v>
      </c>
      <c r="AL338" s="58">
        <v>2</v>
      </c>
      <c r="AM338">
        <v>2</v>
      </c>
      <c r="AN338">
        <v>1</v>
      </c>
      <c r="AO338">
        <v>2</v>
      </c>
      <c r="AP338">
        <v>2</v>
      </c>
      <c r="AQ338">
        <v>2</v>
      </c>
      <c r="AR338">
        <v>2</v>
      </c>
      <c r="AS338">
        <v>2</v>
      </c>
      <c r="AT338">
        <v>2</v>
      </c>
      <c r="AU338">
        <v>2</v>
      </c>
      <c r="AV338">
        <v>2</v>
      </c>
      <c r="AW338">
        <v>1</v>
      </c>
      <c r="AX338">
        <v>1</v>
      </c>
      <c r="AY338">
        <v>2</v>
      </c>
      <c r="AZ338">
        <v>1</v>
      </c>
      <c r="BA338">
        <v>1</v>
      </c>
      <c r="BB338">
        <v>1</v>
      </c>
      <c r="BC338">
        <v>1</v>
      </c>
      <c r="BD338">
        <v>1</v>
      </c>
      <c r="BE338">
        <v>2</v>
      </c>
      <c r="BF338" t="s">
        <v>957</v>
      </c>
      <c r="BG338" t="s">
        <v>957</v>
      </c>
      <c r="BH338">
        <v>1</v>
      </c>
      <c r="BI338">
        <v>2</v>
      </c>
      <c r="BJ338">
        <v>1</v>
      </c>
      <c r="BK338">
        <v>2</v>
      </c>
      <c r="BL338">
        <v>2</v>
      </c>
      <c r="BM338">
        <v>2</v>
      </c>
      <c r="BN338">
        <v>3</v>
      </c>
      <c r="BO338">
        <v>2</v>
      </c>
      <c r="BP338">
        <v>2</v>
      </c>
      <c r="BQ338">
        <v>4</v>
      </c>
      <c r="BR338">
        <v>1</v>
      </c>
      <c r="BS338">
        <v>2</v>
      </c>
      <c r="CS338" s="57"/>
    </row>
    <row r="339" spans="1:97" hidden="1">
      <c r="A339" s="9">
        <v>332</v>
      </c>
      <c r="B339" s="9">
        <v>1</v>
      </c>
      <c r="C339" s="9">
        <v>8</v>
      </c>
      <c r="D339" s="9">
        <v>7</v>
      </c>
      <c r="E339" s="9">
        <v>15</v>
      </c>
      <c r="F339" s="9">
        <v>0</v>
      </c>
      <c r="G339" s="9">
        <v>0</v>
      </c>
      <c r="H339" s="9">
        <v>0</v>
      </c>
      <c r="I339" s="9">
        <v>0</v>
      </c>
      <c r="J339" s="9">
        <v>0</v>
      </c>
      <c r="K339" s="9">
        <v>1</v>
      </c>
      <c r="L339" s="9">
        <v>0</v>
      </c>
      <c r="M339" s="9">
        <v>2</v>
      </c>
      <c r="N339" s="9">
        <v>1</v>
      </c>
      <c r="O339" s="9">
        <v>1</v>
      </c>
      <c r="P339" s="9">
        <v>1</v>
      </c>
      <c r="Q339" s="9">
        <v>1</v>
      </c>
      <c r="R339" s="9">
        <v>1</v>
      </c>
      <c r="S339" s="9">
        <v>1</v>
      </c>
      <c r="T339" s="9">
        <v>1</v>
      </c>
      <c r="U339" s="9">
        <v>1</v>
      </c>
      <c r="V339" s="9">
        <v>2</v>
      </c>
      <c r="W339" s="75">
        <v>2</v>
      </c>
      <c r="X339" s="75" t="s">
        <v>956</v>
      </c>
      <c r="Y339" s="75" t="s">
        <v>952</v>
      </c>
      <c r="Z339" s="9" t="s">
        <v>952</v>
      </c>
      <c r="AA339" s="9">
        <v>1</v>
      </c>
      <c r="AB339" s="9">
        <v>2</v>
      </c>
      <c r="AC339" s="9">
        <v>1</v>
      </c>
      <c r="AD339" s="9">
        <v>1</v>
      </c>
      <c r="AE339" s="9">
        <v>2</v>
      </c>
      <c r="AF339" s="9">
        <v>1</v>
      </c>
      <c r="AG339" s="9">
        <v>1</v>
      </c>
      <c r="AH339" s="91">
        <v>1</v>
      </c>
      <c r="AI339" s="9">
        <v>2</v>
      </c>
      <c r="AJ339">
        <v>2</v>
      </c>
      <c r="AK339" t="s">
        <v>957</v>
      </c>
      <c r="AL339" s="58">
        <v>1</v>
      </c>
      <c r="AM339">
        <v>1</v>
      </c>
      <c r="AN339">
        <v>1</v>
      </c>
      <c r="AO339">
        <v>2</v>
      </c>
      <c r="AP339">
        <v>1</v>
      </c>
      <c r="AQ339">
        <v>2</v>
      </c>
      <c r="AR339">
        <v>2</v>
      </c>
      <c r="AS339">
        <v>2</v>
      </c>
      <c r="AT339">
        <v>1</v>
      </c>
      <c r="AU339">
        <v>2</v>
      </c>
      <c r="AV339">
        <v>2</v>
      </c>
      <c r="AW339">
        <v>1</v>
      </c>
      <c r="AX339">
        <v>2</v>
      </c>
      <c r="AY339">
        <v>2</v>
      </c>
      <c r="AZ339">
        <v>2</v>
      </c>
      <c r="BA339">
        <v>1</v>
      </c>
      <c r="BB339">
        <v>2</v>
      </c>
      <c r="BC339">
        <v>1</v>
      </c>
      <c r="BD339">
        <v>1</v>
      </c>
      <c r="BE339">
        <v>1</v>
      </c>
      <c r="BF339">
        <v>1</v>
      </c>
      <c r="BG339">
        <v>1</v>
      </c>
      <c r="BH339">
        <v>1</v>
      </c>
      <c r="BI339">
        <v>3</v>
      </c>
      <c r="BJ339">
        <v>1</v>
      </c>
      <c r="BK339">
        <v>1</v>
      </c>
      <c r="BL339">
        <v>1</v>
      </c>
      <c r="BM339">
        <v>2</v>
      </c>
      <c r="BN339">
        <v>3</v>
      </c>
      <c r="BO339">
        <v>1</v>
      </c>
      <c r="BP339">
        <v>2</v>
      </c>
      <c r="BQ339">
        <v>3</v>
      </c>
      <c r="BR339">
        <v>1</v>
      </c>
      <c r="BS339">
        <v>2</v>
      </c>
      <c r="BT339" t="s">
        <v>318</v>
      </c>
      <c r="CS339" s="57"/>
    </row>
    <row r="340" spans="1:97" hidden="1">
      <c r="A340" s="9">
        <v>333</v>
      </c>
      <c r="B340" s="9">
        <v>2</v>
      </c>
      <c r="C340" s="9">
        <v>8</v>
      </c>
      <c r="D340" s="9">
        <v>5</v>
      </c>
      <c r="E340" s="9">
        <v>11</v>
      </c>
      <c r="F340" s="9">
        <v>0</v>
      </c>
      <c r="G340" s="9">
        <v>0</v>
      </c>
      <c r="H340" s="9">
        <v>0</v>
      </c>
      <c r="I340" s="9">
        <v>0</v>
      </c>
      <c r="J340" s="9">
        <v>0</v>
      </c>
      <c r="K340" s="9">
        <v>1</v>
      </c>
      <c r="L340" s="9">
        <v>0</v>
      </c>
      <c r="M340" s="9">
        <v>2</v>
      </c>
      <c r="N340" s="9">
        <v>1</v>
      </c>
      <c r="O340" s="9">
        <v>1</v>
      </c>
      <c r="P340" s="9">
        <v>1</v>
      </c>
      <c r="Q340" s="9">
        <v>2</v>
      </c>
      <c r="R340" s="9" t="s">
        <v>957</v>
      </c>
      <c r="S340" s="9" t="s">
        <v>957</v>
      </c>
      <c r="T340" s="9">
        <v>2</v>
      </c>
      <c r="U340" s="9">
        <v>1</v>
      </c>
      <c r="V340" s="9">
        <v>2</v>
      </c>
      <c r="W340" s="75">
        <v>1</v>
      </c>
      <c r="X340" s="75">
        <v>1</v>
      </c>
      <c r="Y340" s="75">
        <v>2</v>
      </c>
      <c r="Z340" s="9">
        <v>1</v>
      </c>
      <c r="AA340" s="9">
        <v>1</v>
      </c>
      <c r="AB340" s="9">
        <v>2</v>
      </c>
      <c r="AC340" s="9">
        <v>1</v>
      </c>
      <c r="AD340" s="9">
        <v>1</v>
      </c>
      <c r="AE340" s="9">
        <v>2</v>
      </c>
      <c r="AF340" s="9">
        <v>2</v>
      </c>
      <c r="AG340" s="9">
        <v>1</v>
      </c>
      <c r="AH340" s="91">
        <v>1</v>
      </c>
      <c r="AI340" s="9">
        <v>2</v>
      </c>
      <c r="AJ340">
        <v>2</v>
      </c>
      <c r="AK340" t="s">
        <v>957</v>
      </c>
      <c r="AL340" s="58">
        <v>1</v>
      </c>
      <c r="AM340">
        <v>1</v>
      </c>
      <c r="AN340">
        <v>1</v>
      </c>
      <c r="AO340">
        <v>2</v>
      </c>
      <c r="AP340">
        <v>1</v>
      </c>
      <c r="AQ340">
        <v>2</v>
      </c>
      <c r="AR340">
        <v>2</v>
      </c>
      <c r="AS340">
        <v>2</v>
      </c>
      <c r="AT340">
        <v>1</v>
      </c>
      <c r="AU340">
        <v>1</v>
      </c>
      <c r="AV340">
        <v>2</v>
      </c>
      <c r="AW340">
        <v>1</v>
      </c>
      <c r="AX340">
        <v>1</v>
      </c>
      <c r="AY340">
        <v>2</v>
      </c>
      <c r="AZ340">
        <v>1</v>
      </c>
      <c r="BA340">
        <v>1</v>
      </c>
      <c r="BB340">
        <v>2</v>
      </c>
      <c r="BC340">
        <v>2</v>
      </c>
      <c r="BD340">
        <v>2</v>
      </c>
      <c r="BE340">
        <v>1</v>
      </c>
      <c r="BF340">
        <v>1</v>
      </c>
      <c r="BG340">
        <v>1</v>
      </c>
      <c r="BH340">
        <v>1</v>
      </c>
      <c r="BI340">
        <v>1</v>
      </c>
      <c r="BJ340">
        <v>1</v>
      </c>
      <c r="BK340">
        <v>1</v>
      </c>
      <c r="BL340">
        <v>1</v>
      </c>
      <c r="BM340">
        <v>1</v>
      </c>
      <c r="BN340">
        <v>3</v>
      </c>
      <c r="BO340">
        <v>2</v>
      </c>
      <c r="BP340">
        <v>2</v>
      </c>
      <c r="BQ340">
        <v>1</v>
      </c>
      <c r="BR340">
        <v>1</v>
      </c>
      <c r="BS340">
        <v>2</v>
      </c>
      <c r="CS340" s="57"/>
    </row>
    <row r="341" spans="1:97" hidden="1">
      <c r="A341" s="9">
        <v>334</v>
      </c>
      <c r="B341" s="9">
        <v>2</v>
      </c>
      <c r="C341" s="9">
        <v>3</v>
      </c>
      <c r="D341" s="9">
        <v>4</v>
      </c>
      <c r="E341" s="9">
        <v>4</v>
      </c>
      <c r="F341" s="9">
        <v>0</v>
      </c>
      <c r="G341" s="9">
        <v>0</v>
      </c>
      <c r="H341" s="9">
        <v>0</v>
      </c>
      <c r="I341" s="9">
        <v>1</v>
      </c>
      <c r="J341" s="9">
        <v>1</v>
      </c>
      <c r="K341" s="9">
        <v>0</v>
      </c>
      <c r="L341" s="9">
        <v>0</v>
      </c>
      <c r="M341" s="9">
        <v>1</v>
      </c>
      <c r="N341" s="9">
        <v>1</v>
      </c>
      <c r="O341" s="9">
        <v>1</v>
      </c>
      <c r="P341" s="9">
        <v>1</v>
      </c>
      <c r="Q341" s="9">
        <v>2</v>
      </c>
      <c r="R341" s="9" t="s">
        <v>957</v>
      </c>
      <c r="S341" s="9" t="s">
        <v>957</v>
      </c>
      <c r="T341" s="9">
        <v>1</v>
      </c>
      <c r="U341" s="9">
        <v>1</v>
      </c>
      <c r="V341" s="9">
        <v>2</v>
      </c>
      <c r="W341" s="75">
        <v>1</v>
      </c>
      <c r="X341" s="75">
        <v>1</v>
      </c>
      <c r="Y341" s="75">
        <v>2</v>
      </c>
      <c r="Z341" s="9">
        <v>1</v>
      </c>
      <c r="AA341" s="9">
        <v>1</v>
      </c>
      <c r="AB341" s="9">
        <v>2</v>
      </c>
      <c r="AC341" s="9">
        <v>1</v>
      </c>
      <c r="AD341" s="9">
        <v>1</v>
      </c>
      <c r="AE341" s="9">
        <v>2</v>
      </c>
      <c r="AF341" s="9">
        <v>1</v>
      </c>
      <c r="AG341" s="9">
        <v>2</v>
      </c>
      <c r="AH341" s="9">
        <v>1</v>
      </c>
      <c r="AI341" s="9">
        <v>2</v>
      </c>
      <c r="AJ341">
        <v>2</v>
      </c>
      <c r="AK341" t="s">
        <v>957</v>
      </c>
      <c r="AL341" s="58">
        <v>2</v>
      </c>
      <c r="AM341">
        <v>1</v>
      </c>
      <c r="AN341">
        <v>1</v>
      </c>
      <c r="AO341">
        <v>2</v>
      </c>
      <c r="AP341">
        <v>1</v>
      </c>
      <c r="AQ341">
        <v>2</v>
      </c>
      <c r="AR341">
        <v>1</v>
      </c>
      <c r="AS341">
        <v>2</v>
      </c>
      <c r="AT341">
        <v>2</v>
      </c>
      <c r="AU341">
        <v>2</v>
      </c>
      <c r="AV341">
        <v>2</v>
      </c>
      <c r="AW341">
        <v>2</v>
      </c>
      <c r="AX341">
        <v>2</v>
      </c>
      <c r="AY341">
        <v>2</v>
      </c>
      <c r="AZ341">
        <v>2</v>
      </c>
      <c r="BA341">
        <v>2</v>
      </c>
      <c r="BB341">
        <v>2</v>
      </c>
      <c r="BC341">
        <v>1</v>
      </c>
      <c r="BD341">
        <v>1</v>
      </c>
      <c r="BE341">
        <v>2</v>
      </c>
      <c r="BF341" t="s">
        <v>957</v>
      </c>
      <c r="BG341" t="s">
        <v>957</v>
      </c>
      <c r="BH341">
        <v>1</v>
      </c>
      <c r="BI341">
        <v>4</v>
      </c>
      <c r="BJ341">
        <v>2</v>
      </c>
      <c r="BK341">
        <v>2</v>
      </c>
      <c r="BL341">
        <v>1</v>
      </c>
      <c r="BM341">
        <v>2</v>
      </c>
      <c r="BN341">
        <v>4</v>
      </c>
      <c r="BO341">
        <v>2</v>
      </c>
      <c r="BP341">
        <v>4</v>
      </c>
      <c r="BQ341">
        <v>3</v>
      </c>
      <c r="BR341">
        <v>3</v>
      </c>
      <c r="BS341">
        <v>3</v>
      </c>
      <c r="CS341" s="57"/>
    </row>
    <row r="342" spans="1:97" hidden="1">
      <c r="A342" s="9">
        <v>335</v>
      </c>
      <c r="B342" s="9">
        <v>2</v>
      </c>
      <c r="C342" s="9">
        <v>7</v>
      </c>
      <c r="D342" s="9">
        <v>5</v>
      </c>
      <c r="E342" s="9">
        <v>16</v>
      </c>
      <c r="F342" s="9">
        <v>0</v>
      </c>
      <c r="G342" s="9">
        <v>0</v>
      </c>
      <c r="H342" s="9">
        <v>0</v>
      </c>
      <c r="I342" s="9">
        <v>1</v>
      </c>
      <c r="J342" s="9">
        <v>0</v>
      </c>
      <c r="K342" s="9">
        <v>0</v>
      </c>
      <c r="L342" s="9">
        <v>0</v>
      </c>
      <c r="M342" s="9">
        <v>2</v>
      </c>
      <c r="N342" s="9">
        <v>1</v>
      </c>
      <c r="O342" s="9">
        <v>1</v>
      </c>
      <c r="P342" s="9">
        <v>1</v>
      </c>
      <c r="Q342" s="9">
        <v>1</v>
      </c>
      <c r="R342" s="9">
        <v>1</v>
      </c>
      <c r="S342" s="9">
        <v>2</v>
      </c>
      <c r="T342" s="9">
        <v>1</v>
      </c>
      <c r="U342" s="9">
        <v>1</v>
      </c>
      <c r="V342" s="9">
        <v>2</v>
      </c>
      <c r="W342" s="75">
        <v>2</v>
      </c>
      <c r="X342" s="75" t="s">
        <v>956</v>
      </c>
      <c r="Y342" s="75" t="s">
        <v>952</v>
      </c>
      <c r="Z342" s="9" t="s">
        <v>952</v>
      </c>
      <c r="AA342" s="9">
        <v>1</v>
      </c>
      <c r="AB342" s="9">
        <v>2</v>
      </c>
      <c r="AC342" s="9">
        <v>1</v>
      </c>
      <c r="AD342" s="9">
        <v>1</v>
      </c>
      <c r="AE342" s="9">
        <v>2</v>
      </c>
      <c r="AF342" s="9">
        <v>1</v>
      </c>
      <c r="AG342" s="9">
        <v>1</v>
      </c>
      <c r="AH342" s="91">
        <v>1</v>
      </c>
      <c r="AI342" s="9">
        <v>2</v>
      </c>
      <c r="AJ342">
        <v>2</v>
      </c>
      <c r="AK342" t="s">
        <v>957</v>
      </c>
      <c r="AL342" s="58">
        <v>2</v>
      </c>
      <c r="AM342">
        <v>1</v>
      </c>
      <c r="AN342">
        <v>1</v>
      </c>
      <c r="AO342">
        <v>2</v>
      </c>
      <c r="AP342">
        <v>1</v>
      </c>
      <c r="AQ342">
        <v>2</v>
      </c>
      <c r="AR342">
        <v>2</v>
      </c>
      <c r="AS342">
        <v>2</v>
      </c>
      <c r="AT342">
        <v>1</v>
      </c>
      <c r="AU342">
        <v>2</v>
      </c>
      <c r="AV342">
        <v>2</v>
      </c>
      <c r="AW342">
        <v>2</v>
      </c>
      <c r="AX342">
        <v>2</v>
      </c>
      <c r="AY342">
        <v>2</v>
      </c>
      <c r="AZ342">
        <v>2</v>
      </c>
      <c r="BA342">
        <v>1</v>
      </c>
      <c r="BB342">
        <v>2</v>
      </c>
      <c r="BC342">
        <v>1</v>
      </c>
      <c r="BD342">
        <v>1</v>
      </c>
      <c r="BE342">
        <v>2</v>
      </c>
      <c r="BF342" t="s">
        <v>957</v>
      </c>
      <c r="BG342" t="s">
        <v>957</v>
      </c>
      <c r="BH342">
        <v>1</v>
      </c>
      <c r="BI342">
        <v>2</v>
      </c>
      <c r="BJ342">
        <v>1</v>
      </c>
      <c r="BK342">
        <v>2</v>
      </c>
      <c r="BL342">
        <v>2</v>
      </c>
      <c r="BM342">
        <v>1</v>
      </c>
      <c r="BN342">
        <v>2</v>
      </c>
      <c r="BO342">
        <v>2</v>
      </c>
      <c r="BP342">
        <v>2</v>
      </c>
      <c r="BQ342">
        <v>3</v>
      </c>
      <c r="BR342">
        <v>1</v>
      </c>
      <c r="BS342">
        <v>2</v>
      </c>
      <c r="CS342" s="57"/>
    </row>
    <row r="343" spans="1:97" hidden="1">
      <c r="A343" s="9">
        <v>336</v>
      </c>
      <c r="B343" s="9">
        <v>1</v>
      </c>
      <c r="C343" s="9">
        <v>9</v>
      </c>
      <c r="D343" s="9">
        <v>7</v>
      </c>
      <c r="E343" s="9">
        <v>16</v>
      </c>
      <c r="F343" s="9">
        <v>0</v>
      </c>
      <c r="G343" s="9">
        <v>0</v>
      </c>
      <c r="H343" s="9">
        <v>0</v>
      </c>
      <c r="I343" s="9">
        <v>1</v>
      </c>
      <c r="J343" s="9">
        <v>1</v>
      </c>
      <c r="K343" s="9">
        <v>0</v>
      </c>
      <c r="L343" s="9">
        <v>0</v>
      </c>
      <c r="M343" s="9">
        <v>1</v>
      </c>
      <c r="N343" s="9">
        <v>1</v>
      </c>
      <c r="O343" s="9">
        <v>1</v>
      </c>
      <c r="P343" s="9">
        <v>1</v>
      </c>
      <c r="Q343" s="9">
        <v>1</v>
      </c>
      <c r="R343" s="9">
        <v>1</v>
      </c>
      <c r="S343" s="9">
        <v>1</v>
      </c>
      <c r="T343" s="9">
        <v>1</v>
      </c>
      <c r="U343" s="9">
        <v>1</v>
      </c>
      <c r="V343" s="9">
        <v>1</v>
      </c>
      <c r="W343" s="75">
        <v>1</v>
      </c>
      <c r="X343" s="75">
        <v>2</v>
      </c>
      <c r="Y343" s="75">
        <v>2</v>
      </c>
      <c r="Z343" s="9">
        <v>2</v>
      </c>
      <c r="AA343" s="9">
        <v>1</v>
      </c>
      <c r="AB343" s="9">
        <v>2</v>
      </c>
      <c r="AC343" s="9">
        <v>1</v>
      </c>
      <c r="AD343" s="9">
        <v>1</v>
      </c>
      <c r="AE343" s="9">
        <v>1</v>
      </c>
      <c r="AF343" s="9">
        <v>1</v>
      </c>
      <c r="AG343" s="9">
        <v>1</v>
      </c>
      <c r="AH343" s="9">
        <v>1</v>
      </c>
      <c r="AI343" s="9">
        <v>1</v>
      </c>
      <c r="AJ343">
        <v>2</v>
      </c>
      <c r="AK343" t="s">
        <v>957</v>
      </c>
      <c r="AL343" s="58">
        <v>1</v>
      </c>
      <c r="AM343">
        <v>1</v>
      </c>
      <c r="AN343">
        <v>2</v>
      </c>
      <c r="AO343">
        <v>1</v>
      </c>
      <c r="AP343">
        <v>2</v>
      </c>
      <c r="AQ343">
        <v>2</v>
      </c>
      <c r="AR343">
        <v>1</v>
      </c>
      <c r="AS343">
        <v>2</v>
      </c>
      <c r="AT343">
        <v>2</v>
      </c>
      <c r="AU343">
        <v>2</v>
      </c>
      <c r="AV343">
        <v>2</v>
      </c>
      <c r="AW343">
        <v>2</v>
      </c>
      <c r="AX343">
        <v>1</v>
      </c>
      <c r="AY343">
        <v>1</v>
      </c>
      <c r="AZ343">
        <v>1</v>
      </c>
      <c r="BA343">
        <v>1</v>
      </c>
      <c r="BB343">
        <v>2</v>
      </c>
      <c r="BC343">
        <v>1</v>
      </c>
      <c r="BD343">
        <v>1</v>
      </c>
      <c r="BE343">
        <v>1</v>
      </c>
      <c r="BF343">
        <v>2</v>
      </c>
      <c r="BG343">
        <v>2</v>
      </c>
      <c r="BH343">
        <v>1</v>
      </c>
      <c r="BI343">
        <v>2</v>
      </c>
      <c r="BJ343">
        <v>2</v>
      </c>
      <c r="BK343">
        <v>2</v>
      </c>
      <c r="BL343">
        <v>1</v>
      </c>
      <c r="BM343">
        <v>2</v>
      </c>
      <c r="BN343">
        <v>3</v>
      </c>
      <c r="BO343">
        <v>2</v>
      </c>
      <c r="BP343">
        <v>2</v>
      </c>
      <c r="BQ343">
        <v>3</v>
      </c>
      <c r="BR343">
        <v>4</v>
      </c>
      <c r="BS343">
        <v>2</v>
      </c>
      <c r="CS343" s="57"/>
    </row>
    <row r="344" spans="1:97">
      <c r="A344" s="9">
        <v>337</v>
      </c>
      <c r="B344" s="9">
        <v>2</v>
      </c>
      <c r="C344" s="9">
        <v>2</v>
      </c>
      <c r="D344" s="9">
        <v>1</v>
      </c>
      <c r="E344" s="9">
        <v>2</v>
      </c>
      <c r="F344" s="9">
        <v>0</v>
      </c>
      <c r="G344" s="9">
        <v>0</v>
      </c>
      <c r="H344" s="9">
        <v>0</v>
      </c>
      <c r="I344" s="9">
        <v>0</v>
      </c>
      <c r="J344" s="9">
        <v>0</v>
      </c>
      <c r="K344" s="9">
        <v>0</v>
      </c>
      <c r="L344" s="9">
        <v>1</v>
      </c>
      <c r="M344" s="9">
        <v>3</v>
      </c>
      <c r="N344" s="9">
        <v>2</v>
      </c>
      <c r="O344" s="9">
        <v>2</v>
      </c>
      <c r="P344" s="9">
        <v>2</v>
      </c>
      <c r="Q344" s="9">
        <v>1</v>
      </c>
      <c r="R344" s="9">
        <v>1</v>
      </c>
      <c r="S344" s="9">
        <v>1</v>
      </c>
      <c r="T344" s="9">
        <v>2</v>
      </c>
      <c r="U344" s="9">
        <v>1</v>
      </c>
      <c r="V344" s="9">
        <v>2</v>
      </c>
      <c r="W344" s="75">
        <v>2</v>
      </c>
      <c r="X344" s="75" t="s">
        <v>956</v>
      </c>
      <c r="Y344" s="75" t="s">
        <v>952</v>
      </c>
      <c r="Z344" s="9" t="s">
        <v>952</v>
      </c>
      <c r="AA344" s="9">
        <v>2</v>
      </c>
      <c r="AB344" s="9">
        <v>2</v>
      </c>
      <c r="AC344" s="9">
        <v>2</v>
      </c>
      <c r="AD344" s="9">
        <v>1</v>
      </c>
      <c r="AE344" s="9">
        <v>2</v>
      </c>
      <c r="AF344" s="9">
        <v>2</v>
      </c>
      <c r="AG344" s="9">
        <v>2</v>
      </c>
      <c r="AH344" s="91">
        <v>1</v>
      </c>
      <c r="AI344" s="9">
        <v>2</v>
      </c>
      <c r="AJ344">
        <v>2</v>
      </c>
      <c r="AK344" t="s">
        <v>957</v>
      </c>
      <c r="AL344" s="58">
        <v>2</v>
      </c>
      <c r="AM344">
        <v>2</v>
      </c>
      <c r="AN344">
        <v>2</v>
      </c>
      <c r="AO344">
        <v>2</v>
      </c>
      <c r="AP344">
        <v>2</v>
      </c>
      <c r="AQ344">
        <v>2</v>
      </c>
      <c r="AR344">
        <v>2</v>
      </c>
      <c r="AS344">
        <v>2</v>
      </c>
      <c r="AT344">
        <v>2</v>
      </c>
      <c r="AU344">
        <v>2</v>
      </c>
      <c r="AV344">
        <v>2</v>
      </c>
      <c r="AW344">
        <v>1</v>
      </c>
      <c r="AX344">
        <v>2</v>
      </c>
      <c r="AY344">
        <v>2</v>
      </c>
      <c r="AZ344">
        <v>2</v>
      </c>
      <c r="BA344">
        <v>1</v>
      </c>
      <c r="BB344">
        <v>2</v>
      </c>
      <c r="BC344">
        <v>1</v>
      </c>
      <c r="BD344">
        <v>1</v>
      </c>
      <c r="BE344">
        <v>2</v>
      </c>
      <c r="BF344" t="s">
        <v>957</v>
      </c>
      <c r="BG344" t="s">
        <v>957</v>
      </c>
      <c r="BH344">
        <v>1</v>
      </c>
      <c r="BI344">
        <v>3</v>
      </c>
      <c r="BJ344">
        <v>2</v>
      </c>
      <c r="BK344">
        <v>2</v>
      </c>
      <c r="BL344">
        <v>2</v>
      </c>
      <c r="BM344">
        <v>2</v>
      </c>
      <c r="BN344">
        <v>4</v>
      </c>
      <c r="BO344">
        <v>3</v>
      </c>
      <c r="BP344">
        <v>4</v>
      </c>
      <c r="BQ344">
        <v>4</v>
      </c>
      <c r="BR344">
        <v>1</v>
      </c>
      <c r="BS344">
        <v>5</v>
      </c>
      <c r="CS344" s="57"/>
    </row>
    <row r="345" spans="1:97" hidden="1">
      <c r="A345" s="9">
        <v>338</v>
      </c>
      <c r="B345" s="9">
        <v>2</v>
      </c>
      <c r="C345" s="9">
        <v>5</v>
      </c>
      <c r="D345" s="9">
        <v>3</v>
      </c>
      <c r="E345" s="9">
        <v>7</v>
      </c>
      <c r="F345" s="9">
        <v>0</v>
      </c>
      <c r="G345" s="9">
        <v>0</v>
      </c>
      <c r="H345" s="9">
        <v>0</v>
      </c>
      <c r="I345" s="9">
        <v>1</v>
      </c>
      <c r="J345" s="9">
        <v>0</v>
      </c>
      <c r="K345" s="9">
        <v>0</v>
      </c>
      <c r="L345" s="9">
        <v>0</v>
      </c>
      <c r="M345" s="9"/>
      <c r="N345" s="9">
        <v>1</v>
      </c>
      <c r="O345" s="9">
        <v>2</v>
      </c>
      <c r="P345" s="9">
        <v>2</v>
      </c>
      <c r="Q345" s="9">
        <v>1</v>
      </c>
      <c r="R345" s="9"/>
      <c r="S345" s="9"/>
      <c r="T345" s="9">
        <v>1</v>
      </c>
      <c r="U345" s="9">
        <v>1</v>
      </c>
      <c r="V345" s="9">
        <v>1</v>
      </c>
      <c r="W345" s="75">
        <v>2</v>
      </c>
      <c r="X345" s="75" t="s">
        <v>956</v>
      </c>
      <c r="Y345" s="75" t="s">
        <v>952</v>
      </c>
      <c r="Z345" s="9" t="s">
        <v>952</v>
      </c>
      <c r="AA345" s="9">
        <v>1</v>
      </c>
      <c r="AB345" s="9">
        <v>1</v>
      </c>
      <c r="AC345" s="9">
        <v>1</v>
      </c>
      <c r="AD345" s="9">
        <v>1</v>
      </c>
      <c r="AE345" s="9">
        <v>2</v>
      </c>
      <c r="AF345" s="9">
        <v>1</v>
      </c>
      <c r="AG345" s="9">
        <v>1</v>
      </c>
      <c r="AH345" s="91">
        <v>2</v>
      </c>
      <c r="AI345" s="9">
        <v>2</v>
      </c>
      <c r="AJ345">
        <v>2</v>
      </c>
      <c r="AK345" t="s">
        <v>957</v>
      </c>
      <c r="AL345" s="58">
        <v>2</v>
      </c>
      <c r="AM345">
        <v>1</v>
      </c>
      <c r="AN345">
        <v>1</v>
      </c>
      <c r="AO345">
        <v>1</v>
      </c>
      <c r="AP345">
        <v>1</v>
      </c>
      <c r="AQ345">
        <v>2</v>
      </c>
      <c r="AR345">
        <v>2</v>
      </c>
      <c r="AS345">
        <v>2</v>
      </c>
      <c r="AT345">
        <v>2</v>
      </c>
      <c r="AU345">
        <v>2</v>
      </c>
      <c r="AV345">
        <v>2</v>
      </c>
      <c r="AW345">
        <v>2</v>
      </c>
      <c r="AX345">
        <v>2</v>
      </c>
      <c r="AY345">
        <v>2</v>
      </c>
      <c r="AZ345">
        <v>2</v>
      </c>
      <c r="BA345">
        <v>1</v>
      </c>
      <c r="BB345">
        <v>2</v>
      </c>
      <c r="BC345">
        <v>1</v>
      </c>
      <c r="BD345">
        <v>1</v>
      </c>
      <c r="BE345">
        <v>1</v>
      </c>
      <c r="BF345">
        <v>1</v>
      </c>
      <c r="BG345">
        <v>2</v>
      </c>
      <c r="BH345">
        <v>2</v>
      </c>
      <c r="BI345">
        <v>3</v>
      </c>
      <c r="BJ345">
        <v>2</v>
      </c>
      <c r="BK345">
        <v>2</v>
      </c>
      <c r="BL345">
        <v>2</v>
      </c>
      <c r="BM345">
        <v>1</v>
      </c>
      <c r="BN345">
        <v>4</v>
      </c>
      <c r="BO345">
        <v>1</v>
      </c>
      <c r="BP345">
        <v>1</v>
      </c>
      <c r="BQ345">
        <v>2</v>
      </c>
      <c r="BR345">
        <v>1</v>
      </c>
      <c r="BS345">
        <v>5</v>
      </c>
      <c r="BT345" t="s">
        <v>319</v>
      </c>
      <c r="CS345" s="57"/>
    </row>
    <row r="346" spans="1:97">
      <c r="A346" s="9">
        <v>339</v>
      </c>
      <c r="B346" s="9">
        <v>2</v>
      </c>
      <c r="C346" s="9">
        <v>2</v>
      </c>
      <c r="D346" s="9">
        <v>6</v>
      </c>
      <c r="E346" s="9">
        <v>5</v>
      </c>
      <c r="F346" s="9">
        <v>0</v>
      </c>
      <c r="G346" s="9">
        <v>0</v>
      </c>
      <c r="H346" s="9">
        <v>0</v>
      </c>
      <c r="I346" s="9">
        <v>1</v>
      </c>
      <c r="J346" s="9">
        <v>0</v>
      </c>
      <c r="K346" s="9">
        <v>0</v>
      </c>
      <c r="L346" s="9">
        <v>0</v>
      </c>
      <c r="M346" s="9">
        <v>1</v>
      </c>
      <c r="N346" s="9">
        <v>2</v>
      </c>
      <c r="O346" s="9">
        <v>1</v>
      </c>
      <c r="P346" s="9">
        <v>1</v>
      </c>
      <c r="Q346" s="9">
        <v>1</v>
      </c>
      <c r="R346" s="9">
        <v>1</v>
      </c>
      <c r="S346" s="9">
        <v>2</v>
      </c>
      <c r="T346" s="9">
        <v>1</v>
      </c>
      <c r="U346" s="9">
        <v>1</v>
      </c>
      <c r="V346" s="9">
        <v>2</v>
      </c>
      <c r="W346" s="75">
        <v>1</v>
      </c>
      <c r="X346" s="75">
        <v>2</v>
      </c>
      <c r="Y346" s="75">
        <v>2</v>
      </c>
      <c r="Z346" s="9">
        <v>1</v>
      </c>
      <c r="AA346" s="9">
        <v>1</v>
      </c>
      <c r="AB346" s="9">
        <v>2</v>
      </c>
      <c r="AC346" s="9">
        <v>1</v>
      </c>
      <c r="AD346" s="9">
        <v>1</v>
      </c>
      <c r="AE346" s="9">
        <v>1</v>
      </c>
      <c r="AF346" s="9">
        <v>1</v>
      </c>
      <c r="AG346" s="9">
        <v>1</v>
      </c>
      <c r="AH346" s="91">
        <v>1</v>
      </c>
      <c r="AI346" s="9">
        <v>1</v>
      </c>
      <c r="AJ346">
        <v>2</v>
      </c>
      <c r="AK346" t="s">
        <v>957</v>
      </c>
      <c r="AL346" s="58">
        <v>2</v>
      </c>
      <c r="AM346">
        <v>1</v>
      </c>
      <c r="AN346">
        <v>1</v>
      </c>
      <c r="AO346">
        <v>2</v>
      </c>
      <c r="AP346">
        <v>1</v>
      </c>
      <c r="AQ346">
        <v>1</v>
      </c>
      <c r="AR346">
        <v>1</v>
      </c>
      <c r="AS346">
        <v>1</v>
      </c>
      <c r="AT346">
        <v>2</v>
      </c>
      <c r="AU346">
        <v>2</v>
      </c>
      <c r="AV346">
        <v>1</v>
      </c>
      <c r="AW346">
        <v>2</v>
      </c>
      <c r="AX346">
        <v>2</v>
      </c>
      <c r="AY346">
        <v>1</v>
      </c>
      <c r="AZ346">
        <v>1</v>
      </c>
      <c r="BA346">
        <v>2</v>
      </c>
      <c r="BB346">
        <v>2</v>
      </c>
      <c r="BC346">
        <v>1</v>
      </c>
      <c r="BD346">
        <v>2</v>
      </c>
      <c r="BE346">
        <v>1</v>
      </c>
      <c r="BF346">
        <v>2</v>
      </c>
      <c r="BG346">
        <v>2</v>
      </c>
      <c r="BH346">
        <v>1</v>
      </c>
      <c r="BI346">
        <v>2</v>
      </c>
      <c r="BJ346">
        <v>2</v>
      </c>
      <c r="BK346">
        <v>2</v>
      </c>
      <c r="BL346">
        <v>2</v>
      </c>
      <c r="BM346">
        <v>1</v>
      </c>
      <c r="BN346">
        <v>4</v>
      </c>
      <c r="BO346">
        <v>2</v>
      </c>
      <c r="BP346">
        <v>2</v>
      </c>
      <c r="BQ346">
        <v>1</v>
      </c>
      <c r="BR346">
        <v>1</v>
      </c>
      <c r="BS346">
        <v>2</v>
      </c>
      <c r="CS346" s="57"/>
    </row>
    <row r="347" spans="1:97">
      <c r="A347" s="9">
        <v>340</v>
      </c>
      <c r="B347" s="9">
        <v>2</v>
      </c>
      <c r="C347" s="9">
        <v>4</v>
      </c>
      <c r="D347" s="9">
        <v>4</v>
      </c>
      <c r="E347" s="9">
        <v>11</v>
      </c>
      <c r="F347" s="9">
        <v>0</v>
      </c>
      <c r="G347" s="9">
        <v>1</v>
      </c>
      <c r="H347" s="9">
        <v>1</v>
      </c>
      <c r="I347" s="9">
        <v>0</v>
      </c>
      <c r="J347" s="9">
        <v>0</v>
      </c>
      <c r="K347" s="9">
        <v>0</v>
      </c>
      <c r="L347" s="9">
        <v>0</v>
      </c>
      <c r="M347" s="9">
        <v>1</v>
      </c>
      <c r="N347" s="9">
        <v>2</v>
      </c>
      <c r="O347" s="9">
        <v>2</v>
      </c>
      <c r="P347" s="9">
        <v>1</v>
      </c>
      <c r="Q347" s="9">
        <v>1</v>
      </c>
      <c r="R347" s="9">
        <v>1</v>
      </c>
      <c r="S347" s="9">
        <v>1</v>
      </c>
      <c r="T347" s="9">
        <v>2</v>
      </c>
      <c r="U347" s="9">
        <v>1</v>
      </c>
      <c r="V347" s="9">
        <v>1</v>
      </c>
      <c r="W347" s="75">
        <v>1</v>
      </c>
      <c r="X347" s="75">
        <v>1</v>
      </c>
      <c r="Y347" s="75">
        <v>2</v>
      </c>
      <c r="Z347" s="9"/>
      <c r="AA347" s="9">
        <v>1</v>
      </c>
      <c r="AB347" s="9">
        <v>2</v>
      </c>
      <c r="AC347" s="9">
        <v>1</v>
      </c>
      <c r="AD347" s="9">
        <v>1</v>
      </c>
      <c r="AE347" s="9">
        <v>2</v>
      </c>
      <c r="AF347" s="9">
        <v>2</v>
      </c>
      <c r="AG347" s="9">
        <v>1</v>
      </c>
      <c r="AH347" s="91">
        <v>1</v>
      </c>
      <c r="AI347" s="9">
        <v>2</v>
      </c>
      <c r="AJ347">
        <v>1</v>
      </c>
      <c r="AK347">
        <v>1</v>
      </c>
      <c r="AL347" s="58">
        <v>2</v>
      </c>
      <c r="AM347">
        <v>1</v>
      </c>
      <c r="AN347">
        <v>2</v>
      </c>
      <c r="AO347">
        <v>2</v>
      </c>
      <c r="AP347">
        <v>2</v>
      </c>
      <c r="AQ347">
        <v>2</v>
      </c>
      <c r="AR347">
        <v>2</v>
      </c>
      <c r="AS347">
        <v>2</v>
      </c>
      <c r="AT347">
        <v>2</v>
      </c>
      <c r="AU347">
        <v>2</v>
      </c>
      <c r="AV347">
        <v>2</v>
      </c>
      <c r="AW347">
        <v>1</v>
      </c>
      <c r="AX347">
        <v>2</v>
      </c>
      <c r="AY347">
        <v>2</v>
      </c>
      <c r="AZ347">
        <v>2</v>
      </c>
      <c r="BA347">
        <v>1</v>
      </c>
      <c r="BB347">
        <v>2</v>
      </c>
      <c r="BC347">
        <v>1</v>
      </c>
      <c r="BD347">
        <v>1</v>
      </c>
      <c r="BE347">
        <v>1</v>
      </c>
      <c r="BF347">
        <v>1</v>
      </c>
      <c r="BG347">
        <v>3</v>
      </c>
      <c r="BH347">
        <v>1</v>
      </c>
      <c r="BI347">
        <v>1</v>
      </c>
      <c r="BJ347">
        <v>1</v>
      </c>
      <c r="BK347">
        <v>1</v>
      </c>
      <c r="BL347">
        <v>2</v>
      </c>
      <c r="BM347">
        <v>1</v>
      </c>
      <c r="BN347">
        <v>4</v>
      </c>
      <c r="BO347">
        <v>4</v>
      </c>
      <c r="BP347">
        <v>2</v>
      </c>
      <c r="BQ347">
        <v>3</v>
      </c>
      <c r="BR347">
        <v>2</v>
      </c>
      <c r="BS347">
        <v>2</v>
      </c>
      <c r="BT347" t="s">
        <v>320</v>
      </c>
      <c r="CS347" s="57"/>
    </row>
    <row r="348" spans="1:97" hidden="1">
      <c r="A348" s="9">
        <v>341</v>
      </c>
      <c r="B348" s="9">
        <v>2</v>
      </c>
      <c r="C348" s="9">
        <v>9</v>
      </c>
      <c r="D348" s="9">
        <v>5</v>
      </c>
      <c r="E348" s="9">
        <v>15</v>
      </c>
      <c r="F348" s="9">
        <v>0</v>
      </c>
      <c r="G348" s="9">
        <v>0</v>
      </c>
      <c r="H348" s="9">
        <v>0</v>
      </c>
      <c r="I348" s="9">
        <v>0</v>
      </c>
      <c r="J348" s="9">
        <v>0</v>
      </c>
      <c r="K348" s="9">
        <v>0</v>
      </c>
      <c r="L348" s="9">
        <v>1</v>
      </c>
      <c r="M348" s="9">
        <v>2</v>
      </c>
      <c r="N348" s="9">
        <v>1</v>
      </c>
      <c r="O348" s="9">
        <v>2</v>
      </c>
      <c r="P348" s="9">
        <v>1</v>
      </c>
      <c r="Q348" s="9">
        <v>2</v>
      </c>
      <c r="R348" s="9" t="s">
        <v>957</v>
      </c>
      <c r="S348" s="9" t="s">
        <v>962</v>
      </c>
      <c r="T348" s="9">
        <v>2</v>
      </c>
      <c r="U348" s="9">
        <v>2</v>
      </c>
      <c r="V348" s="9" t="s">
        <v>957</v>
      </c>
      <c r="W348" s="75">
        <v>2</v>
      </c>
      <c r="X348" s="75" t="s">
        <v>956</v>
      </c>
      <c r="Y348" s="75" t="s">
        <v>952</v>
      </c>
      <c r="Z348" s="9" t="s">
        <v>952</v>
      </c>
      <c r="AA348" s="9">
        <v>1</v>
      </c>
      <c r="AB348" s="9">
        <v>2</v>
      </c>
      <c r="AC348" s="9">
        <v>1</v>
      </c>
      <c r="AD348" s="9">
        <v>1</v>
      </c>
      <c r="AE348" s="9">
        <v>2</v>
      </c>
      <c r="AF348" s="9">
        <v>1</v>
      </c>
      <c r="AG348" s="9">
        <v>1</v>
      </c>
      <c r="AH348" s="9">
        <v>1</v>
      </c>
      <c r="AI348" s="9">
        <v>2</v>
      </c>
      <c r="AJ348">
        <v>2</v>
      </c>
      <c r="AK348" t="s">
        <v>957</v>
      </c>
      <c r="AL348" s="58">
        <v>2</v>
      </c>
      <c r="AM348">
        <v>1</v>
      </c>
      <c r="AN348">
        <v>1</v>
      </c>
      <c r="AO348">
        <v>1</v>
      </c>
      <c r="AP348">
        <v>1</v>
      </c>
      <c r="AQ348">
        <v>2</v>
      </c>
      <c r="AR348">
        <v>1</v>
      </c>
      <c r="AS348">
        <v>2</v>
      </c>
      <c r="AT348">
        <v>2</v>
      </c>
      <c r="AU348">
        <v>2</v>
      </c>
      <c r="AV348">
        <v>1</v>
      </c>
      <c r="AW348">
        <v>1</v>
      </c>
      <c r="AX348">
        <v>2</v>
      </c>
      <c r="AY348">
        <v>2</v>
      </c>
      <c r="AZ348">
        <v>2</v>
      </c>
      <c r="BA348">
        <v>1</v>
      </c>
      <c r="BB348">
        <v>2</v>
      </c>
      <c r="BC348">
        <v>1</v>
      </c>
      <c r="BD348">
        <v>2</v>
      </c>
      <c r="BE348">
        <v>1</v>
      </c>
      <c r="BF348">
        <v>2</v>
      </c>
      <c r="BH348">
        <v>1</v>
      </c>
      <c r="BI348">
        <v>2</v>
      </c>
      <c r="BJ348">
        <v>2</v>
      </c>
      <c r="BK348">
        <v>3</v>
      </c>
      <c r="BL348">
        <v>3</v>
      </c>
      <c r="BM348">
        <v>2</v>
      </c>
      <c r="BN348">
        <v>4</v>
      </c>
      <c r="BO348">
        <v>2</v>
      </c>
      <c r="BP348">
        <v>2</v>
      </c>
      <c r="BQ348">
        <v>3</v>
      </c>
      <c r="BR348">
        <v>3</v>
      </c>
      <c r="BS348">
        <v>3</v>
      </c>
      <c r="CS348" s="57"/>
    </row>
    <row r="349" spans="1:97">
      <c r="A349" s="9">
        <v>342</v>
      </c>
      <c r="B349" s="9">
        <v>2</v>
      </c>
      <c r="C349" s="9">
        <v>5</v>
      </c>
      <c r="D349" s="9">
        <v>4</v>
      </c>
      <c r="E349" s="9">
        <v>2</v>
      </c>
      <c r="F349" s="9">
        <v>0</v>
      </c>
      <c r="G349" s="9">
        <v>0</v>
      </c>
      <c r="H349" s="9">
        <v>1</v>
      </c>
      <c r="I349" s="9">
        <v>1</v>
      </c>
      <c r="J349" s="9">
        <v>0</v>
      </c>
      <c r="K349" s="9">
        <v>0</v>
      </c>
      <c r="L349" s="9">
        <v>0</v>
      </c>
      <c r="M349" s="9">
        <v>2</v>
      </c>
      <c r="N349" s="9">
        <v>2</v>
      </c>
      <c r="O349" s="9">
        <v>2</v>
      </c>
      <c r="P349" s="9">
        <v>1</v>
      </c>
      <c r="Q349" s="9">
        <v>1</v>
      </c>
      <c r="R349" s="9">
        <v>1</v>
      </c>
      <c r="S349" s="9">
        <v>2</v>
      </c>
      <c r="T349" s="9">
        <v>2</v>
      </c>
      <c r="U349" s="9">
        <v>1</v>
      </c>
      <c r="V349" s="9">
        <v>2</v>
      </c>
      <c r="W349" s="75"/>
      <c r="X349" s="75" t="s">
        <v>956</v>
      </c>
      <c r="Y349" s="75" t="s">
        <v>952</v>
      </c>
      <c r="Z349" s="9" t="s">
        <v>952</v>
      </c>
      <c r="AA349" s="9">
        <v>1</v>
      </c>
      <c r="AB349" s="9">
        <v>1</v>
      </c>
      <c r="AC349" s="9">
        <v>1</v>
      </c>
      <c r="AD349" s="9">
        <v>1</v>
      </c>
      <c r="AE349" s="9">
        <v>2</v>
      </c>
      <c r="AF349" s="9">
        <v>2</v>
      </c>
      <c r="AG349" s="9">
        <v>2</v>
      </c>
      <c r="AH349" s="91">
        <v>1</v>
      </c>
      <c r="AI349" s="9">
        <v>1</v>
      </c>
      <c r="AJ349">
        <v>1</v>
      </c>
      <c r="AK349">
        <v>1</v>
      </c>
      <c r="AL349" s="58">
        <v>1</v>
      </c>
      <c r="AM349">
        <v>1</v>
      </c>
      <c r="AN349">
        <v>2</v>
      </c>
      <c r="AO349">
        <v>1</v>
      </c>
      <c r="AP349">
        <v>2</v>
      </c>
      <c r="AQ349">
        <v>2</v>
      </c>
      <c r="AR349">
        <v>2</v>
      </c>
      <c r="AS349">
        <v>2</v>
      </c>
      <c r="AT349">
        <v>2</v>
      </c>
      <c r="AU349">
        <v>2</v>
      </c>
      <c r="AV349">
        <v>2</v>
      </c>
      <c r="AW349">
        <v>2</v>
      </c>
      <c r="AX349">
        <v>2</v>
      </c>
      <c r="AY349">
        <v>2</v>
      </c>
      <c r="AZ349">
        <v>2</v>
      </c>
      <c r="BA349">
        <v>1</v>
      </c>
      <c r="BB349">
        <v>2</v>
      </c>
      <c r="BC349">
        <v>1</v>
      </c>
      <c r="BD349">
        <v>1</v>
      </c>
      <c r="BE349">
        <v>1</v>
      </c>
      <c r="BF349">
        <v>2</v>
      </c>
      <c r="BG349">
        <v>1</v>
      </c>
      <c r="BH349">
        <v>1</v>
      </c>
      <c r="BI349">
        <v>2</v>
      </c>
      <c r="BJ349">
        <v>1</v>
      </c>
      <c r="BK349">
        <v>2</v>
      </c>
      <c r="BL349">
        <v>2</v>
      </c>
      <c r="BM349">
        <v>2</v>
      </c>
      <c r="BN349">
        <v>2</v>
      </c>
      <c r="BO349">
        <v>2</v>
      </c>
      <c r="BP349">
        <v>1</v>
      </c>
      <c r="BQ349">
        <v>1</v>
      </c>
      <c r="BR349">
        <v>1</v>
      </c>
      <c r="BS349">
        <v>1</v>
      </c>
      <c r="CS349" s="57"/>
    </row>
    <row r="350" spans="1:97">
      <c r="A350" s="9">
        <v>343</v>
      </c>
      <c r="B350" s="9">
        <v>2</v>
      </c>
      <c r="C350" s="9">
        <v>5</v>
      </c>
      <c r="D350" s="9">
        <v>5</v>
      </c>
      <c r="E350" s="9">
        <v>14</v>
      </c>
      <c r="F350" s="9">
        <v>0</v>
      </c>
      <c r="G350" s="9">
        <v>0</v>
      </c>
      <c r="H350" s="9">
        <v>0</v>
      </c>
      <c r="I350" s="9">
        <v>0</v>
      </c>
      <c r="J350" s="9">
        <v>1</v>
      </c>
      <c r="K350" s="9">
        <v>0</v>
      </c>
      <c r="L350" s="9">
        <v>0</v>
      </c>
      <c r="M350" s="9">
        <v>1</v>
      </c>
      <c r="N350" s="9">
        <v>2</v>
      </c>
      <c r="O350" s="9">
        <v>2</v>
      </c>
      <c r="P350" s="9">
        <v>1</v>
      </c>
      <c r="Q350" s="9">
        <v>1</v>
      </c>
      <c r="R350" s="9">
        <v>1</v>
      </c>
      <c r="S350" s="9">
        <v>2</v>
      </c>
      <c r="T350" s="9">
        <v>2</v>
      </c>
      <c r="U350" s="9">
        <v>1</v>
      </c>
      <c r="V350" s="9">
        <v>1</v>
      </c>
      <c r="W350" s="75">
        <v>1</v>
      </c>
      <c r="X350" s="75">
        <v>1</v>
      </c>
      <c r="Y350" s="75">
        <v>2</v>
      </c>
      <c r="Z350" s="9">
        <v>2</v>
      </c>
      <c r="AA350" s="9">
        <v>1</v>
      </c>
      <c r="AB350" s="9">
        <v>2</v>
      </c>
      <c r="AC350" s="9">
        <v>2</v>
      </c>
      <c r="AD350" s="9">
        <v>1</v>
      </c>
      <c r="AE350" s="9">
        <v>2</v>
      </c>
      <c r="AF350" s="9">
        <v>1</v>
      </c>
      <c r="AG350" s="9">
        <v>1</v>
      </c>
      <c r="AH350" s="91">
        <v>1</v>
      </c>
      <c r="AI350" s="9">
        <v>2</v>
      </c>
      <c r="AJ350">
        <v>2</v>
      </c>
      <c r="AK350" t="s">
        <v>957</v>
      </c>
      <c r="AL350" s="58">
        <v>2</v>
      </c>
      <c r="AM350">
        <v>1</v>
      </c>
      <c r="AN350">
        <v>2</v>
      </c>
      <c r="AO350">
        <v>2</v>
      </c>
      <c r="AP350">
        <v>2</v>
      </c>
      <c r="AQ350">
        <v>2</v>
      </c>
      <c r="AR350">
        <v>2</v>
      </c>
      <c r="AS350">
        <v>2</v>
      </c>
      <c r="AT350">
        <v>2</v>
      </c>
      <c r="AU350">
        <v>2</v>
      </c>
      <c r="AV350">
        <v>2</v>
      </c>
      <c r="AW350">
        <v>2</v>
      </c>
      <c r="AX350">
        <v>2</v>
      </c>
      <c r="AY350">
        <v>2</v>
      </c>
      <c r="AZ350">
        <v>2</v>
      </c>
      <c r="BB350">
        <v>1</v>
      </c>
      <c r="BC350">
        <v>1</v>
      </c>
      <c r="BD350">
        <v>1</v>
      </c>
      <c r="BE350">
        <v>2</v>
      </c>
      <c r="BF350" t="s">
        <v>968</v>
      </c>
      <c r="BG350" t="s">
        <v>957</v>
      </c>
      <c r="BH350">
        <v>1</v>
      </c>
      <c r="BI350">
        <v>2</v>
      </c>
      <c r="BJ350">
        <v>2</v>
      </c>
      <c r="BK350">
        <v>2</v>
      </c>
      <c r="BL350">
        <v>1</v>
      </c>
      <c r="BM350">
        <v>2</v>
      </c>
      <c r="BN350">
        <v>3</v>
      </c>
      <c r="BO350">
        <v>2</v>
      </c>
      <c r="BP350">
        <v>2</v>
      </c>
      <c r="BQ350">
        <v>2</v>
      </c>
      <c r="BR350">
        <v>3</v>
      </c>
      <c r="BS350">
        <v>2</v>
      </c>
      <c r="CS350" s="57"/>
    </row>
    <row r="351" spans="1:97">
      <c r="A351" s="9">
        <v>344</v>
      </c>
      <c r="B351" s="9">
        <v>2</v>
      </c>
      <c r="C351" s="9">
        <v>9</v>
      </c>
      <c r="D351" s="9">
        <v>5</v>
      </c>
      <c r="E351" s="9">
        <v>15</v>
      </c>
      <c r="F351" s="9">
        <v>0</v>
      </c>
      <c r="G351" s="9">
        <v>0</v>
      </c>
      <c r="H351" s="9">
        <v>0</v>
      </c>
      <c r="I351" s="9">
        <v>0</v>
      </c>
      <c r="J351" s="9">
        <v>0</v>
      </c>
      <c r="K351" s="9">
        <v>1</v>
      </c>
      <c r="L351" s="9">
        <v>0</v>
      </c>
      <c r="M351" s="9">
        <v>2</v>
      </c>
      <c r="N351" s="9">
        <v>2</v>
      </c>
      <c r="O351" s="9">
        <v>2</v>
      </c>
      <c r="P351" s="9">
        <v>1</v>
      </c>
      <c r="Q351" s="9">
        <v>2</v>
      </c>
      <c r="R351" s="9" t="s">
        <v>957</v>
      </c>
      <c r="S351" s="9" t="s">
        <v>957</v>
      </c>
      <c r="T351" s="9">
        <v>2</v>
      </c>
      <c r="U351" s="9">
        <v>2</v>
      </c>
      <c r="V351" s="9" t="s">
        <v>967</v>
      </c>
      <c r="W351" s="75">
        <v>2</v>
      </c>
      <c r="X351" s="75" t="s">
        <v>956</v>
      </c>
      <c r="Y351" s="75" t="s">
        <v>952</v>
      </c>
      <c r="Z351" s="9" t="s">
        <v>952</v>
      </c>
      <c r="AA351" s="9">
        <v>2</v>
      </c>
      <c r="AB351" s="9">
        <v>2</v>
      </c>
      <c r="AC351" s="9">
        <v>2</v>
      </c>
      <c r="AD351" s="9">
        <v>1</v>
      </c>
      <c r="AE351" s="9">
        <v>2</v>
      </c>
      <c r="AF351" s="9">
        <v>1</v>
      </c>
      <c r="AG351" s="9">
        <v>1</v>
      </c>
      <c r="AH351" s="91">
        <v>1</v>
      </c>
      <c r="AI351" s="9">
        <v>2</v>
      </c>
      <c r="AJ351">
        <v>2</v>
      </c>
      <c r="AK351" t="s">
        <v>957</v>
      </c>
      <c r="AL351" s="58">
        <v>2</v>
      </c>
      <c r="AM351">
        <v>2</v>
      </c>
      <c r="AN351">
        <v>2</v>
      </c>
      <c r="AO351">
        <v>2</v>
      </c>
      <c r="AP351">
        <v>1</v>
      </c>
      <c r="AQ351">
        <v>2</v>
      </c>
      <c r="AR351">
        <v>2</v>
      </c>
      <c r="AS351">
        <v>2</v>
      </c>
      <c r="AT351">
        <v>2</v>
      </c>
      <c r="AU351">
        <v>2</v>
      </c>
      <c r="AV351">
        <v>1</v>
      </c>
      <c r="AW351">
        <v>1</v>
      </c>
      <c r="AX351">
        <v>1</v>
      </c>
      <c r="AY351">
        <v>2</v>
      </c>
      <c r="AZ351">
        <v>2</v>
      </c>
      <c r="BA351">
        <v>1</v>
      </c>
      <c r="BB351">
        <v>2</v>
      </c>
      <c r="BC351">
        <v>1</v>
      </c>
      <c r="BD351">
        <v>2</v>
      </c>
      <c r="BE351">
        <v>2</v>
      </c>
      <c r="BF351" t="s">
        <v>968</v>
      </c>
      <c r="BG351" t="s">
        <v>957</v>
      </c>
      <c r="BH351">
        <v>1</v>
      </c>
      <c r="BI351">
        <v>3</v>
      </c>
      <c r="BJ351">
        <v>2</v>
      </c>
      <c r="BK351">
        <v>2</v>
      </c>
      <c r="BL351">
        <v>2</v>
      </c>
      <c r="BM351">
        <v>3</v>
      </c>
      <c r="BN351">
        <v>4</v>
      </c>
      <c r="BO351">
        <v>1</v>
      </c>
      <c r="BP351">
        <v>2</v>
      </c>
      <c r="BQ351">
        <v>4</v>
      </c>
      <c r="BR351">
        <v>3</v>
      </c>
      <c r="BT351" t="s">
        <v>321</v>
      </c>
      <c r="CS351" s="57"/>
    </row>
    <row r="352" spans="1:97">
      <c r="A352" s="9">
        <v>345</v>
      </c>
      <c r="B352" s="9">
        <v>2</v>
      </c>
      <c r="C352" s="9">
        <v>2</v>
      </c>
      <c r="D352" s="9">
        <v>2</v>
      </c>
      <c r="E352" s="9">
        <v>3</v>
      </c>
      <c r="F352" s="9">
        <v>0</v>
      </c>
      <c r="G352" s="9">
        <v>0</v>
      </c>
      <c r="H352" s="9">
        <v>0</v>
      </c>
      <c r="I352" s="9">
        <v>1</v>
      </c>
      <c r="J352" s="9">
        <v>1</v>
      </c>
      <c r="K352" s="9">
        <v>0</v>
      </c>
      <c r="L352" s="9">
        <v>0</v>
      </c>
      <c r="M352" s="9">
        <v>1</v>
      </c>
      <c r="N352" s="9">
        <v>2</v>
      </c>
      <c r="O352" s="9">
        <v>2</v>
      </c>
      <c r="P352" s="9">
        <v>1</v>
      </c>
      <c r="Q352" s="9">
        <v>1</v>
      </c>
      <c r="R352" s="9">
        <v>1</v>
      </c>
      <c r="S352" s="9">
        <v>1</v>
      </c>
      <c r="T352" s="9">
        <v>1</v>
      </c>
      <c r="U352" s="9">
        <v>1</v>
      </c>
      <c r="V352" s="9">
        <v>1</v>
      </c>
      <c r="W352" s="75">
        <v>1</v>
      </c>
      <c r="X352" s="75">
        <v>1</v>
      </c>
      <c r="Y352" s="75">
        <v>2</v>
      </c>
      <c r="Z352" s="9">
        <v>2</v>
      </c>
      <c r="AA352" s="9">
        <v>2</v>
      </c>
      <c r="AB352" s="9">
        <v>1</v>
      </c>
      <c r="AC352" s="9">
        <v>1</v>
      </c>
      <c r="AD352" s="9">
        <v>1</v>
      </c>
      <c r="AE352" s="9">
        <v>2</v>
      </c>
      <c r="AF352" s="9">
        <v>2</v>
      </c>
      <c r="AG352" s="9">
        <v>2</v>
      </c>
      <c r="AH352" s="9">
        <v>1</v>
      </c>
      <c r="AI352" s="9">
        <v>2</v>
      </c>
      <c r="AJ352">
        <v>2</v>
      </c>
      <c r="AK352" t="s">
        <v>957</v>
      </c>
      <c r="AL352" s="58">
        <v>1</v>
      </c>
      <c r="AM352">
        <v>2</v>
      </c>
      <c r="AN352">
        <v>2</v>
      </c>
      <c r="AO352">
        <v>2</v>
      </c>
      <c r="AP352">
        <v>2</v>
      </c>
      <c r="AQ352">
        <v>2</v>
      </c>
      <c r="AR352">
        <v>2</v>
      </c>
      <c r="AS352">
        <v>2</v>
      </c>
      <c r="AT352">
        <v>2</v>
      </c>
      <c r="AU352">
        <v>2</v>
      </c>
      <c r="AV352">
        <v>2</v>
      </c>
      <c r="AW352">
        <v>2</v>
      </c>
      <c r="AX352">
        <v>2</v>
      </c>
      <c r="AY352">
        <v>2</v>
      </c>
      <c r="AZ352">
        <v>2</v>
      </c>
      <c r="BA352">
        <v>2</v>
      </c>
      <c r="BB352">
        <v>2</v>
      </c>
      <c r="BC352">
        <v>1</v>
      </c>
      <c r="BD352">
        <v>1</v>
      </c>
      <c r="BE352">
        <v>1</v>
      </c>
      <c r="BF352">
        <v>1</v>
      </c>
      <c r="BG352">
        <v>1</v>
      </c>
      <c r="BH352">
        <v>1</v>
      </c>
      <c r="BI352">
        <v>4</v>
      </c>
      <c r="BJ352">
        <v>3</v>
      </c>
      <c r="BK352">
        <v>2</v>
      </c>
      <c r="BL352">
        <v>2</v>
      </c>
      <c r="BM352">
        <v>1</v>
      </c>
      <c r="BN352">
        <v>4</v>
      </c>
      <c r="BO352">
        <v>2</v>
      </c>
      <c r="BP352">
        <v>2</v>
      </c>
      <c r="BQ352">
        <v>3</v>
      </c>
      <c r="BR352">
        <v>4</v>
      </c>
      <c r="BS352">
        <v>5</v>
      </c>
      <c r="CS352" s="57"/>
    </row>
    <row r="353" spans="1:97">
      <c r="A353" s="9">
        <v>346</v>
      </c>
      <c r="B353" s="9">
        <v>2</v>
      </c>
      <c r="C353" s="9">
        <v>4</v>
      </c>
      <c r="D353" s="9">
        <v>1</v>
      </c>
      <c r="E353" s="9">
        <v>6</v>
      </c>
      <c r="F353" s="9">
        <v>0</v>
      </c>
      <c r="G353" s="9">
        <v>0</v>
      </c>
      <c r="H353" s="9">
        <v>0</v>
      </c>
      <c r="I353" s="9">
        <v>0</v>
      </c>
      <c r="J353" s="9">
        <v>0</v>
      </c>
      <c r="K353" s="9">
        <v>0</v>
      </c>
      <c r="L353" s="9">
        <v>1</v>
      </c>
      <c r="M353" s="9">
        <v>2</v>
      </c>
      <c r="N353" s="9">
        <v>2</v>
      </c>
      <c r="O353" s="9">
        <v>2</v>
      </c>
      <c r="P353" s="9">
        <v>1</v>
      </c>
      <c r="Q353" s="9">
        <v>1</v>
      </c>
      <c r="R353" s="9">
        <v>1</v>
      </c>
      <c r="S353" s="9">
        <v>1</v>
      </c>
      <c r="T353" s="9">
        <v>2</v>
      </c>
      <c r="U353" s="9">
        <v>1</v>
      </c>
      <c r="V353" s="9">
        <v>2</v>
      </c>
      <c r="W353" s="75">
        <v>2</v>
      </c>
      <c r="X353" s="75" t="s">
        <v>956</v>
      </c>
      <c r="Y353" s="75" t="s">
        <v>952</v>
      </c>
      <c r="Z353" s="9" t="s">
        <v>952</v>
      </c>
      <c r="AA353" s="9">
        <v>2</v>
      </c>
      <c r="AB353" s="9">
        <v>1</v>
      </c>
      <c r="AC353" s="9">
        <v>1</v>
      </c>
      <c r="AD353" s="9">
        <v>1</v>
      </c>
      <c r="AE353" s="9">
        <v>1</v>
      </c>
      <c r="AF353" s="9">
        <v>1</v>
      </c>
      <c r="AG353" s="9">
        <v>1</v>
      </c>
      <c r="AH353" s="9">
        <v>1</v>
      </c>
      <c r="AI353" s="9">
        <v>2</v>
      </c>
      <c r="AJ353">
        <v>2</v>
      </c>
      <c r="AK353" t="s">
        <v>957</v>
      </c>
      <c r="AL353" s="58">
        <v>1</v>
      </c>
      <c r="AM353">
        <v>1</v>
      </c>
      <c r="AN353">
        <v>1</v>
      </c>
      <c r="AO353">
        <v>2</v>
      </c>
      <c r="AP353">
        <v>1</v>
      </c>
      <c r="AQ353">
        <v>2</v>
      </c>
      <c r="AR353">
        <v>1</v>
      </c>
      <c r="AS353">
        <v>1</v>
      </c>
      <c r="AT353">
        <v>2</v>
      </c>
      <c r="AU353">
        <v>1</v>
      </c>
      <c r="AV353">
        <v>2</v>
      </c>
      <c r="AW353">
        <v>1</v>
      </c>
      <c r="AX353">
        <v>1</v>
      </c>
      <c r="AY353">
        <v>1</v>
      </c>
      <c r="AZ353">
        <v>1</v>
      </c>
      <c r="BA353">
        <v>1</v>
      </c>
      <c r="BB353">
        <v>1</v>
      </c>
      <c r="BC353">
        <v>1</v>
      </c>
      <c r="BD353">
        <v>1</v>
      </c>
      <c r="BE353">
        <v>1</v>
      </c>
      <c r="BF353">
        <v>1</v>
      </c>
      <c r="BG353">
        <v>1</v>
      </c>
      <c r="BH353">
        <v>1</v>
      </c>
      <c r="BI353">
        <v>1</v>
      </c>
      <c r="BJ353">
        <v>1</v>
      </c>
      <c r="BK353">
        <v>2</v>
      </c>
      <c r="BL353">
        <v>2</v>
      </c>
      <c r="BM353">
        <v>1</v>
      </c>
      <c r="BN353">
        <v>4</v>
      </c>
      <c r="BO353">
        <v>2</v>
      </c>
      <c r="BP353">
        <v>2</v>
      </c>
      <c r="BQ353">
        <v>1</v>
      </c>
      <c r="BR353">
        <v>1</v>
      </c>
      <c r="BS353">
        <v>5</v>
      </c>
      <c r="BT353" t="s">
        <v>322</v>
      </c>
      <c r="CS353" s="57"/>
    </row>
    <row r="354" spans="1:97" hidden="1">
      <c r="A354" s="9">
        <v>347</v>
      </c>
      <c r="B354" s="9">
        <v>2</v>
      </c>
      <c r="C354" s="9">
        <v>9</v>
      </c>
      <c r="D354" s="9"/>
      <c r="E354" s="9">
        <v>8</v>
      </c>
      <c r="F354" s="9">
        <v>0</v>
      </c>
      <c r="G354" s="9">
        <v>0</v>
      </c>
      <c r="H354" s="9">
        <v>0</v>
      </c>
      <c r="I354" s="9">
        <v>0</v>
      </c>
      <c r="J354" s="9">
        <v>0</v>
      </c>
      <c r="K354" s="9">
        <v>0</v>
      </c>
      <c r="L354" s="9">
        <v>1</v>
      </c>
      <c r="M354" s="9">
        <v>3</v>
      </c>
      <c r="N354" s="9">
        <v>1</v>
      </c>
      <c r="O354" s="9">
        <v>2</v>
      </c>
      <c r="P354" s="9">
        <v>1</v>
      </c>
      <c r="Q354" s="9">
        <v>1</v>
      </c>
      <c r="R354" s="9">
        <v>1</v>
      </c>
      <c r="S354" s="9">
        <v>2</v>
      </c>
      <c r="T354" s="9">
        <v>2</v>
      </c>
      <c r="U354" s="9">
        <v>1</v>
      </c>
      <c r="V354" s="9">
        <v>2</v>
      </c>
      <c r="W354" s="75">
        <v>2</v>
      </c>
      <c r="X354" s="75" t="s">
        <v>956</v>
      </c>
      <c r="Y354" s="75" t="s">
        <v>952</v>
      </c>
      <c r="Z354" s="9" t="s">
        <v>952</v>
      </c>
      <c r="AA354" s="9">
        <v>1</v>
      </c>
      <c r="AB354" s="9">
        <v>2</v>
      </c>
      <c r="AC354" s="9">
        <v>1</v>
      </c>
      <c r="AD354" s="9">
        <v>1</v>
      </c>
      <c r="AE354" s="9">
        <v>2</v>
      </c>
      <c r="AF354" s="9">
        <v>1</v>
      </c>
      <c r="AG354" s="9">
        <v>1</v>
      </c>
      <c r="AH354" s="91">
        <v>1</v>
      </c>
      <c r="AI354" s="9">
        <v>2</v>
      </c>
      <c r="AJ354">
        <v>2</v>
      </c>
      <c r="AK354" t="s">
        <v>957</v>
      </c>
      <c r="AL354" s="58">
        <v>1</v>
      </c>
      <c r="AM354">
        <v>1</v>
      </c>
      <c r="AN354">
        <v>1</v>
      </c>
      <c r="AO354">
        <v>1</v>
      </c>
      <c r="AP354">
        <v>2</v>
      </c>
      <c r="AQ354">
        <v>2</v>
      </c>
      <c r="AR354">
        <v>2</v>
      </c>
      <c r="AS354">
        <v>2</v>
      </c>
      <c r="AT354">
        <v>1</v>
      </c>
      <c r="AU354">
        <v>2</v>
      </c>
      <c r="AV354">
        <v>2</v>
      </c>
      <c r="AW354">
        <v>1</v>
      </c>
      <c r="AX354">
        <v>2</v>
      </c>
      <c r="AY354">
        <v>2</v>
      </c>
      <c r="AZ354">
        <v>2</v>
      </c>
      <c r="BA354">
        <v>2</v>
      </c>
      <c r="BB354">
        <v>2</v>
      </c>
      <c r="BC354">
        <v>2</v>
      </c>
      <c r="BD354">
        <v>2</v>
      </c>
      <c r="BE354">
        <v>1</v>
      </c>
      <c r="BF354">
        <v>1</v>
      </c>
      <c r="BG354">
        <v>1</v>
      </c>
      <c r="BH354">
        <v>1</v>
      </c>
      <c r="BI354">
        <v>2</v>
      </c>
      <c r="BJ354">
        <v>1</v>
      </c>
      <c r="BK354">
        <v>2</v>
      </c>
      <c r="BL354">
        <v>1</v>
      </c>
      <c r="BM354">
        <v>4</v>
      </c>
      <c r="BN354">
        <v>3</v>
      </c>
      <c r="BO354">
        <v>2</v>
      </c>
      <c r="BP354">
        <v>3</v>
      </c>
      <c r="BQ354">
        <v>3</v>
      </c>
      <c r="BR354">
        <v>3</v>
      </c>
      <c r="BS354">
        <v>5</v>
      </c>
      <c r="CS354" s="57"/>
    </row>
    <row r="355" spans="1:97" hidden="1">
      <c r="A355" s="9">
        <v>348</v>
      </c>
      <c r="B355" s="9">
        <v>1</v>
      </c>
      <c r="C355" s="9">
        <v>5</v>
      </c>
      <c r="D355" s="9">
        <v>3</v>
      </c>
      <c r="E355" s="9">
        <v>10</v>
      </c>
      <c r="F355" s="9">
        <v>0</v>
      </c>
      <c r="G355" s="9">
        <v>0</v>
      </c>
      <c r="H355" s="9">
        <v>0</v>
      </c>
      <c r="I355" s="9">
        <v>0</v>
      </c>
      <c r="J355" s="9">
        <v>1</v>
      </c>
      <c r="K355" s="9">
        <v>0</v>
      </c>
      <c r="L355" s="9">
        <v>0</v>
      </c>
      <c r="M355" s="9">
        <v>2</v>
      </c>
      <c r="N355" s="9">
        <v>2</v>
      </c>
      <c r="O355" s="9">
        <v>2</v>
      </c>
      <c r="P355" s="9">
        <v>2</v>
      </c>
      <c r="Q355" s="9">
        <v>1</v>
      </c>
      <c r="R355" s="9">
        <v>1</v>
      </c>
      <c r="S355" s="9">
        <v>2</v>
      </c>
      <c r="T355" s="9">
        <v>2</v>
      </c>
      <c r="U355" s="9">
        <v>1</v>
      </c>
      <c r="V355" s="9">
        <v>2</v>
      </c>
      <c r="W355" s="75">
        <v>2</v>
      </c>
      <c r="X355" s="75" t="s">
        <v>956</v>
      </c>
      <c r="Y355" s="75" t="s">
        <v>952</v>
      </c>
      <c r="Z355" s="9" t="s">
        <v>952</v>
      </c>
      <c r="AA355" s="9">
        <v>1</v>
      </c>
      <c r="AB355" s="9">
        <v>2</v>
      </c>
      <c r="AC355" s="9">
        <v>1</v>
      </c>
      <c r="AD355" s="9">
        <v>1</v>
      </c>
      <c r="AE355" s="9">
        <v>2</v>
      </c>
      <c r="AF355" s="9">
        <v>1</v>
      </c>
      <c r="AG355" s="9">
        <v>1</v>
      </c>
      <c r="AH355" s="91">
        <v>1</v>
      </c>
      <c r="AI355" s="9">
        <v>2</v>
      </c>
      <c r="AJ355">
        <v>2</v>
      </c>
      <c r="AK355" t="s">
        <v>957</v>
      </c>
      <c r="AL355" s="58">
        <v>2</v>
      </c>
      <c r="AM355">
        <v>1</v>
      </c>
      <c r="AN355">
        <v>1</v>
      </c>
      <c r="AO355">
        <v>1</v>
      </c>
      <c r="AP355">
        <v>2</v>
      </c>
      <c r="AQ355">
        <v>2</v>
      </c>
      <c r="AR355">
        <v>2</v>
      </c>
      <c r="AS355">
        <v>2</v>
      </c>
      <c r="AT355">
        <v>2</v>
      </c>
      <c r="AU355">
        <v>2</v>
      </c>
      <c r="AV355">
        <v>2</v>
      </c>
      <c r="AW355">
        <v>2</v>
      </c>
      <c r="AX355">
        <v>2</v>
      </c>
      <c r="AY355">
        <v>2</v>
      </c>
      <c r="AZ355">
        <v>2</v>
      </c>
      <c r="BA355">
        <v>1</v>
      </c>
      <c r="BB355">
        <v>2</v>
      </c>
      <c r="BC355">
        <v>1</v>
      </c>
      <c r="BD355">
        <v>1</v>
      </c>
      <c r="BE355">
        <v>2</v>
      </c>
      <c r="BF355" t="s">
        <v>957</v>
      </c>
      <c r="BG355" t="s">
        <v>957</v>
      </c>
      <c r="BH355">
        <v>2</v>
      </c>
      <c r="BI355">
        <v>4</v>
      </c>
      <c r="BJ355">
        <v>3</v>
      </c>
      <c r="BK355">
        <v>4</v>
      </c>
      <c r="BL355">
        <v>2</v>
      </c>
      <c r="BM355">
        <v>3</v>
      </c>
      <c r="BN355">
        <v>4</v>
      </c>
      <c r="BO355">
        <v>1</v>
      </c>
      <c r="BP355">
        <v>4</v>
      </c>
      <c r="BQ355">
        <v>2</v>
      </c>
      <c r="BR355">
        <v>1</v>
      </c>
      <c r="BS355">
        <v>5</v>
      </c>
      <c r="BT355" t="s">
        <v>323</v>
      </c>
      <c r="CS355" s="57"/>
    </row>
    <row r="356" spans="1:97" hidden="1">
      <c r="A356" s="9">
        <v>349</v>
      </c>
      <c r="B356" s="9">
        <v>2</v>
      </c>
      <c r="C356" s="9">
        <v>1</v>
      </c>
      <c r="D356" s="9">
        <v>6</v>
      </c>
      <c r="E356" s="9">
        <v>1</v>
      </c>
      <c r="F356" s="9">
        <v>0</v>
      </c>
      <c r="G356" s="9">
        <v>0</v>
      </c>
      <c r="H356" s="9">
        <v>0</v>
      </c>
      <c r="I356" s="9">
        <v>1</v>
      </c>
      <c r="J356" s="9">
        <v>0</v>
      </c>
      <c r="K356" s="9">
        <v>0</v>
      </c>
      <c r="L356" s="9">
        <v>0</v>
      </c>
      <c r="M356" s="9">
        <v>1</v>
      </c>
      <c r="N356" s="9">
        <v>1</v>
      </c>
      <c r="O356" s="9">
        <v>1</v>
      </c>
      <c r="P356" s="9">
        <v>1</v>
      </c>
      <c r="Q356" s="9">
        <v>2</v>
      </c>
      <c r="R356" s="9" t="s">
        <v>957</v>
      </c>
      <c r="S356" s="9" t="s">
        <v>957</v>
      </c>
      <c r="T356" s="9">
        <v>2</v>
      </c>
      <c r="U356" s="9">
        <v>1</v>
      </c>
      <c r="V356" s="9">
        <v>1</v>
      </c>
      <c r="W356" s="75">
        <v>1</v>
      </c>
      <c r="X356" s="75">
        <v>1</v>
      </c>
      <c r="Y356" s="75">
        <v>2</v>
      </c>
      <c r="Z356" s="9">
        <v>1</v>
      </c>
      <c r="AA356" s="9">
        <v>2</v>
      </c>
      <c r="AB356" s="9">
        <v>2</v>
      </c>
      <c r="AC356" s="9">
        <v>1</v>
      </c>
      <c r="AD356" s="9">
        <v>1</v>
      </c>
      <c r="AE356" s="9">
        <v>1</v>
      </c>
      <c r="AF356" s="9">
        <v>1</v>
      </c>
      <c r="AG356" s="9">
        <v>1</v>
      </c>
      <c r="AH356" s="91">
        <v>1</v>
      </c>
      <c r="AI356" s="9">
        <v>2</v>
      </c>
      <c r="AJ356">
        <v>2</v>
      </c>
      <c r="AK356" t="s">
        <v>957</v>
      </c>
      <c r="AL356" s="58">
        <v>2</v>
      </c>
      <c r="AM356">
        <v>1</v>
      </c>
      <c r="AN356">
        <v>2</v>
      </c>
      <c r="AO356">
        <v>2</v>
      </c>
      <c r="AP356">
        <v>1</v>
      </c>
      <c r="AQ356">
        <v>2</v>
      </c>
      <c r="AR356">
        <v>2</v>
      </c>
      <c r="AS356">
        <v>2</v>
      </c>
      <c r="AT356">
        <v>1</v>
      </c>
      <c r="AU356">
        <v>1</v>
      </c>
      <c r="AV356">
        <v>2</v>
      </c>
      <c r="AW356">
        <v>2</v>
      </c>
      <c r="AX356">
        <v>2</v>
      </c>
      <c r="AY356">
        <v>2</v>
      </c>
      <c r="AZ356">
        <v>2</v>
      </c>
      <c r="BA356">
        <v>2</v>
      </c>
      <c r="BB356">
        <v>2</v>
      </c>
      <c r="BC356">
        <v>1</v>
      </c>
      <c r="BD356">
        <v>1</v>
      </c>
      <c r="BE356">
        <v>1</v>
      </c>
      <c r="BF356">
        <v>2</v>
      </c>
      <c r="BG356">
        <v>1</v>
      </c>
      <c r="BH356">
        <v>1</v>
      </c>
      <c r="BI356">
        <v>1</v>
      </c>
      <c r="BJ356">
        <v>1</v>
      </c>
      <c r="BK356">
        <v>1</v>
      </c>
      <c r="BL356">
        <v>1</v>
      </c>
      <c r="BM356">
        <v>2</v>
      </c>
      <c r="BN356">
        <v>4</v>
      </c>
      <c r="BO356">
        <v>1</v>
      </c>
      <c r="BP356">
        <v>2</v>
      </c>
      <c r="BQ356">
        <v>3</v>
      </c>
      <c r="BR356">
        <v>1</v>
      </c>
      <c r="BS356">
        <v>5</v>
      </c>
      <c r="BT356" t="s">
        <v>324</v>
      </c>
      <c r="CS356" s="57"/>
    </row>
    <row r="357" spans="1:97" hidden="1">
      <c r="A357" s="9">
        <v>350</v>
      </c>
      <c r="B357" s="9">
        <v>2</v>
      </c>
      <c r="C357" s="9">
        <v>1</v>
      </c>
      <c r="D357" s="9">
        <v>6</v>
      </c>
      <c r="E357" s="9">
        <v>8</v>
      </c>
      <c r="F357" s="9">
        <v>0</v>
      </c>
      <c r="G357" s="9">
        <v>0</v>
      </c>
      <c r="H357" s="9">
        <v>1</v>
      </c>
      <c r="I357" s="9">
        <v>1</v>
      </c>
      <c r="J357" s="9">
        <v>0</v>
      </c>
      <c r="K357" s="9">
        <v>0</v>
      </c>
      <c r="L357" s="9">
        <v>0</v>
      </c>
      <c r="M357" s="9">
        <v>1</v>
      </c>
      <c r="N357" s="9">
        <v>1</v>
      </c>
      <c r="O357" s="9">
        <v>1</v>
      </c>
      <c r="P357" s="9">
        <v>1</v>
      </c>
      <c r="Q357" s="9">
        <v>1</v>
      </c>
      <c r="R357" s="9">
        <v>1</v>
      </c>
      <c r="S357" s="9">
        <v>2</v>
      </c>
      <c r="T357" s="9">
        <v>2</v>
      </c>
      <c r="U357" s="9">
        <v>1</v>
      </c>
      <c r="V357" s="9">
        <v>2</v>
      </c>
      <c r="W357" s="75">
        <v>1</v>
      </c>
      <c r="X357" s="75">
        <v>1</v>
      </c>
      <c r="Y357" s="75">
        <v>2</v>
      </c>
      <c r="Z357" s="9">
        <v>1</v>
      </c>
      <c r="AA357" s="9">
        <v>2</v>
      </c>
      <c r="AB357" s="9">
        <v>2</v>
      </c>
      <c r="AC357" s="9">
        <v>2</v>
      </c>
      <c r="AD357" s="9">
        <v>1</v>
      </c>
      <c r="AE357" s="9">
        <v>2</v>
      </c>
      <c r="AF357" s="9">
        <v>1</v>
      </c>
      <c r="AG357" s="9">
        <v>1</v>
      </c>
      <c r="AH357" s="91">
        <v>1</v>
      </c>
      <c r="AI357" s="9">
        <v>2</v>
      </c>
      <c r="AJ357">
        <v>1</v>
      </c>
      <c r="AK357">
        <v>1</v>
      </c>
      <c r="AL357" s="58">
        <v>1</v>
      </c>
      <c r="AM357">
        <v>1</v>
      </c>
      <c r="AN357">
        <v>1</v>
      </c>
      <c r="AO357">
        <v>2</v>
      </c>
      <c r="AP357">
        <v>1</v>
      </c>
      <c r="AQ357">
        <v>2</v>
      </c>
      <c r="AR357">
        <v>1</v>
      </c>
      <c r="AS357">
        <v>2</v>
      </c>
      <c r="AT357">
        <v>2</v>
      </c>
      <c r="AU357">
        <v>1</v>
      </c>
      <c r="AV357">
        <v>2</v>
      </c>
      <c r="AW357">
        <v>1</v>
      </c>
      <c r="AX357">
        <v>2</v>
      </c>
      <c r="AY357">
        <v>2</v>
      </c>
      <c r="AZ357">
        <v>2</v>
      </c>
      <c r="BA357">
        <v>2</v>
      </c>
      <c r="BB357">
        <v>2</v>
      </c>
      <c r="BC357">
        <v>1</v>
      </c>
      <c r="BD357">
        <v>1</v>
      </c>
      <c r="BE357">
        <v>2</v>
      </c>
      <c r="BF357" t="s">
        <v>957</v>
      </c>
      <c r="BG357" t="s">
        <v>957</v>
      </c>
      <c r="BH357">
        <v>1</v>
      </c>
      <c r="BI357">
        <v>4</v>
      </c>
      <c r="BJ357">
        <v>2</v>
      </c>
      <c r="BK357">
        <v>2</v>
      </c>
      <c r="BL357">
        <v>1</v>
      </c>
      <c r="BM357">
        <v>1</v>
      </c>
      <c r="BN357">
        <v>4</v>
      </c>
      <c r="BO357">
        <v>1</v>
      </c>
      <c r="BP357">
        <v>2</v>
      </c>
      <c r="BQ357">
        <v>3</v>
      </c>
      <c r="BR357">
        <v>4</v>
      </c>
      <c r="BS357">
        <v>2</v>
      </c>
      <c r="CS357" s="57"/>
    </row>
    <row r="358" spans="1:97" hidden="1">
      <c r="A358" s="9">
        <v>351</v>
      </c>
      <c r="B358" s="9">
        <v>1</v>
      </c>
      <c r="C358" s="9">
        <v>3</v>
      </c>
      <c r="D358" s="9">
        <v>4</v>
      </c>
      <c r="E358" s="9">
        <v>6</v>
      </c>
      <c r="F358" s="9">
        <v>0</v>
      </c>
      <c r="G358" s="9">
        <v>0</v>
      </c>
      <c r="H358" s="9">
        <v>0</v>
      </c>
      <c r="I358" s="9">
        <v>1</v>
      </c>
      <c r="J358" s="9">
        <v>1</v>
      </c>
      <c r="K358" s="9">
        <v>0</v>
      </c>
      <c r="L358" s="9">
        <v>0</v>
      </c>
      <c r="M358" s="9">
        <v>1</v>
      </c>
      <c r="N358" s="9">
        <v>1</v>
      </c>
      <c r="O358" s="9">
        <v>1</v>
      </c>
      <c r="P358" s="9">
        <v>1</v>
      </c>
      <c r="Q358" s="9">
        <v>1</v>
      </c>
      <c r="R358" s="9">
        <v>1</v>
      </c>
      <c r="S358" s="9">
        <v>1</v>
      </c>
      <c r="T358" s="9">
        <v>2</v>
      </c>
      <c r="U358" s="9">
        <v>1</v>
      </c>
      <c r="V358" s="9">
        <v>1</v>
      </c>
      <c r="W358" s="75">
        <v>1</v>
      </c>
      <c r="X358" s="75">
        <v>1</v>
      </c>
      <c r="Y358" s="75">
        <v>2</v>
      </c>
      <c r="Z358" s="9">
        <v>1</v>
      </c>
      <c r="AA358" s="9">
        <v>1</v>
      </c>
      <c r="AB358" s="9">
        <v>2</v>
      </c>
      <c r="AC358" s="9">
        <v>1</v>
      </c>
      <c r="AD358" s="9">
        <v>1</v>
      </c>
      <c r="AE358" s="9">
        <v>2</v>
      </c>
      <c r="AF358" s="9">
        <v>1</v>
      </c>
      <c r="AG358" s="9">
        <v>1</v>
      </c>
      <c r="AH358" s="91">
        <v>2</v>
      </c>
      <c r="AI358" s="9">
        <v>2</v>
      </c>
      <c r="AJ358">
        <v>2</v>
      </c>
      <c r="AK358" t="s">
        <v>957</v>
      </c>
      <c r="AL358" s="58">
        <v>2</v>
      </c>
      <c r="AM358">
        <v>1</v>
      </c>
      <c r="AN358">
        <v>1</v>
      </c>
      <c r="AO358">
        <v>1</v>
      </c>
      <c r="AP358">
        <v>2</v>
      </c>
      <c r="AQ358">
        <v>2</v>
      </c>
      <c r="AR358">
        <v>2</v>
      </c>
      <c r="AS358">
        <v>2</v>
      </c>
      <c r="AT358">
        <v>2</v>
      </c>
      <c r="AU358">
        <v>1</v>
      </c>
      <c r="AV358">
        <v>2</v>
      </c>
      <c r="AW358">
        <v>2</v>
      </c>
      <c r="AX358">
        <v>2</v>
      </c>
      <c r="AY358">
        <v>2</v>
      </c>
      <c r="AZ358">
        <v>1</v>
      </c>
      <c r="BA358">
        <v>1</v>
      </c>
      <c r="BB358">
        <v>2</v>
      </c>
      <c r="BC358">
        <v>1</v>
      </c>
      <c r="BD358">
        <v>1</v>
      </c>
      <c r="BE358">
        <v>1</v>
      </c>
      <c r="BF358">
        <v>1</v>
      </c>
      <c r="BG358">
        <v>1</v>
      </c>
      <c r="BH358">
        <v>1</v>
      </c>
      <c r="BI358">
        <v>2</v>
      </c>
      <c r="BJ358">
        <v>1</v>
      </c>
      <c r="BK358">
        <v>2</v>
      </c>
      <c r="BL358">
        <v>1</v>
      </c>
      <c r="BM358">
        <v>1</v>
      </c>
      <c r="BN358">
        <v>3</v>
      </c>
      <c r="BO358">
        <v>1</v>
      </c>
      <c r="BP358">
        <v>2</v>
      </c>
      <c r="BQ358">
        <v>3</v>
      </c>
      <c r="BR358">
        <v>1</v>
      </c>
      <c r="BS358">
        <v>5</v>
      </c>
      <c r="CS358" s="57"/>
    </row>
    <row r="359" spans="1:97" hidden="1">
      <c r="A359" s="9">
        <v>352</v>
      </c>
      <c r="B359" s="9">
        <v>1</v>
      </c>
      <c r="C359" s="9">
        <v>9</v>
      </c>
      <c r="D359" s="9">
        <v>7</v>
      </c>
      <c r="E359" s="9">
        <v>15</v>
      </c>
      <c r="F359" s="9">
        <v>0</v>
      </c>
      <c r="G359" s="9">
        <v>0</v>
      </c>
      <c r="H359" s="9">
        <v>0</v>
      </c>
      <c r="I359" s="9">
        <v>1</v>
      </c>
      <c r="J359" s="9">
        <v>1</v>
      </c>
      <c r="K359" s="9">
        <v>0</v>
      </c>
      <c r="L359" s="9">
        <v>0</v>
      </c>
      <c r="M359" s="9">
        <v>2</v>
      </c>
      <c r="N359" s="9">
        <v>1</v>
      </c>
      <c r="O359" s="9">
        <v>1</v>
      </c>
      <c r="P359" s="9">
        <v>1</v>
      </c>
      <c r="Q359" s="9">
        <v>1</v>
      </c>
      <c r="R359" s="9">
        <v>2</v>
      </c>
      <c r="S359" s="9"/>
      <c r="T359" s="9">
        <v>1</v>
      </c>
      <c r="U359" s="9">
        <v>1</v>
      </c>
      <c r="V359" s="9">
        <v>1</v>
      </c>
      <c r="W359" s="75">
        <v>1</v>
      </c>
      <c r="X359" s="75">
        <v>1</v>
      </c>
      <c r="Y359" s="75">
        <v>2</v>
      </c>
      <c r="Z359" s="9">
        <v>1</v>
      </c>
      <c r="AA359" s="9">
        <v>1</v>
      </c>
      <c r="AB359" s="9">
        <v>2</v>
      </c>
      <c r="AC359" s="9">
        <v>1</v>
      </c>
      <c r="AD359" s="9">
        <v>1</v>
      </c>
      <c r="AE359" s="9">
        <v>2</v>
      </c>
      <c r="AF359" s="9">
        <v>1</v>
      </c>
      <c r="AG359" s="9">
        <v>1</v>
      </c>
      <c r="AH359" s="91">
        <v>2</v>
      </c>
      <c r="AI359" s="9">
        <v>2</v>
      </c>
      <c r="AJ359">
        <v>2</v>
      </c>
      <c r="AK359" t="s">
        <v>957</v>
      </c>
      <c r="AL359" s="58">
        <v>2</v>
      </c>
      <c r="AM359">
        <v>1</v>
      </c>
      <c r="AN359">
        <v>1</v>
      </c>
      <c r="AO359">
        <v>2</v>
      </c>
      <c r="AP359">
        <v>2</v>
      </c>
      <c r="AQ359">
        <v>2</v>
      </c>
      <c r="AR359">
        <v>2</v>
      </c>
      <c r="AS359">
        <v>2</v>
      </c>
      <c r="AT359">
        <v>1</v>
      </c>
      <c r="AU359">
        <v>2</v>
      </c>
      <c r="AV359">
        <v>2</v>
      </c>
      <c r="AW359">
        <v>1</v>
      </c>
      <c r="AX359">
        <v>2</v>
      </c>
      <c r="AY359">
        <v>2</v>
      </c>
      <c r="AZ359">
        <v>2</v>
      </c>
      <c r="BA359">
        <v>1</v>
      </c>
      <c r="BB359">
        <v>2</v>
      </c>
      <c r="BC359">
        <v>1</v>
      </c>
      <c r="BD359">
        <v>1</v>
      </c>
      <c r="BE359">
        <v>1</v>
      </c>
      <c r="BF359">
        <v>1</v>
      </c>
      <c r="BG359">
        <v>2</v>
      </c>
      <c r="BH359">
        <v>1</v>
      </c>
      <c r="BI359">
        <v>2</v>
      </c>
      <c r="BJ359">
        <v>2</v>
      </c>
      <c r="BK359">
        <v>2</v>
      </c>
      <c r="BL359">
        <v>2</v>
      </c>
      <c r="BM359">
        <v>3</v>
      </c>
      <c r="BN359">
        <v>4</v>
      </c>
      <c r="BO359">
        <v>1</v>
      </c>
      <c r="BP359">
        <v>4</v>
      </c>
      <c r="BQ359">
        <v>3</v>
      </c>
      <c r="BR359">
        <v>1</v>
      </c>
      <c r="BS359">
        <v>3</v>
      </c>
      <c r="CS359" s="57"/>
    </row>
    <row r="360" spans="1:97" hidden="1">
      <c r="A360" s="9">
        <v>353</v>
      </c>
      <c r="B360" s="9">
        <v>1</v>
      </c>
      <c r="C360" s="9">
        <v>9</v>
      </c>
      <c r="D360" s="9">
        <v>3</v>
      </c>
      <c r="E360" s="9">
        <v>7</v>
      </c>
      <c r="F360" s="9">
        <v>0</v>
      </c>
      <c r="G360" s="9">
        <v>0</v>
      </c>
      <c r="H360" s="9">
        <v>0</v>
      </c>
      <c r="I360" s="9">
        <v>0</v>
      </c>
      <c r="J360" s="9">
        <v>0</v>
      </c>
      <c r="K360" s="9">
        <v>1</v>
      </c>
      <c r="L360" s="9">
        <v>0</v>
      </c>
      <c r="M360" s="9">
        <v>1</v>
      </c>
      <c r="N360" s="9">
        <v>1</v>
      </c>
      <c r="O360" s="9">
        <v>1</v>
      </c>
      <c r="P360" s="9">
        <v>1</v>
      </c>
      <c r="Q360" s="9">
        <v>1</v>
      </c>
      <c r="R360" s="9">
        <v>1</v>
      </c>
      <c r="S360" s="9">
        <v>1</v>
      </c>
      <c r="T360" s="9">
        <v>1</v>
      </c>
      <c r="U360" s="9">
        <v>1</v>
      </c>
      <c r="V360" s="9">
        <v>2</v>
      </c>
      <c r="W360" s="75">
        <v>1</v>
      </c>
      <c r="X360" s="75">
        <v>2</v>
      </c>
      <c r="Y360" s="75">
        <v>2</v>
      </c>
      <c r="Z360" s="9">
        <v>2</v>
      </c>
      <c r="AA360" s="9">
        <v>1</v>
      </c>
      <c r="AB360" s="9">
        <v>2</v>
      </c>
      <c r="AC360" s="9">
        <v>1</v>
      </c>
      <c r="AD360" s="9">
        <v>2</v>
      </c>
      <c r="AE360" s="9">
        <v>2</v>
      </c>
      <c r="AF360" s="9">
        <v>1</v>
      </c>
      <c r="AG360" s="9">
        <v>1</v>
      </c>
      <c r="AH360" s="91">
        <v>1</v>
      </c>
      <c r="AI360" s="9">
        <v>2</v>
      </c>
      <c r="AJ360">
        <v>2</v>
      </c>
      <c r="AK360" t="s">
        <v>957</v>
      </c>
      <c r="AL360" s="58">
        <v>2</v>
      </c>
      <c r="AM360">
        <v>1</v>
      </c>
      <c r="AN360">
        <v>1</v>
      </c>
      <c r="AO360">
        <v>2</v>
      </c>
      <c r="AP360">
        <v>1</v>
      </c>
      <c r="AQ360">
        <v>1</v>
      </c>
      <c r="AR360">
        <v>1</v>
      </c>
      <c r="AS360">
        <v>2</v>
      </c>
      <c r="AT360">
        <v>2</v>
      </c>
      <c r="AU360">
        <v>1</v>
      </c>
      <c r="AV360">
        <v>2</v>
      </c>
      <c r="AW360">
        <v>1</v>
      </c>
      <c r="AX360">
        <v>2</v>
      </c>
      <c r="AY360">
        <v>1</v>
      </c>
      <c r="AZ360">
        <v>2</v>
      </c>
      <c r="BA360">
        <v>1</v>
      </c>
      <c r="BB360">
        <v>1</v>
      </c>
      <c r="BC360">
        <v>1</v>
      </c>
      <c r="BD360">
        <v>2</v>
      </c>
      <c r="BE360">
        <v>2</v>
      </c>
      <c r="BF360" t="s">
        <v>957</v>
      </c>
      <c r="BG360" t="s">
        <v>957</v>
      </c>
      <c r="BH360">
        <v>1</v>
      </c>
      <c r="BI360">
        <v>1</v>
      </c>
      <c r="BJ360">
        <v>1</v>
      </c>
      <c r="BK360">
        <v>4</v>
      </c>
      <c r="BL360">
        <v>1</v>
      </c>
      <c r="BM360">
        <v>4</v>
      </c>
      <c r="BN360">
        <v>4</v>
      </c>
      <c r="BO360">
        <v>2</v>
      </c>
      <c r="BP360">
        <v>4</v>
      </c>
      <c r="BQ360">
        <v>3</v>
      </c>
      <c r="BR360">
        <v>1</v>
      </c>
      <c r="BS360">
        <v>5</v>
      </c>
      <c r="CS360" s="57"/>
    </row>
    <row r="361" spans="1:97" hidden="1">
      <c r="A361" s="9">
        <v>354</v>
      </c>
      <c r="B361" s="9">
        <v>2</v>
      </c>
      <c r="C361" s="9">
        <v>6</v>
      </c>
      <c r="D361" s="9">
        <v>7</v>
      </c>
      <c r="E361" s="9">
        <v>7</v>
      </c>
      <c r="F361" s="9">
        <v>1</v>
      </c>
      <c r="G361" s="9">
        <v>1</v>
      </c>
      <c r="H361" s="9">
        <v>0</v>
      </c>
      <c r="I361" s="9">
        <v>1</v>
      </c>
      <c r="J361" s="9">
        <v>0</v>
      </c>
      <c r="K361" s="9">
        <v>0</v>
      </c>
      <c r="L361" s="9">
        <v>0</v>
      </c>
      <c r="M361" s="9">
        <v>2</v>
      </c>
      <c r="N361" s="9">
        <v>2</v>
      </c>
      <c r="O361" s="9">
        <v>2</v>
      </c>
      <c r="P361" s="9">
        <v>1</v>
      </c>
      <c r="Q361" s="9">
        <v>1</v>
      </c>
      <c r="R361" s="9">
        <v>1</v>
      </c>
      <c r="S361" s="9">
        <v>1</v>
      </c>
      <c r="T361" s="9">
        <v>1</v>
      </c>
      <c r="U361" s="9">
        <v>1</v>
      </c>
      <c r="V361" s="9">
        <v>1</v>
      </c>
      <c r="W361" s="75">
        <v>2</v>
      </c>
      <c r="X361" s="75" t="s">
        <v>956</v>
      </c>
      <c r="Y361" s="75" t="s">
        <v>952</v>
      </c>
      <c r="Z361" s="9" t="s">
        <v>952</v>
      </c>
      <c r="AA361" s="9">
        <v>1</v>
      </c>
      <c r="AB361" s="9">
        <v>2</v>
      </c>
      <c r="AC361" s="9">
        <v>2</v>
      </c>
      <c r="AD361" s="9">
        <v>1</v>
      </c>
      <c r="AE361" s="9">
        <v>2</v>
      </c>
      <c r="AF361" s="9">
        <v>1</v>
      </c>
      <c r="AG361" s="9">
        <v>2</v>
      </c>
      <c r="AH361" s="91">
        <v>2</v>
      </c>
      <c r="AI361" s="9">
        <v>2</v>
      </c>
      <c r="AJ361">
        <v>2</v>
      </c>
      <c r="AK361" t="s">
        <v>957</v>
      </c>
      <c r="AL361" s="58">
        <v>2</v>
      </c>
      <c r="AM361">
        <v>1</v>
      </c>
      <c r="AN361">
        <v>2</v>
      </c>
      <c r="AO361">
        <v>2</v>
      </c>
      <c r="AP361">
        <v>2</v>
      </c>
      <c r="AQ361">
        <v>2</v>
      </c>
      <c r="AR361">
        <v>2</v>
      </c>
      <c r="AS361">
        <v>2</v>
      </c>
      <c r="AT361">
        <v>2</v>
      </c>
      <c r="AU361">
        <v>2</v>
      </c>
      <c r="AV361">
        <v>2</v>
      </c>
      <c r="AW361">
        <v>1</v>
      </c>
      <c r="AX361">
        <v>2</v>
      </c>
      <c r="AY361">
        <v>2</v>
      </c>
      <c r="AZ361">
        <v>2</v>
      </c>
      <c r="BA361">
        <v>2</v>
      </c>
      <c r="BB361">
        <v>2</v>
      </c>
      <c r="BC361">
        <v>1</v>
      </c>
      <c r="BD361">
        <v>1</v>
      </c>
      <c r="BE361">
        <v>2</v>
      </c>
      <c r="BF361" t="s">
        <v>957</v>
      </c>
      <c r="BG361" t="s">
        <v>957</v>
      </c>
      <c r="BH361">
        <v>1</v>
      </c>
      <c r="BI361">
        <v>4</v>
      </c>
      <c r="BJ361">
        <v>4</v>
      </c>
      <c r="BK361">
        <v>4</v>
      </c>
      <c r="BL361">
        <v>2</v>
      </c>
      <c r="BM361">
        <v>1</v>
      </c>
      <c r="BN361">
        <v>4</v>
      </c>
      <c r="BO361">
        <v>2</v>
      </c>
      <c r="BP361">
        <v>4</v>
      </c>
      <c r="BQ361">
        <v>3</v>
      </c>
      <c r="BR361">
        <v>1</v>
      </c>
      <c r="BS361">
        <v>5</v>
      </c>
      <c r="BT361" t="s">
        <v>325</v>
      </c>
      <c r="CS361" s="57"/>
    </row>
    <row r="362" spans="1:97" hidden="1">
      <c r="A362" s="9">
        <v>355</v>
      </c>
      <c r="B362" s="9">
        <v>1</v>
      </c>
      <c r="C362" s="9">
        <v>3</v>
      </c>
      <c r="D362" s="9">
        <v>1</v>
      </c>
      <c r="E362" s="9">
        <v>8</v>
      </c>
      <c r="F362" s="9">
        <v>1</v>
      </c>
      <c r="G362" s="9">
        <v>1</v>
      </c>
      <c r="H362" s="9">
        <v>0</v>
      </c>
      <c r="I362" s="9">
        <v>0</v>
      </c>
      <c r="J362" s="9">
        <v>1</v>
      </c>
      <c r="K362" s="9">
        <v>0</v>
      </c>
      <c r="L362" s="9">
        <v>0</v>
      </c>
      <c r="M362" s="9">
        <v>3</v>
      </c>
      <c r="N362" s="9">
        <v>1</v>
      </c>
      <c r="O362" s="9">
        <v>2</v>
      </c>
      <c r="P362" s="9">
        <v>1</v>
      </c>
      <c r="Q362" s="9">
        <v>1</v>
      </c>
      <c r="R362" s="9">
        <v>1</v>
      </c>
      <c r="S362" s="9">
        <v>1</v>
      </c>
      <c r="T362" s="9">
        <v>1</v>
      </c>
      <c r="U362" s="9">
        <v>1</v>
      </c>
      <c r="V362" s="9">
        <v>2</v>
      </c>
      <c r="W362" s="75">
        <v>1</v>
      </c>
      <c r="X362" s="75">
        <v>1</v>
      </c>
      <c r="Y362" s="75">
        <v>2</v>
      </c>
      <c r="Z362" s="9">
        <v>2</v>
      </c>
      <c r="AA362" s="9">
        <v>1</v>
      </c>
      <c r="AB362" s="9">
        <v>1</v>
      </c>
      <c r="AC362" s="9">
        <v>1</v>
      </c>
      <c r="AD362" s="9">
        <v>1</v>
      </c>
      <c r="AE362" s="9">
        <v>2</v>
      </c>
      <c r="AF362" s="9">
        <v>1</v>
      </c>
      <c r="AG362" s="9">
        <v>1</v>
      </c>
      <c r="AH362" s="9">
        <v>1</v>
      </c>
      <c r="AI362" s="9">
        <v>2</v>
      </c>
      <c r="AJ362">
        <v>1</v>
      </c>
      <c r="AK362">
        <v>1</v>
      </c>
      <c r="AL362" s="58">
        <v>1</v>
      </c>
      <c r="AM362">
        <v>1</v>
      </c>
      <c r="AN362">
        <v>2</v>
      </c>
      <c r="AO362">
        <v>2</v>
      </c>
      <c r="AP362">
        <v>1</v>
      </c>
      <c r="AQ362">
        <v>2</v>
      </c>
      <c r="AR362">
        <v>1</v>
      </c>
      <c r="AS362">
        <v>2</v>
      </c>
      <c r="AT362">
        <v>1</v>
      </c>
      <c r="AU362">
        <v>1</v>
      </c>
      <c r="AV362">
        <v>2</v>
      </c>
      <c r="AW362">
        <v>1</v>
      </c>
      <c r="AX362">
        <v>2</v>
      </c>
      <c r="AY362">
        <v>2</v>
      </c>
      <c r="AZ362">
        <v>2</v>
      </c>
      <c r="BA362">
        <v>2</v>
      </c>
      <c r="BB362">
        <v>1</v>
      </c>
      <c r="BC362">
        <v>1</v>
      </c>
      <c r="BD362">
        <v>1</v>
      </c>
      <c r="BE362">
        <v>1</v>
      </c>
      <c r="BF362">
        <v>2</v>
      </c>
      <c r="BG362">
        <v>3</v>
      </c>
      <c r="BH362">
        <v>1</v>
      </c>
      <c r="BI362">
        <v>2</v>
      </c>
      <c r="BJ362">
        <v>1</v>
      </c>
      <c r="BK362">
        <v>2</v>
      </c>
      <c r="BL362">
        <v>2</v>
      </c>
      <c r="BM362">
        <v>1</v>
      </c>
      <c r="BN362">
        <v>4</v>
      </c>
      <c r="BO362">
        <v>2</v>
      </c>
      <c r="BP362">
        <v>1</v>
      </c>
      <c r="BQ362">
        <v>1</v>
      </c>
      <c r="BR362">
        <v>1</v>
      </c>
      <c r="BS362">
        <v>2</v>
      </c>
      <c r="BT362" t="s">
        <v>326</v>
      </c>
      <c r="CS362" s="57"/>
    </row>
    <row r="363" spans="1:97" hidden="1">
      <c r="A363" s="9">
        <v>356</v>
      </c>
      <c r="B363" s="9">
        <v>2</v>
      </c>
      <c r="C363" s="9">
        <v>5</v>
      </c>
      <c r="D363" s="9">
        <v>5</v>
      </c>
      <c r="E363" s="9">
        <v>8</v>
      </c>
      <c r="F363" s="9">
        <v>0</v>
      </c>
      <c r="G363" s="9">
        <v>0</v>
      </c>
      <c r="H363" s="9">
        <v>0</v>
      </c>
      <c r="I363" s="9">
        <v>0</v>
      </c>
      <c r="J363" s="9">
        <v>0</v>
      </c>
      <c r="K363" s="9">
        <v>1</v>
      </c>
      <c r="L363" s="9">
        <v>0</v>
      </c>
      <c r="M363" s="9">
        <v>2</v>
      </c>
      <c r="N363" s="9">
        <v>1</v>
      </c>
      <c r="O363" s="9">
        <v>1</v>
      </c>
      <c r="P363" s="9">
        <v>1</v>
      </c>
      <c r="Q363" s="9">
        <v>1</v>
      </c>
      <c r="R363" s="9">
        <v>1</v>
      </c>
      <c r="S363" s="9">
        <v>1</v>
      </c>
      <c r="T363" s="9">
        <v>2</v>
      </c>
      <c r="U363" s="9">
        <v>1</v>
      </c>
      <c r="V363" s="9">
        <v>1</v>
      </c>
      <c r="W363" s="75">
        <v>1</v>
      </c>
      <c r="X363" s="75">
        <v>1</v>
      </c>
      <c r="Y363" s="75">
        <v>2</v>
      </c>
      <c r="Z363" s="9">
        <v>1</v>
      </c>
      <c r="AA363" s="9">
        <v>1</v>
      </c>
      <c r="AB363" s="9">
        <v>1</v>
      </c>
      <c r="AC363" s="9">
        <v>1</v>
      </c>
      <c r="AD363" s="9">
        <v>1</v>
      </c>
      <c r="AE363" s="9">
        <v>1</v>
      </c>
      <c r="AF363" s="9">
        <v>1</v>
      </c>
      <c r="AG363" s="9">
        <v>1</v>
      </c>
      <c r="AH363" s="91">
        <v>1</v>
      </c>
      <c r="AI363" s="9">
        <v>2</v>
      </c>
      <c r="AJ363">
        <v>2</v>
      </c>
      <c r="AK363" t="s">
        <v>957</v>
      </c>
      <c r="AL363" s="58">
        <v>1</v>
      </c>
      <c r="AM363">
        <v>1</v>
      </c>
      <c r="AN363">
        <v>1</v>
      </c>
      <c r="AO363">
        <v>2</v>
      </c>
      <c r="AP363">
        <v>2</v>
      </c>
      <c r="AQ363">
        <v>2</v>
      </c>
      <c r="AR363">
        <v>1</v>
      </c>
      <c r="AS363">
        <v>1</v>
      </c>
      <c r="AT363">
        <v>2</v>
      </c>
      <c r="AU363">
        <v>2</v>
      </c>
      <c r="AV363">
        <v>2</v>
      </c>
      <c r="AW363">
        <v>1</v>
      </c>
      <c r="AX363">
        <v>2</v>
      </c>
      <c r="AY363">
        <v>2</v>
      </c>
      <c r="AZ363">
        <v>1</v>
      </c>
      <c r="BA363">
        <v>1</v>
      </c>
      <c r="BB363">
        <v>1</v>
      </c>
      <c r="BC363">
        <v>1</v>
      </c>
      <c r="BD363">
        <v>1</v>
      </c>
      <c r="BE363">
        <v>1</v>
      </c>
      <c r="BF363">
        <v>2</v>
      </c>
      <c r="BG363">
        <v>2</v>
      </c>
      <c r="BH363">
        <v>1</v>
      </c>
      <c r="BI363">
        <v>2</v>
      </c>
      <c r="BJ363">
        <v>1</v>
      </c>
      <c r="BK363">
        <v>1</v>
      </c>
      <c r="BL363">
        <v>1</v>
      </c>
      <c r="BM363">
        <v>2</v>
      </c>
      <c r="BN363">
        <v>3</v>
      </c>
      <c r="BO363">
        <v>2</v>
      </c>
      <c r="BP363">
        <v>1</v>
      </c>
      <c r="BQ363">
        <v>1</v>
      </c>
      <c r="BR363">
        <v>4</v>
      </c>
      <c r="BS363">
        <v>2</v>
      </c>
      <c r="BT363" t="s">
        <v>327</v>
      </c>
      <c r="CS363" s="57"/>
    </row>
    <row r="364" spans="1:97" hidden="1">
      <c r="A364" s="9">
        <v>357</v>
      </c>
      <c r="B364" s="9">
        <v>1</v>
      </c>
      <c r="C364" s="9">
        <v>7</v>
      </c>
      <c r="D364" s="9">
        <v>7</v>
      </c>
      <c r="E364" s="9">
        <v>15</v>
      </c>
      <c r="F364" s="9">
        <v>0</v>
      </c>
      <c r="G364" s="9">
        <v>0</v>
      </c>
      <c r="H364" s="9">
        <v>0</v>
      </c>
      <c r="I364" s="9">
        <v>0</v>
      </c>
      <c r="J364" s="9">
        <v>0</v>
      </c>
      <c r="K364" s="9">
        <v>1</v>
      </c>
      <c r="L364" s="9">
        <v>0</v>
      </c>
      <c r="M364" s="9">
        <v>2</v>
      </c>
      <c r="N364" s="9">
        <v>1</v>
      </c>
      <c r="O364" s="9">
        <v>1</v>
      </c>
      <c r="P364" s="9">
        <v>1</v>
      </c>
      <c r="Q364" s="9">
        <v>1</v>
      </c>
      <c r="R364" s="9">
        <v>1</v>
      </c>
      <c r="S364" s="9">
        <v>1</v>
      </c>
      <c r="T364" s="9">
        <v>1</v>
      </c>
      <c r="U364" s="9">
        <v>1</v>
      </c>
      <c r="V364" s="9">
        <v>1</v>
      </c>
      <c r="W364" s="75">
        <v>2</v>
      </c>
      <c r="X364" s="75" t="s">
        <v>956</v>
      </c>
      <c r="Y364" s="75" t="s">
        <v>952</v>
      </c>
      <c r="Z364" s="9" t="s">
        <v>952</v>
      </c>
      <c r="AA364" s="9">
        <v>2</v>
      </c>
      <c r="AB364" s="9">
        <v>1</v>
      </c>
      <c r="AC364" s="9">
        <v>1</v>
      </c>
      <c r="AD364" s="9">
        <v>1</v>
      </c>
      <c r="AE364" s="9">
        <v>2</v>
      </c>
      <c r="AF364" s="9">
        <v>1</v>
      </c>
      <c r="AG364" s="9">
        <v>2</v>
      </c>
      <c r="AH364" s="91">
        <v>1</v>
      </c>
      <c r="AI364" s="9">
        <v>2</v>
      </c>
      <c r="AJ364">
        <v>2</v>
      </c>
      <c r="AK364" t="s">
        <v>957</v>
      </c>
      <c r="AL364" s="58">
        <v>2</v>
      </c>
      <c r="AM364">
        <v>1</v>
      </c>
      <c r="AN364">
        <v>1</v>
      </c>
      <c r="AO364">
        <v>2</v>
      </c>
      <c r="AP364">
        <v>1</v>
      </c>
      <c r="AQ364">
        <v>1</v>
      </c>
      <c r="AR364">
        <v>2</v>
      </c>
      <c r="AS364">
        <v>2</v>
      </c>
      <c r="AT364">
        <v>2</v>
      </c>
      <c r="AU364">
        <v>2</v>
      </c>
      <c r="AV364">
        <v>2</v>
      </c>
      <c r="AW364">
        <v>1</v>
      </c>
      <c r="AX364">
        <v>2</v>
      </c>
      <c r="AY364">
        <v>2</v>
      </c>
      <c r="AZ364">
        <v>2</v>
      </c>
      <c r="BA364">
        <v>1</v>
      </c>
      <c r="BB364">
        <v>1</v>
      </c>
      <c r="BC364">
        <v>1</v>
      </c>
      <c r="BD364">
        <v>1</v>
      </c>
      <c r="BE364">
        <v>1</v>
      </c>
      <c r="BF364">
        <v>2</v>
      </c>
      <c r="BG364">
        <v>2</v>
      </c>
      <c r="BH364">
        <v>1</v>
      </c>
      <c r="BI364">
        <v>3</v>
      </c>
      <c r="BJ364">
        <v>3</v>
      </c>
      <c r="BK364">
        <v>2</v>
      </c>
      <c r="BL364">
        <v>2</v>
      </c>
      <c r="BM364">
        <v>2</v>
      </c>
      <c r="BN364">
        <v>4</v>
      </c>
      <c r="BO364">
        <v>2</v>
      </c>
      <c r="BP364">
        <v>2</v>
      </c>
      <c r="BQ364">
        <v>2</v>
      </c>
      <c r="BR364">
        <v>1</v>
      </c>
      <c r="BS364">
        <v>2</v>
      </c>
      <c r="CS364" s="57"/>
    </row>
    <row r="365" spans="1:97" hidden="1">
      <c r="A365" s="9">
        <v>358</v>
      </c>
      <c r="B365" s="9">
        <v>2</v>
      </c>
      <c r="C365" s="9">
        <v>5</v>
      </c>
      <c r="D365" s="9">
        <v>5</v>
      </c>
      <c r="E365" s="9">
        <v>6</v>
      </c>
      <c r="F365" s="9">
        <v>0</v>
      </c>
      <c r="G365" s="9">
        <v>0</v>
      </c>
      <c r="H365" s="9">
        <v>0</v>
      </c>
      <c r="I365" s="9">
        <v>1</v>
      </c>
      <c r="J365" s="9">
        <v>0</v>
      </c>
      <c r="K365" s="9">
        <v>0</v>
      </c>
      <c r="L365" s="9">
        <v>0</v>
      </c>
      <c r="M365" s="9">
        <v>2</v>
      </c>
      <c r="N365" s="9">
        <v>1</v>
      </c>
      <c r="O365" s="9">
        <v>2</v>
      </c>
      <c r="P365" s="9">
        <v>1</v>
      </c>
      <c r="Q365" s="9">
        <v>1</v>
      </c>
      <c r="R365" s="9">
        <v>1</v>
      </c>
      <c r="S365" s="9">
        <v>2</v>
      </c>
      <c r="T365" s="9">
        <v>1</v>
      </c>
      <c r="U365" s="9">
        <v>1</v>
      </c>
      <c r="V365" s="9">
        <v>2</v>
      </c>
      <c r="W365" s="75">
        <v>1</v>
      </c>
      <c r="X365" s="75">
        <v>1</v>
      </c>
      <c r="Y365" s="75">
        <v>2</v>
      </c>
      <c r="Z365" s="9">
        <v>2</v>
      </c>
      <c r="AA365" s="9">
        <v>2</v>
      </c>
      <c r="AB365" s="9">
        <v>2</v>
      </c>
      <c r="AC365" s="9">
        <v>1</v>
      </c>
      <c r="AD365" s="9">
        <v>1</v>
      </c>
      <c r="AE365" s="9">
        <v>1</v>
      </c>
      <c r="AF365" s="9">
        <v>2</v>
      </c>
      <c r="AG365" s="9">
        <v>2</v>
      </c>
      <c r="AH365" s="91">
        <v>1</v>
      </c>
      <c r="AI365" s="9">
        <v>2</v>
      </c>
      <c r="AJ365">
        <v>2</v>
      </c>
      <c r="AK365" t="s">
        <v>957</v>
      </c>
      <c r="AL365" s="58">
        <v>1</v>
      </c>
      <c r="AM365">
        <v>1</v>
      </c>
      <c r="AN365">
        <v>2</v>
      </c>
      <c r="AO365">
        <v>1</v>
      </c>
      <c r="AP365">
        <v>2</v>
      </c>
      <c r="AQ365">
        <v>2</v>
      </c>
      <c r="AR365">
        <v>2</v>
      </c>
      <c r="AS365">
        <v>2</v>
      </c>
      <c r="AT365">
        <v>2</v>
      </c>
      <c r="AU365">
        <v>1</v>
      </c>
      <c r="AV365">
        <v>2</v>
      </c>
      <c r="AW365">
        <v>2</v>
      </c>
      <c r="AX365">
        <v>1</v>
      </c>
      <c r="AY365">
        <v>2</v>
      </c>
      <c r="AZ365">
        <v>1</v>
      </c>
      <c r="BA365">
        <v>1</v>
      </c>
      <c r="BB365">
        <v>1</v>
      </c>
      <c r="BC365">
        <v>1</v>
      </c>
      <c r="BD365">
        <v>1</v>
      </c>
      <c r="BE365">
        <v>1</v>
      </c>
      <c r="BF365">
        <v>2</v>
      </c>
      <c r="BG365">
        <v>2</v>
      </c>
      <c r="BH365">
        <v>1</v>
      </c>
      <c r="BI365">
        <v>2</v>
      </c>
      <c r="BJ365">
        <v>2</v>
      </c>
      <c r="BK365">
        <v>2</v>
      </c>
      <c r="BL365">
        <v>3</v>
      </c>
      <c r="BM365">
        <v>2</v>
      </c>
      <c r="BN365">
        <v>4</v>
      </c>
      <c r="BO365">
        <v>4</v>
      </c>
      <c r="BP365">
        <v>2</v>
      </c>
      <c r="BQ365">
        <v>3</v>
      </c>
      <c r="BR365">
        <v>1</v>
      </c>
      <c r="BS365">
        <v>2</v>
      </c>
      <c r="BT365" t="s">
        <v>328</v>
      </c>
      <c r="CS365" s="57"/>
    </row>
    <row r="366" spans="1:97" hidden="1">
      <c r="A366" s="9">
        <v>359</v>
      </c>
      <c r="B366" s="9">
        <v>2</v>
      </c>
      <c r="C366" s="9">
        <v>4</v>
      </c>
      <c r="D366" s="9">
        <v>1</v>
      </c>
      <c r="E366" s="9">
        <v>8</v>
      </c>
      <c r="F366" s="9">
        <v>0</v>
      </c>
      <c r="G366" s="9">
        <v>0</v>
      </c>
      <c r="H366" s="9">
        <v>0</v>
      </c>
      <c r="I366" s="9">
        <v>0</v>
      </c>
      <c r="J366" s="9">
        <v>1</v>
      </c>
      <c r="K366" s="9">
        <v>0</v>
      </c>
      <c r="L366" s="9">
        <v>0</v>
      </c>
      <c r="M366" s="9">
        <v>1</v>
      </c>
      <c r="N366" s="9">
        <v>2</v>
      </c>
      <c r="O366" s="9">
        <v>2</v>
      </c>
      <c r="P366" s="9">
        <v>2</v>
      </c>
      <c r="Q366" s="9">
        <v>1</v>
      </c>
      <c r="R366" s="9">
        <v>1</v>
      </c>
      <c r="S366" s="9">
        <v>2</v>
      </c>
      <c r="T366" s="9">
        <v>2</v>
      </c>
      <c r="U366" s="9">
        <v>1</v>
      </c>
      <c r="V366" s="9">
        <v>2</v>
      </c>
      <c r="W366" s="75">
        <v>2</v>
      </c>
      <c r="X366" s="75" t="s">
        <v>956</v>
      </c>
      <c r="Y366" s="75" t="s">
        <v>952</v>
      </c>
      <c r="Z366" s="9" t="s">
        <v>952</v>
      </c>
      <c r="AA366" s="9">
        <v>1</v>
      </c>
      <c r="AB366" s="9">
        <v>2</v>
      </c>
      <c r="AC366" s="9">
        <v>2</v>
      </c>
      <c r="AD366" s="9">
        <v>1</v>
      </c>
      <c r="AE366" s="9">
        <v>2</v>
      </c>
      <c r="AF366" s="9">
        <v>2</v>
      </c>
      <c r="AG366" s="9">
        <v>1</v>
      </c>
      <c r="AH366" s="9">
        <v>1</v>
      </c>
      <c r="AI366" s="9">
        <v>2</v>
      </c>
      <c r="AJ366">
        <v>1</v>
      </c>
      <c r="AK366">
        <v>1</v>
      </c>
      <c r="AL366" s="58">
        <v>1</v>
      </c>
      <c r="AM366">
        <v>2</v>
      </c>
      <c r="AN366">
        <v>2</v>
      </c>
      <c r="AO366">
        <v>2</v>
      </c>
      <c r="AP366">
        <v>2</v>
      </c>
      <c r="AQ366">
        <v>2</v>
      </c>
      <c r="AR366">
        <v>2</v>
      </c>
      <c r="AS366">
        <v>2</v>
      </c>
      <c r="AT366">
        <v>2</v>
      </c>
      <c r="AU366">
        <v>2</v>
      </c>
      <c r="AV366">
        <v>2</v>
      </c>
      <c r="AW366">
        <v>2</v>
      </c>
      <c r="AX366">
        <v>2</v>
      </c>
      <c r="AY366">
        <v>2</v>
      </c>
      <c r="AZ366">
        <v>2</v>
      </c>
      <c r="BA366">
        <v>1</v>
      </c>
      <c r="BB366">
        <v>2</v>
      </c>
      <c r="BC366">
        <v>1</v>
      </c>
      <c r="BD366">
        <v>1</v>
      </c>
      <c r="BE366">
        <v>1</v>
      </c>
      <c r="BF366">
        <v>2</v>
      </c>
      <c r="BG366">
        <v>4</v>
      </c>
      <c r="BH366">
        <v>1</v>
      </c>
      <c r="BI366">
        <v>4</v>
      </c>
      <c r="BJ366">
        <v>4</v>
      </c>
      <c r="BK366">
        <v>4</v>
      </c>
      <c r="BL366">
        <v>4</v>
      </c>
      <c r="BM366">
        <v>2</v>
      </c>
      <c r="BN366">
        <v>4</v>
      </c>
      <c r="BO366">
        <v>1</v>
      </c>
      <c r="BP366">
        <v>4</v>
      </c>
      <c r="BQ366">
        <v>4</v>
      </c>
      <c r="BR366">
        <v>4</v>
      </c>
      <c r="BT366" t="s">
        <v>329</v>
      </c>
      <c r="CS366" s="57"/>
    </row>
    <row r="367" spans="1:97" hidden="1">
      <c r="A367" s="9">
        <v>360</v>
      </c>
      <c r="B367" s="9">
        <v>1</v>
      </c>
      <c r="C367" s="9">
        <v>9</v>
      </c>
      <c r="D367" s="9">
        <v>7</v>
      </c>
      <c r="E367" s="9">
        <v>9</v>
      </c>
      <c r="F367" s="9">
        <v>0</v>
      </c>
      <c r="G367" s="9">
        <v>0</v>
      </c>
      <c r="H367" s="9">
        <v>0</v>
      </c>
      <c r="I367" s="9">
        <v>1</v>
      </c>
      <c r="J367" s="9">
        <v>0</v>
      </c>
      <c r="K367" s="9">
        <v>0</v>
      </c>
      <c r="L367" s="9">
        <v>0</v>
      </c>
      <c r="M367" s="9">
        <v>2</v>
      </c>
      <c r="N367" s="9">
        <v>1</v>
      </c>
      <c r="O367" s="9">
        <v>2</v>
      </c>
      <c r="P367" s="9">
        <v>1</v>
      </c>
      <c r="Q367" s="9">
        <v>1</v>
      </c>
      <c r="R367" s="9">
        <v>1</v>
      </c>
      <c r="S367" s="9">
        <v>1</v>
      </c>
      <c r="T367" s="9">
        <v>1</v>
      </c>
      <c r="U367" s="9">
        <v>1</v>
      </c>
      <c r="V367" s="9">
        <v>2</v>
      </c>
      <c r="W367" s="75">
        <v>2</v>
      </c>
      <c r="X367" s="75" t="s">
        <v>956</v>
      </c>
      <c r="Y367" s="75" t="s">
        <v>952</v>
      </c>
      <c r="Z367" s="9" t="s">
        <v>952</v>
      </c>
      <c r="AA367" s="9">
        <v>2</v>
      </c>
      <c r="AB367" s="9">
        <v>2</v>
      </c>
      <c r="AC367" s="9">
        <v>1</v>
      </c>
      <c r="AD367" s="9">
        <v>1</v>
      </c>
      <c r="AE367" s="9">
        <v>1</v>
      </c>
      <c r="AF367" s="9">
        <v>1</v>
      </c>
      <c r="AG367" s="9">
        <v>1</v>
      </c>
      <c r="AH367" s="9">
        <v>2</v>
      </c>
      <c r="AI367" s="9">
        <v>2</v>
      </c>
      <c r="AJ367">
        <v>2</v>
      </c>
      <c r="AK367" t="s">
        <v>957</v>
      </c>
      <c r="AL367" s="58">
        <v>2</v>
      </c>
      <c r="AM367">
        <v>1</v>
      </c>
      <c r="AN367">
        <v>1</v>
      </c>
      <c r="AO367">
        <v>2</v>
      </c>
      <c r="AP367">
        <v>2</v>
      </c>
      <c r="AQ367">
        <v>2</v>
      </c>
      <c r="AR367">
        <v>2</v>
      </c>
      <c r="AS367">
        <v>2</v>
      </c>
      <c r="AT367">
        <v>2</v>
      </c>
      <c r="AU367">
        <v>2</v>
      </c>
      <c r="AV367">
        <v>2</v>
      </c>
      <c r="AW367">
        <v>2</v>
      </c>
      <c r="AX367">
        <v>2</v>
      </c>
      <c r="AY367">
        <v>1</v>
      </c>
      <c r="AZ367">
        <v>1</v>
      </c>
      <c r="BA367">
        <v>1</v>
      </c>
      <c r="BB367">
        <v>2</v>
      </c>
      <c r="BC367">
        <v>1</v>
      </c>
      <c r="BD367">
        <v>2</v>
      </c>
      <c r="BE367">
        <v>2</v>
      </c>
      <c r="BF367" t="s">
        <v>968</v>
      </c>
      <c r="BG367" t="s">
        <v>957</v>
      </c>
      <c r="BH367">
        <v>1</v>
      </c>
      <c r="BI367">
        <v>1</v>
      </c>
      <c r="BJ367">
        <v>1</v>
      </c>
      <c r="BK367">
        <v>1</v>
      </c>
      <c r="BN367">
        <v>3</v>
      </c>
      <c r="BO367">
        <v>2</v>
      </c>
      <c r="BP367">
        <v>3</v>
      </c>
      <c r="BQ367">
        <v>4</v>
      </c>
      <c r="BR367">
        <v>1</v>
      </c>
      <c r="BS367">
        <v>1</v>
      </c>
      <c r="CS367" s="57"/>
    </row>
    <row r="368" spans="1:97" hidden="1">
      <c r="A368" s="9">
        <v>361</v>
      </c>
      <c r="B368" s="9">
        <v>2</v>
      </c>
      <c r="C368" s="9">
        <v>4</v>
      </c>
      <c r="D368" s="9">
        <v>4</v>
      </c>
      <c r="E368" s="9">
        <v>1</v>
      </c>
      <c r="F368" s="9">
        <v>0</v>
      </c>
      <c r="G368" s="9">
        <v>1</v>
      </c>
      <c r="H368" s="9">
        <v>0</v>
      </c>
      <c r="I368" s="9">
        <v>0</v>
      </c>
      <c r="J368" s="9">
        <v>0</v>
      </c>
      <c r="K368" s="9">
        <v>0</v>
      </c>
      <c r="L368" s="9">
        <v>0</v>
      </c>
      <c r="M368" s="9">
        <v>2</v>
      </c>
      <c r="N368" s="9">
        <v>1</v>
      </c>
      <c r="O368" s="9">
        <v>1</v>
      </c>
      <c r="P368" s="9">
        <v>1</v>
      </c>
      <c r="Q368" s="9">
        <v>1</v>
      </c>
      <c r="R368" s="9">
        <v>1</v>
      </c>
      <c r="S368" s="9">
        <v>1</v>
      </c>
      <c r="T368" s="9">
        <v>1</v>
      </c>
      <c r="U368" s="9">
        <v>1</v>
      </c>
      <c r="V368" s="9">
        <v>1</v>
      </c>
      <c r="W368" s="75">
        <v>1</v>
      </c>
      <c r="X368" s="75">
        <v>1</v>
      </c>
      <c r="Y368" s="75">
        <v>2</v>
      </c>
      <c r="Z368" s="9">
        <v>1</v>
      </c>
      <c r="AA368" s="9">
        <v>1</v>
      </c>
      <c r="AB368" s="9">
        <v>1</v>
      </c>
      <c r="AC368" s="9">
        <v>1</v>
      </c>
      <c r="AD368" s="9">
        <v>1</v>
      </c>
      <c r="AE368" s="9">
        <v>2</v>
      </c>
      <c r="AF368" s="9">
        <v>1</v>
      </c>
      <c r="AG368" s="9">
        <v>1</v>
      </c>
      <c r="AH368" s="91">
        <v>1</v>
      </c>
      <c r="AI368" s="9">
        <v>2</v>
      </c>
      <c r="AJ368">
        <v>1</v>
      </c>
      <c r="AK368">
        <v>1</v>
      </c>
      <c r="AL368" s="58">
        <v>1</v>
      </c>
      <c r="AM368">
        <v>1</v>
      </c>
      <c r="AN368">
        <v>1</v>
      </c>
      <c r="AO368">
        <v>2</v>
      </c>
      <c r="AP368">
        <v>1</v>
      </c>
      <c r="AQ368">
        <v>2</v>
      </c>
      <c r="AR368">
        <v>2</v>
      </c>
      <c r="AS368">
        <v>2</v>
      </c>
      <c r="AT368">
        <v>1</v>
      </c>
      <c r="AU368">
        <v>1</v>
      </c>
      <c r="AV368">
        <v>1</v>
      </c>
      <c r="AW368">
        <v>1</v>
      </c>
      <c r="AX368">
        <v>2</v>
      </c>
      <c r="AY368">
        <v>2</v>
      </c>
      <c r="AZ368">
        <v>2</v>
      </c>
      <c r="BA368">
        <v>1</v>
      </c>
      <c r="BB368">
        <v>2</v>
      </c>
      <c r="BC368">
        <v>1</v>
      </c>
      <c r="BD368">
        <v>1</v>
      </c>
      <c r="BE368">
        <v>2</v>
      </c>
      <c r="BF368" t="s">
        <v>957</v>
      </c>
      <c r="BG368" t="s">
        <v>957</v>
      </c>
      <c r="BH368">
        <v>1</v>
      </c>
      <c r="BI368">
        <v>2</v>
      </c>
      <c r="BJ368">
        <v>3</v>
      </c>
      <c r="BK368">
        <v>2</v>
      </c>
      <c r="BL368">
        <v>2</v>
      </c>
      <c r="BM368">
        <v>2</v>
      </c>
      <c r="BN368">
        <v>3</v>
      </c>
      <c r="BO368">
        <v>2</v>
      </c>
      <c r="BP368">
        <v>1</v>
      </c>
      <c r="BQ368">
        <v>2</v>
      </c>
      <c r="BR368">
        <v>1</v>
      </c>
      <c r="BS368">
        <v>2</v>
      </c>
      <c r="CS368" s="57"/>
    </row>
    <row r="369" spans="1:97">
      <c r="A369" s="9">
        <v>362</v>
      </c>
      <c r="B369" s="9">
        <v>2</v>
      </c>
      <c r="C369" s="9">
        <v>8</v>
      </c>
      <c r="D369" s="9">
        <v>5</v>
      </c>
      <c r="E369" s="9">
        <v>11</v>
      </c>
      <c r="F369" s="9">
        <v>0</v>
      </c>
      <c r="G369" s="9">
        <v>0</v>
      </c>
      <c r="H369" s="9">
        <v>0</v>
      </c>
      <c r="I369" s="9">
        <v>0</v>
      </c>
      <c r="J369" s="9">
        <v>0</v>
      </c>
      <c r="K369" s="9">
        <v>1</v>
      </c>
      <c r="L369" s="9">
        <v>0</v>
      </c>
      <c r="M369" s="9">
        <v>2</v>
      </c>
      <c r="N369" s="9">
        <v>2</v>
      </c>
      <c r="O369" s="9">
        <v>2</v>
      </c>
      <c r="P369" s="9">
        <v>1</v>
      </c>
      <c r="Q369" s="9">
        <v>2</v>
      </c>
      <c r="R369" s="9" t="s">
        <v>957</v>
      </c>
      <c r="S369" s="9" t="s">
        <v>957</v>
      </c>
      <c r="T369" s="9">
        <v>2</v>
      </c>
      <c r="U369" s="9">
        <v>2</v>
      </c>
      <c r="V369" s="9" t="s">
        <v>957</v>
      </c>
      <c r="W369" s="75">
        <v>1</v>
      </c>
      <c r="X369" s="75">
        <v>1</v>
      </c>
      <c r="Y369" s="75">
        <v>2</v>
      </c>
      <c r="Z369" s="9">
        <v>1</v>
      </c>
      <c r="AA369" s="9">
        <v>1</v>
      </c>
      <c r="AB369" s="9">
        <v>2</v>
      </c>
      <c r="AC369" s="9">
        <v>2</v>
      </c>
      <c r="AD369" s="9">
        <v>1</v>
      </c>
      <c r="AE369" s="9">
        <v>2</v>
      </c>
      <c r="AF369" s="9">
        <v>1</v>
      </c>
      <c r="AG369" s="9">
        <v>2</v>
      </c>
      <c r="AH369" s="9">
        <v>1</v>
      </c>
      <c r="AI369" s="9">
        <v>2</v>
      </c>
      <c r="AJ369">
        <v>2</v>
      </c>
      <c r="AK369" t="s">
        <v>957</v>
      </c>
      <c r="AL369" s="58">
        <v>2</v>
      </c>
      <c r="AM369">
        <v>2</v>
      </c>
      <c r="AN369">
        <v>2</v>
      </c>
      <c r="AO369">
        <v>2</v>
      </c>
      <c r="AP369">
        <v>2</v>
      </c>
      <c r="AQ369">
        <v>2</v>
      </c>
      <c r="AR369">
        <v>2</v>
      </c>
      <c r="AS369">
        <v>2</v>
      </c>
      <c r="AT369">
        <v>2</v>
      </c>
      <c r="AU369">
        <v>2</v>
      </c>
      <c r="AV369">
        <v>1</v>
      </c>
      <c r="AW369">
        <v>1</v>
      </c>
      <c r="AX369">
        <v>2</v>
      </c>
      <c r="AY369">
        <v>2</v>
      </c>
      <c r="AZ369">
        <v>2</v>
      </c>
      <c r="BA369">
        <v>1</v>
      </c>
      <c r="BB369">
        <v>2</v>
      </c>
      <c r="BC369">
        <v>2</v>
      </c>
      <c r="BD369">
        <v>2</v>
      </c>
      <c r="BE369">
        <v>2</v>
      </c>
      <c r="BF369" t="s">
        <v>957</v>
      </c>
      <c r="BG369" t="s">
        <v>957</v>
      </c>
      <c r="BH369">
        <v>1</v>
      </c>
      <c r="BI369">
        <v>2</v>
      </c>
      <c r="BJ369">
        <v>1</v>
      </c>
      <c r="BK369">
        <v>2</v>
      </c>
      <c r="BL369">
        <v>1</v>
      </c>
      <c r="BM369">
        <v>2</v>
      </c>
      <c r="BN369">
        <v>3</v>
      </c>
      <c r="BO369">
        <v>2</v>
      </c>
      <c r="BP369">
        <v>2</v>
      </c>
      <c r="BQ369">
        <v>3</v>
      </c>
      <c r="BR369">
        <v>4</v>
      </c>
      <c r="BS369">
        <v>5</v>
      </c>
      <c r="CS369" s="57"/>
    </row>
    <row r="370" spans="1:97" hidden="1">
      <c r="A370" s="9">
        <v>363</v>
      </c>
      <c r="B370" s="9">
        <v>1</v>
      </c>
      <c r="C370" s="9">
        <v>7</v>
      </c>
      <c r="D370" s="9">
        <v>4</v>
      </c>
      <c r="E370" s="9">
        <v>16</v>
      </c>
      <c r="F370" s="9">
        <v>0</v>
      </c>
      <c r="G370" s="9">
        <v>0</v>
      </c>
      <c r="H370" s="9">
        <v>0</v>
      </c>
      <c r="I370" s="9">
        <v>0</v>
      </c>
      <c r="J370" s="9">
        <v>0</v>
      </c>
      <c r="K370" s="9">
        <v>1</v>
      </c>
      <c r="L370" s="9">
        <v>0</v>
      </c>
      <c r="M370" s="9">
        <v>2</v>
      </c>
      <c r="N370" s="9">
        <v>1</v>
      </c>
      <c r="O370" s="9">
        <v>2</v>
      </c>
      <c r="P370" s="9">
        <v>1</v>
      </c>
      <c r="Q370" s="9">
        <v>1</v>
      </c>
      <c r="R370" s="9">
        <v>1</v>
      </c>
      <c r="S370" s="9">
        <v>1</v>
      </c>
      <c r="T370" s="9">
        <v>1</v>
      </c>
      <c r="U370" s="9">
        <v>1</v>
      </c>
      <c r="V370" s="9">
        <v>2</v>
      </c>
      <c r="W370" s="75">
        <v>1</v>
      </c>
      <c r="X370" s="75">
        <v>1</v>
      </c>
      <c r="Y370" s="75">
        <v>2</v>
      </c>
      <c r="Z370" s="9">
        <v>2</v>
      </c>
      <c r="AA370" s="9">
        <v>1</v>
      </c>
      <c r="AB370" s="9">
        <v>2</v>
      </c>
      <c r="AC370" s="9">
        <v>1</v>
      </c>
      <c r="AD370" s="9">
        <v>1</v>
      </c>
      <c r="AE370" s="9">
        <v>2</v>
      </c>
      <c r="AF370" s="9">
        <v>2</v>
      </c>
      <c r="AG370" s="9">
        <v>2</v>
      </c>
      <c r="AH370" s="91">
        <v>2</v>
      </c>
      <c r="AI370" s="9">
        <v>2</v>
      </c>
      <c r="AJ370">
        <v>2</v>
      </c>
      <c r="AK370" t="s">
        <v>957</v>
      </c>
      <c r="AL370" s="58">
        <v>2</v>
      </c>
      <c r="AM370">
        <v>1</v>
      </c>
      <c r="AN370">
        <v>2</v>
      </c>
      <c r="AO370">
        <v>2</v>
      </c>
      <c r="AP370">
        <v>2</v>
      </c>
      <c r="AQ370">
        <v>2</v>
      </c>
      <c r="AR370">
        <v>2</v>
      </c>
      <c r="AS370">
        <v>2</v>
      </c>
      <c r="AT370">
        <v>2</v>
      </c>
      <c r="AU370">
        <v>2</v>
      </c>
      <c r="AV370">
        <v>2</v>
      </c>
      <c r="AW370">
        <v>1</v>
      </c>
      <c r="AX370">
        <v>1</v>
      </c>
      <c r="AY370">
        <v>2</v>
      </c>
      <c r="AZ370">
        <v>2</v>
      </c>
      <c r="BA370">
        <v>1</v>
      </c>
      <c r="BB370">
        <v>1</v>
      </c>
      <c r="BC370">
        <v>1</v>
      </c>
      <c r="BD370">
        <v>2</v>
      </c>
      <c r="BE370">
        <v>2</v>
      </c>
      <c r="BF370" t="s">
        <v>957</v>
      </c>
      <c r="BG370" t="s">
        <v>967</v>
      </c>
      <c r="BH370">
        <v>1</v>
      </c>
      <c r="BI370">
        <v>3</v>
      </c>
      <c r="BJ370">
        <v>2</v>
      </c>
      <c r="BK370">
        <v>3</v>
      </c>
      <c r="BL370">
        <v>2</v>
      </c>
      <c r="BM370">
        <v>2</v>
      </c>
      <c r="BN370">
        <v>4</v>
      </c>
      <c r="BO370">
        <v>2</v>
      </c>
      <c r="BP370">
        <v>2</v>
      </c>
      <c r="BQ370">
        <v>3</v>
      </c>
      <c r="BR370">
        <v>1</v>
      </c>
      <c r="BS370">
        <v>2</v>
      </c>
      <c r="BT370" t="s">
        <v>330</v>
      </c>
      <c r="CS370" s="57"/>
    </row>
    <row r="371" spans="1:97" hidden="1">
      <c r="A371" s="9">
        <v>364</v>
      </c>
      <c r="B371" s="9">
        <v>2</v>
      </c>
      <c r="C371" s="9">
        <v>4</v>
      </c>
      <c r="D371" s="9">
        <v>1</v>
      </c>
      <c r="E371" s="9">
        <v>8</v>
      </c>
      <c r="F371" s="9">
        <v>0</v>
      </c>
      <c r="G371" s="9">
        <v>0</v>
      </c>
      <c r="H371" s="9">
        <v>1</v>
      </c>
      <c r="I371" s="9">
        <v>0</v>
      </c>
      <c r="J371" s="9">
        <v>0</v>
      </c>
      <c r="K371" s="9">
        <v>0</v>
      </c>
      <c r="L371" s="9">
        <v>0</v>
      </c>
      <c r="M371" s="9">
        <v>2</v>
      </c>
      <c r="N371" s="9">
        <v>1</v>
      </c>
      <c r="O371" s="9">
        <v>2</v>
      </c>
      <c r="P371" s="9">
        <v>1</v>
      </c>
      <c r="Q371" s="9">
        <v>1</v>
      </c>
      <c r="R371" s="9">
        <v>2</v>
      </c>
      <c r="S371" s="9">
        <v>2</v>
      </c>
      <c r="T371" s="9">
        <v>2</v>
      </c>
      <c r="U371" s="9">
        <v>1</v>
      </c>
      <c r="V371" s="9">
        <v>1</v>
      </c>
      <c r="W371" s="75">
        <v>1</v>
      </c>
      <c r="X371" s="75">
        <v>1</v>
      </c>
      <c r="Y371" s="75">
        <v>2</v>
      </c>
      <c r="Z371" s="9">
        <v>1</v>
      </c>
      <c r="AA371" s="9">
        <v>1</v>
      </c>
      <c r="AB371" s="9">
        <v>1</v>
      </c>
      <c r="AC371" s="9">
        <v>1</v>
      </c>
      <c r="AD371" s="9">
        <v>1</v>
      </c>
      <c r="AE371" s="9">
        <v>2</v>
      </c>
      <c r="AF371" s="9">
        <v>1</v>
      </c>
      <c r="AG371" s="9">
        <v>1</v>
      </c>
      <c r="AH371" s="9">
        <v>2</v>
      </c>
      <c r="AI371" s="9">
        <v>2</v>
      </c>
      <c r="AJ371">
        <v>1</v>
      </c>
      <c r="AK371">
        <v>1</v>
      </c>
      <c r="AL371" s="58">
        <v>2</v>
      </c>
      <c r="AM371">
        <v>1</v>
      </c>
      <c r="AN371">
        <v>2</v>
      </c>
      <c r="AO371">
        <v>1</v>
      </c>
      <c r="AP371">
        <v>2</v>
      </c>
      <c r="AQ371">
        <v>2</v>
      </c>
      <c r="AR371">
        <v>2</v>
      </c>
      <c r="AS371">
        <v>2</v>
      </c>
      <c r="AT371">
        <v>1</v>
      </c>
      <c r="AU371">
        <v>2</v>
      </c>
      <c r="AV371">
        <v>2</v>
      </c>
      <c r="AW371">
        <v>1</v>
      </c>
      <c r="AX371">
        <v>2</v>
      </c>
      <c r="AY371">
        <v>2</v>
      </c>
      <c r="AZ371">
        <v>2</v>
      </c>
      <c r="BA371">
        <v>1</v>
      </c>
      <c r="BB371">
        <v>1</v>
      </c>
      <c r="BC371">
        <v>1</v>
      </c>
      <c r="BD371">
        <v>1</v>
      </c>
      <c r="BE371">
        <v>1</v>
      </c>
      <c r="BF371">
        <v>2</v>
      </c>
      <c r="BG371">
        <v>1</v>
      </c>
      <c r="BH371">
        <v>1</v>
      </c>
      <c r="BI371">
        <v>3</v>
      </c>
      <c r="BJ371">
        <v>2</v>
      </c>
      <c r="BK371">
        <v>4</v>
      </c>
      <c r="BL371">
        <v>3</v>
      </c>
      <c r="BM371">
        <v>1</v>
      </c>
      <c r="BN371">
        <v>4</v>
      </c>
      <c r="BO371">
        <v>3</v>
      </c>
      <c r="BP371">
        <v>2</v>
      </c>
      <c r="BQ371">
        <v>2</v>
      </c>
      <c r="BR371">
        <v>1</v>
      </c>
      <c r="BS371">
        <v>3</v>
      </c>
      <c r="BT371" t="s">
        <v>331</v>
      </c>
      <c r="CS371" s="57"/>
    </row>
    <row r="372" spans="1:97" hidden="1">
      <c r="A372" s="9">
        <v>365</v>
      </c>
      <c r="B372" s="9">
        <v>2</v>
      </c>
      <c r="C372" s="9">
        <v>4</v>
      </c>
      <c r="D372" s="9">
        <v>1</v>
      </c>
      <c r="E372" s="9">
        <v>10</v>
      </c>
      <c r="F372" s="9">
        <v>0</v>
      </c>
      <c r="G372" s="9">
        <v>0</v>
      </c>
      <c r="H372" s="9">
        <v>1</v>
      </c>
      <c r="I372" s="9">
        <v>1</v>
      </c>
      <c r="J372" s="9">
        <v>0</v>
      </c>
      <c r="K372" s="9">
        <v>0</v>
      </c>
      <c r="L372" s="9">
        <v>0</v>
      </c>
      <c r="M372" s="9">
        <v>2</v>
      </c>
      <c r="N372" s="9">
        <v>1</v>
      </c>
      <c r="O372" s="9">
        <v>2</v>
      </c>
      <c r="P372" s="9">
        <v>1</v>
      </c>
      <c r="Q372" s="9">
        <v>1</v>
      </c>
      <c r="R372" s="9">
        <v>1</v>
      </c>
      <c r="S372" s="9">
        <v>2</v>
      </c>
      <c r="T372" s="9">
        <v>2</v>
      </c>
      <c r="U372" s="9">
        <v>1</v>
      </c>
      <c r="V372" s="9">
        <v>1</v>
      </c>
      <c r="W372" s="75">
        <v>2</v>
      </c>
      <c r="X372" s="75" t="s">
        <v>954</v>
      </c>
      <c r="Y372" s="75" t="s">
        <v>952</v>
      </c>
      <c r="Z372" s="9" t="s">
        <v>952</v>
      </c>
      <c r="AA372" s="9">
        <v>1</v>
      </c>
      <c r="AB372" s="9">
        <v>1</v>
      </c>
      <c r="AC372" s="9">
        <v>1</v>
      </c>
      <c r="AD372" s="9">
        <v>1</v>
      </c>
      <c r="AE372" s="9">
        <v>1</v>
      </c>
      <c r="AF372" s="9">
        <v>1</v>
      </c>
      <c r="AG372" s="9">
        <v>2</v>
      </c>
      <c r="AH372" s="91">
        <v>1</v>
      </c>
      <c r="AI372" s="9">
        <v>2</v>
      </c>
      <c r="AJ372">
        <v>1</v>
      </c>
      <c r="AK372">
        <v>1</v>
      </c>
      <c r="AL372" s="58">
        <v>1</v>
      </c>
      <c r="AM372">
        <v>1</v>
      </c>
      <c r="AN372">
        <v>2</v>
      </c>
      <c r="AO372">
        <v>1</v>
      </c>
      <c r="AP372">
        <v>1</v>
      </c>
      <c r="AQ372">
        <v>2</v>
      </c>
      <c r="AR372">
        <v>2</v>
      </c>
      <c r="AS372">
        <v>2</v>
      </c>
      <c r="AT372">
        <v>1</v>
      </c>
      <c r="AU372">
        <v>1</v>
      </c>
      <c r="AV372">
        <v>2</v>
      </c>
      <c r="AW372">
        <v>1</v>
      </c>
      <c r="AX372">
        <v>2</v>
      </c>
      <c r="AY372">
        <v>2</v>
      </c>
      <c r="AZ372">
        <v>1</v>
      </c>
      <c r="BA372">
        <v>1</v>
      </c>
      <c r="BB372">
        <v>1</v>
      </c>
      <c r="BC372">
        <v>1</v>
      </c>
      <c r="BD372">
        <v>1</v>
      </c>
      <c r="BE372">
        <v>1</v>
      </c>
      <c r="BF372">
        <v>1</v>
      </c>
      <c r="BG372">
        <v>2</v>
      </c>
      <c r="BH372">
        <v>1</v>
      </c>
      <c r="BI372">
        <v>1</v>
      </c>
      <c r="BJ372">
        <v>1</v>
      </c>
      <c r="BK372">
        <v>1</v>
      </c>
      <c r="BL372">
        <v>1</v>
      </c>
      <c r="BM372">
        <v>1</v>
      </c>
      <c r="BN372">
        <v>4</v>
      </c>
      <c r="BO372">
        <v>2</v>
      </c>
      <c r="BP372">
        <v>2</v>
      </c>
      <c r="BQ372">
        <v>1</v>
      </c>
      <c r="BR372">
        <v>1</v>
      </c>
      <c r="BS372">
        <v>1</v>
      </c>
      <c r="BT372" t="s">
        <v>332</v>
      </c>
      <c r="CS372" s="57"/>
    </row>
    <row r="373" spans="1:97">
      <c r="A373" s="9">
        <v>366</v>
      </c>
      <c r="B373" s="9">
        <v>2</v>
      </c>
      <c r="C373" s="9">
        <v>4</v>
      </c>
      <c r="D373" s="9">
        <v>4</v>
      </c>
      <c r="E373" s="9">
        <v>14</v>
      </c>
      <c r="F373" s="9">
        <v>0</v>
      </c>
      <c r="G373" s="9">
        <v>1</v>
      </c>
      <c r="H373" s="9">
        <v>1</v>
      </c>
      <c r="I373" s="9">
        <v>0</v>
      </c>
      <c r="J373" s="9">
        <v>0</v>
      </c>
      <c r="K373" s="9">
        <v>0</v>
      </c>
      <c r="L373" s="9">
        <v>0</v>
      </c>
      <c r="M373" s="9">
        <v>1</v>
      </c>
      <c r="N373" s="9">
        <v>2</v>
      </c>
      <c r="O373" s="9">
        <v>2</v>
      </c>
      <c r="P373" s="9">
        <v>1</v>
      </c>
      <c r="Q373" s="9">
        <v>1</v>
      </c>
      <c r="R373" s="9">
        <v>1</v>
      </c>
      <c r="S373" s="9">
        <v>2</v>
      </c>
      <c r="T373" s="9">
        <v>2</v>
      </c>
      <c r="U373" s="9">
        <v>1</v>
      </c>
      <c r="V373" s="9">
        <v>2</v>
      </c>
      <c r="W373" s="75">
        <v>1</v>
      </c>
      <c r="X373" s="75">
        <v>1</v>
      </c>
      <c r="Y373" s="75">
        <v>2</v>
      </c>
      <c r="Z373" s="9"/>
      <c r="AA373" s="9">
        <v>2</v>
      </c>
      <c r="AB373" s="9">
        <v>2</v>
      </c>
      <c r="AC373" s="9">
        <v>2</v>
      </c>
      <c r="AD373" s="9">
        <v>1</v>
      </c>
      <c r="AE373" s="9">
        <v>2</v>
      </c>
      <c r="AF373" s="9">
        <v>2</v>
      </c>
      <c r="AG373" s="9">
        <v>2</v>
      </c>
      <c r="AH373" s="9">
        <v>1</v>
      </c>
      <c r="AI373" s="9">
        <v>2</v>
      </c>
      <c r="AJ373">
        <v>1</v>
      </c>
      <c r="AK373">
        <v>1</v>
      </c>
      <c r="AL373" s="58">
        <v>2</v>
      </c>
      <c r="AM373">
        <v>2</v>
      </c>
      <c r="AN373">
        <v>2</v>
      </c>
      <c r="AO373">
        <v>2</v>
      </c>
      <c r="AP373">
        <v>2</v>
      </c>
      <c r="AQ373">
        <v>2</v>
      </c>
      <c r="AR373">
        <v>2</v>
      </c>
      <c r="AS373">
        <v>2</v>
      </c>
      <c r="AT373">
        <v>2</v>
      </c>
      <c r="AU373">
        <v>2</v>
      </c>
      <c r="AV373">
        <v>2</v>
      </c>
      <c r="AW373">
        <v>2</v>
      </c>
      <c r="AX373">
        <v>2</v>
      </c>
      <c r="AY373">
        <v>2</v>
      </c>
      <c r="AZ373">
        <v>2</v>
      </c>
      <c r="BA373">
        <v>1</v>
      </c>
      <c r="BB373">
        <v>2</v>
      </c>
      <c r="BC373">
        <v>1</v>
      </c>
      <c r="BD373">
        <v>1</v>
      </c>
      <c r="BE373">
        <v>2</v>
      </c>
      <c r="BF373" t="s">
        <v>968</v>
      </c>
      <c r="BG373" t="s">
        <v>957</v>
      </c>
      <c r="BH373">
        <v>1</v>
      </c>
      <c r="BI373">
        <v>4</v>
      </c>
      <c r="BJ373">
        <v>2</v>
      </c>
      <c r="BK373">
        <v>2</v>
      </c>
      <c r="BL373">
        <v>1</v>
      </c>
      <c r="BM373">
        <v>1</v>
      </c>
      <c r="BN373">
        <v>4</v>
      </c>
      <c r="BO373">
        <v>2</v>
      </c>
      <c r="BP373">
        <v>4</v>
      </c>
      <c r="BQ373">
        <v>4</v>
      </c>
      <c r="BR373">
        <v>1</v>
      </c>
      <c r="BS373">
        <v>1</v>
      </c>
      <c r="CS373" s="57"/>
    </row>
    <row r="374" spans="1:97" hidden="1">
      <c r="A374" s="9">
        <v>367</v>
      </c>
      <c r="B374" s="9">
        <v>2</v>
      </c>
      <c r="C374" s="9">
        <v>9</v>
      </c>
      <c r="D374" s="9">
        <v>7</v>
      </c>
      <c r="E374" s="9">
        <v>17</v>
      </c>
      <c r="F374" s="9">
        <v>0</v>
      </c>
      <c r="G374" s="9">
        <v>0</v>
      </c>
      <c r="H374" s="9">
        <v>0</v>
      </c>
      <c r="I374" s="9">
        <v>0</v>
      </c>
      <c r="J374" s="9">
        <v>0</v>
      </c>
      <c r="K374" s="9">
        <v>0</v>
      </c>
      <c r="L374" s="9">
        <v>1</v>
      </c>
      <c r="M374" s="9">
        <v>2</v>
      </c>
      <c r="N374" s="9">
        <v>1</v>
      </c>
      <c r="O374" s="9">
        <v>2</v>
      </c>
      <c r="P374" s="9">
        <v>2</v>
      </c>
      <c r="Q374" s="9">
        <v>2</v>
      </c>
      <c r="R374" s="9" t="s">
        <v>957</v>
      </c>
      <c r="S374" s="9" t="s">
        <v>957</v>
      </c>
      <c r="T374" s="9">
        <v>1</v>
      </c>
      <c r="U374" s="9">
        <v>2</v>
      </c>
      <c r="V374" s="9" t="s">
        <v>957</v>
      </c>
      <c r="W374" s="75">
        <v>1</v>
      </c>
      <c r="X374" s="75"/>
      <c r="Y374" s="75"/>
      <c r="Z374" s="9"/>
      <c r="AA374" s="9">
        <v>2</v>
      </c>
      <c r="AB374" s="9">
        <v>2</v>
      </c>
      <c r="AC374" s="9">
        <v>1</v>
      </c>
      <c r="AD374" s="9">
        <v>1</v>
      </c>
      <c r="AE374" s="9">
        <v>1</v>
      </c>
      <c r="AF374" s="9">
        <v>1</v>
      </c>
      <c r="AG374" s="9">
        <v>2</v>
      </c>
      <c r="AH374" s="91">
        <v>1</v>
      </c>
      <c r="AI374" s="9">
        <v>2</v>
      </c>
      <c r="AJ374">
        <v>2</v>
      </c>
      <c r="AK374" t="s">
        <v>957</v>
      </c>
      <c r="AL374" s="58">
        <v>2</v>
      </c>
      <c r="AM374">
        <v>1</v>
      </c>
      <c r="AN374">
        <v>1</v>
      </c>
      <c r="AO374">
        <v>1</v>
      </c>
      <c r="AP374">
        <v>1</v>
      </c>
      <c r="AQ374">
        <v>1</v>
      </c>
      <c r="AR374">
        <v>1</v>
      </c>
      <c r="AS374">
        <v>2</v>
      </c>
      <c r="AT374">
        <v>2</v>
      </c>
      <c r="AU374">
        <v>2</v>
      </c>
      <c r="AV374">
        <v>2</v>
      </c>
      <c r="AW374">
        <v>2</v>
      </c>
      <c r="AX374">
        <v>1</v>
      </c>
      <c r="AY374">
        <v>1</v>
      </c>
      <c r="AZ374">
        <v>2</v>
      </c>
      <c r="BA374">
        <v>1</v>
      </c>
      <c r="BB374">
        <v>2</v>
      </c>
      <c r="BC374">
        <v>2</v>
      </c>
      <c r="BD374">
        <v>2</v>
      </c>
      <c r="BE374">
        <v>2</v>
      </c>
      <c r="BF374" t="s">
        <v>957</v>
      </c>
      <c r="BG374" t="s">
        <v>957</v>
      </c>
      <c r="BH374">
        <v>1</v>
      </c>
      <c r="BI374">
        <v>3</v>
      </c>
      <c r="BJ374">
        <v>1</v>
      </c>
      <c r="BK374">
        <v>3</v>
      </c>
      <c r="BL374">
        <v>2</v>
      </c>
      <c r="BM374">
        <v>1</v>
      </c>
      <c r="BN374">
        <v>4</v>
      </c>
      <c r="BO374">
        <v>1</v>
      </c>
      <c r="BP374">
        <v>2</v>
      </c>
      <c r="BQ374">
        <v>3</v>
      </c>
      <c r="BR374">
        <v>3</v>
      </c>
      <c r="BS374">
        <v>5</v>
      </c>
      <c r="CS374" s="57"/>
    </row>
    <row r="375" spans="1:97">
      <c r="A375" s="9">
        <v>368</v>
      </c>
      <c r="B375" s="9">
        <v>1</v>
      </c>
      <c r="C375" s="9">
        <v>4</v>
      </c>
      <c r="D375" s="9">
        <v>1</v>
      </c>
      <c r="E375" s="9">
        <v>12</v>
      </c>
      <c r="F375" s="9">
        <v>0</v>
      </c>
      <c r="G375" s="9">
        <v>0</v>
      </c>
      <c r="H375" s="9">
        <v>0</v>
      </c>
      <c r="I375" s="9">
        <v>1</v>
      </c>
      <c r="J375" s="9">
        <v>1</v>
      </c>
      <c r="K375" s="9">
        <v>0</v>
      </c>
      <c r="L375" s="9">
        <v>0</v>
      </c>
      <c r="M375" s="9">
        <v>2</v>
      </c>
      <c r="N375" s="9">
        <v>2</v>
      </c>
      <c r="O375" s="9">
        <v>1</v>
      </c>
      <c r="P375" s="9">
        <v>2</v>
      </c>
      <c r="Q375" s="9">
        <v>1</v>
      </c>
      <c r="R375" s="9">
        <v>1</v>
      </c>
      <c r="S375" s="9">
        <v>2</v>
      </c>
      <c r="T375" s="9">
        <v>1</v>
      </c>
      <c r="U375" s="9">
        <v>1</v>
      </c>
      <c r="V375" s="9">
        <v>1</v>
      </c>
      <c r="W375" s="75">
        <v>1</v>
      </c>
      <c r="X375" s="75">
        <v>1</v>
      </c>
      <c r="Y375" s="75">
        <v>1</v>
      </c>
      <c r="Z375" s="9">
        <v>1</v>
      </c>
      <c r="AA375" s="9">
        <v>2</v>
      </c>
      <c r="AB375" s="9">
        <v>2</v>
      </c>
      <c r="AC375" s="9">
        <v>2</v>
      </c>
      <c r="AD375" s="9">
        <v>1</v>
      </c>
      <c r="AE375" s="9">
        <v>2</v>
      </c>
      <c r="AF375" s="9">
        <v>1</v>
      </c>
      <c r="AG375" s="9">
        <v>2</v>
      </c>
      <c r="AH375" s="91">
        <v>2</v>
      </c>
      <c r="AI375" s="9">
        <v>1</v>
      </c>
      <c r="AJ375">
        <v>2</v>
      </c>
      <c r="AK375" t="s">
        <v>957</v>
      </c>
      <c r="AL375" s="58">
        <v>2</v>
      </c>
      <c r="AM375">
        <v>2</v>
      </c>
      <c r="AN375">
        <v>1</v>
      </c>
      <c r="AO375">
        <v>2</v>
      </c>
      <c r="AP375">
        <v>1</v>
      </c>
      <c r="AQ375">
        <v>2</v>
      </c>
      <c r="AR375">
        <v>2</v>
      </c>
      <c r="AS375">
        <v>2</v>
      </c>
      <c r="AT375">
        <v>2</v>
      </c>
      <c r="AU375">
        <v>1</v>
      </c>
      <c r="AV375">
        <v>2</v>
      </c>
      <c r="AW375">
        <v>1</v>
      </c>
      <c r="AX375">
        <v>2</v>
      </c>
      <c r="AY375">
        <v>2</v>
      </c>
      <c r="AZ375">
        <v>2</v>
      </c>
      <c r="BA375">
        <v>2</v>
      </c>
      <c r="BB375">
        <v>2</v>
      </c>
      <c r="BC375">
        <v>1</v>
      </c>
      <c r="BD375">
        <v>1</v>
      </c>
      <c r="BE375">
        <v>2</v>
      </c>
      <c r="BF375" t="s">
        <v>957</v>
      </c>
      <c r="BG375" t="s">
        <v>957</v>
      </c>
      <c r="BH375">
        <v>1</v>
      </c>
      <c r="BI375">
        <v>2</v>
      </c>
      <c r="BJ375">
        <v>1</v>
      </c>
      <c r="BK375">
        <v>1</v>
      </c>
      <c r="BL375">
        <v>1</v>
      </c>
      <c r="BM375">
        <v>4</v>
      </c>
      <c r="BN375">
        <v>4</v>
      </c>
      <c r="BO375">
        <v>2</v>
      </c>
      <c r="BP375">
        <v>1</v>
      </c>
      <c r="BQ375">
        <v>3</v>
      </c>
      <c r="BR375">
        <v>4</v>
      </c>
      <c r="BS375">
        <v>5</v>
      </c>
      <c r="CS375" s="57"/>
    </row>
    <row r="376" spans="1:97" hidden="1">
      <c r="A376" s="9">
        <v>369</v>
      </c>
      <c r="B376" s="9">
        <v>2</v>
      </c>
      <c r="C376" s="9">
        <v>5</v>
      </c>
      <c r="D376" s="9">
        <v>4</v>
      </c>
      <c r="E376" s="9">
        <v>4</v>
      </c>
      <c r="F376" s="9">
        <v>0</v>
      </c>
      <c r="G376" s="9">
        <v>0</v>
      </c>
      <c r="H376" s="9">
        <v>1</v>
      </c>
      <c r="I376" s="9">
        <v>1</v>
      </c>
      <c r="J376" s="9">
        <v>0</v>
      </c>
      <c r="K376" s="9">
        <v>0</v>
      </c>
      <c r="L376" s="9">
        <v>0</v>
      </c>
      <c r="M376" s="9">
        <v>2</v>
      </c>
      <c r="N376" s="9">
        <v>2</v>
      </c>
      <c r="O376" s="9">
        <v>2</v>
      </c>
      <c r="P376" s="9">
        <v>1</v>
      </c>
      <c r="Q376" s="9">
        <v>1</v>
      </c>
      <c r="R376" s="9">
        <v>1</v>
      </c>
      <c r="S376" s="9">
        <v>2</v>
      </c>
      <c r="T376" s="9">
        <v>1</v>
      </c>
      <c r="U376" s="9">
        <v>1</v>
      </c>
      <c r="V376" s="9">
        <v>2</v>
      </c>
      <c r="W376" s="75">
        <v>1</v>
      </c>
      <c r="X376" s="75">
        <v>2</v>
      </c>
      <c r="Y376" s="75"/>
      <c r="Z376" s="9">
        <v>1</v>
      </c>
      <c r="AA376" s="9">
        <v>2</v>
      </c>
      <c r="AB376" s="9">
        <v>2</v>
      </c>
      <c r="AC376" s="9">
        <v>2</v>
      </c>
      <c r="AD376" s="9">
        <v>1</v>
      </c>
      <c r="AE376" s="9">
        <v>2</v>
      </c>
      <c r="AF376" s="9">
        <v>2</v>
      </c>
      <c r="AG376" s="9">
        <v>2</v>
      </c>
      <c r="AH376" s="9">
        <v>1</v>
      </c>
      <c r="AI376" s="9">
        <v>2</v>
      </c>
      <c r="AJ376">
        <v>2</v>
      </c>
      <c r="AK376" t="s">
        <v>957</v>
      </c>
      <c r="AL376" s="58">
        <v>1</v>
      </c>
      <c r="AM376">
        <v>1</v>
      </c>
      <c r="AN376">
        <v>2</v>
      </c>
      <c r="AO376">
        <v>2</v>
      </c>
      <c r="AP376">
        <v>2</v>
      </c>
      <c r="AQ376">
        <v>2</v>
      </c>
      <c r="AR376">
        <v>2</v>
      </c>
      <c r="AS376">
        <v>2</v>
      </c>
      <c r="AT376">
        <v>2</v>
      </c>
      <c r="AU376">
        <v>2</v>
      </c>
      <c r="AV376">
        <v>2</v>
      </c>
      <c r="AW376">
        <v>2</v>
      </c>
      <c r="AX376">
        <v>2</v>
      </c>
      <c r="AY376">
        <v>1</v>
      </c>
      <c r="AZ376">
        <v>2</v>
      </c>
      <c r="BA376">
        <v>1</v>
      </c>
      <c r="BB376">
        <v>2</v>
      </c>
      <c r="BC376">
        <v>1</v>
      </c>
      <c r="BD376">
        <v>1</v>
      </c>
      <c r="BE376">
        <v>2</v>
      </c>
      <c r="BF376" t="s">
        <v>957</v>
      </c>
      <c r="BG376" t="s">
        <v>957</v>
      </c>
      <c r="BH376">
        <v>1</v>
      </c>
      <c r="BI376">
        <v>4</v>
      </c>
      <c r="BJ376">
        <v>4</v>
      </c>
      <c r="BK376">
        <v>4</v>
      </c>
      <c r="BL376">
        <v>4</v>
      </c>
      <c r="BM376">
        <v>1</v>
      </c>
      <c r="BN376">
        <v>4</v>
      </c>
      <c r="BO376">
        <v>2</v>
      </c>
      <c r="BP376">
        <v>2</v>
      </c>
      <c r="BQ376">
        <v>3</v>
      </c>
      <c r="BR376">
        <v>2</v>
      </c>
      <c r="BS376">
        <v>5</v>
      </c>
      <c r="BT376" t="s">
        <v>333</v>
      </c>
      <c r="CS376" s="57"/>
    </row>
    <row r="377" spans="1:97" hidden="1">
      <c r="A377" s="9">
        <v>370</v>
      </c>
      <c r="B377" s="9">
        <v>2</v>
      </c>
      <c r="C377" s="9">
        <v>4</v>
      </c>
      <c r="D377" s="9">
        <v>4</v>
      </c>
      <c r="E377" s="9">
        <v>5</v>
      </c>
      <c r="F377" s="9">
        <v>0</v>
      </c>
      <c r="G377" s="9">
        <v>1</v>
      </c>
      <c r="H377" s="9">
        <v>0</v>
      </c>
      <c r="I377" s="9">
        <v>0</v>
      </c>
      <c r="J377" s="9">
        <v>0</v>
      </c>
      <c r="K377" s="9">
        <v>0</v>
      </c>
      <c r="L377" s="9">
        <v>0</v>
      </c>
      <c r="M377" s="9">
        <v>2</v>
      </c>
      <c r="N377" s="9">
        <v>1</v>
      </c>
      <c r="O377" s="9">
        <v>2</v>
      </c>
      <c r="P377" s="9">
        <v>2</v>
      </c>
      <c r="Q377" s="9">
        <v>1</v>
      </c>
      <c r="R377" s="9">
        <v>1</v>
      </c>
      <c r="S377" s="9">
        <v>2</v>
      </c>
      <c r="T377" s="9">
        <v>2</v>
      </c>
      <c r="U377" s="9">
        <v>1</v>
      </c>
      <c r="V377" s="9">
        <v>2</v>
      </c>
      <c r="W377" s="75">
        <v>1</v>
      </c>
      <c r="X377" s="75">
        <v>1</v>
      </c>
      <c r="Y377" s="75">
        <v>2</v>
      </c>
      <c r="Z377" s="9">
        <v>2</v>
      </c>
      <c r="AA377" s="9">
        <v>1</v>
      </c>
      <c r="AB377" s="9">
        <v>2</v>
      </c>
      <c r="AC377" s="9">
        <v>1</v>
      </c>
      <c r="AD377" s="9">
        <v>1</v>
      </c>
      <c r="AE377" s="9">
        <v>2</v>
      </c>
      <c r="AF377" s="9">
        <v>1</v>
      </c>
      <c r="AG377" s="9">
        <v>2</v>
      </c>
      <c r="AH377" s="91">
        <v>1</v>
      </c>
      <c r="AI377" s="9">
        <v>2</v>
      </c>
      <c r="AJ377">
        <v>1</v>
      </c>
      <c r="AK377">
        <v>1</v>
      </c>
      <c r="AL377" s="58">
        <v>1</v>
      </c>
      <c r="AM377">
        <v>1</v>
      </c>
      <c r="AN377">
        <v>1</v>
      </c>
      <c r="AO377">
        <v>2</v>
      </c>
      <c r="AP377">
        <v>1</v>
      </c>
      <c r="AQ377">
        <v>1</v>
      </c>
      <c r="AR377">
        <v>2</v>
      </c>
      <c r="AS377">
        <v>2</v>
      </c>
      <c r="AT377">
        <v>1</v>
      </c>
      <c r="AU377">
        <v>1</v>
      </c>
      <c r="AV377">
        <v>2</v>
      </c>
      <c r="AW377">
        <v>1</v>
      </c>
      <c r="AX377">
        <v>2</v>
      </c>
      <c r="AY377">
        <v>2</v>
      </c>
      <c r="AZ377">
        <v>2</v>
      </c>
      <c r="BA377">
        <v>1</v>
      </c>
      <c r="BB377">
        <v>2</v>
      </c>
      <c r="BC377">
        <v>1</v>
      </c>
      <c r="BD377">
        <v>1</v>
      </c>
      <c r="BE377">
        <v>2</v>
      </c>
      <c r="BF377" t="s">
        <v>957</v>
      </c>
      <c r="BG377" t="s">
        <v>957</v>
      </c>
      <c r="BH377">
        <v>1</v>
      </c>
      <c r="BI377">
        <v>2</v>
      </c>
      <c r="BJ377">
        <v>1</v>
      </c>
      <c r="BK377">
        <v>2</v>
      </c>
      <c r="BL377">
        <v>1</v>
      </c>
      <c r="BM377">
        <v>2</v>
      </c>
      <c r="BN377">
        <v>4</v>
      </c>
      <c r="BO377">
        <v>2</v>
      </c>
      <c r="BP377">
        <v>2</v>
      </c>
      <c r="BQ377">
        <v>2</v>
      </c>
      <c r="BR377">
        <v>1</v>
      </c>
      <c r="BS377">
        <v>2</v>
      </c>
      <c r="CS377" s="57"/>
    </row>
    <row r="378" spans="1:97" hidden="1">
      <c r="A378" s="9">
        <v>371</v>
      </c>
      <c r="B378" s="9">
        <v>1</v>
      </c>
      <c r="C378" s="9">
        <v>3</v>
      </c>
      <c r="D378" s="9">
        <v>1</v>
      </c>
      <c r="E378" s="9">
        <v>5</v>
      </c>
      <c r="F378" s="9">
        <v>1</v>
      </c>
      <c r="G378" s="9">
        <v>0</v>
      </c>
      <c r="H378" s="9">
        <v>0</v>
      </c>
      <c r="I378" s="9">
        <v>1</v>
      </c>
      <c r="J378" s="9">
        <v>0</v>
      </c>
      <c r="K378" s="9">
        <v>0</v>
      </c>
      <c r="L378" s="9">
        <v>0</v>
      </c>
      <c r="M378" s="9">
        <v>3</v>
      </c>
      <c r="N378" s="9">
        <v>1</v>
      </c>
      <c r="O378" s="9">
        <v>2</v>
      </c>
      <c r="P378" s="9">
        <v>1</v>
      </c>
      <c r="Q378" s="9">
        <v>1</v>
      </c>
      <c r="R378" s="9">
        <v>1</v>
      </c>
      <c r="S378" s="9">
        <v>1</v>
      </c>
      <c r="T378" s="9">
        <v>2</v>
      </c>
      <c r="U378" s="9">
        <v>1</v>
      </c>
      <c r="V378" s="9">
        <v>2</v>
      </c>
      <c r="W378" s="75">
        <v>2</v>
      </c>
      <c r="X378" s="75" t="s">
        <v>956</v>
      </c>
      <c r="Y378" s="75" t="s">
        <v>952</v>
      </c>
      <c r="Z378" s="9" t="s">
        <v>952</v>
      </c>
      <c r="AA378" s="9">
        <v>2</v>
      </c>
      <c r="AB378" s="9">
        <v>2</v>
      </c>
      <c r="AC378" s="9">
        <v>1</v>
      </c>
      <c r="AD378" s="9">
        <v>1</v>
      </c>
      <c r="AE378" s="9">
        <v>2</v>
      </c>
      <c r="AF378" s="9">
        <v>1</v>
      </c>
      <c r="AG378" s="9">
        <v>1</v>
      </c>
      <c r="AH378" s="91">
        <v>1</v>
      </c>
      <c r="AI378" s="9">
        <v>2</v>
      </c>
      <c r="AJ378">
        <v>1</v>
      </c>
      <c r="AK378">
        <v>1</v>
      </c>
      <c r="AL378" s="58">
        <v>2</v>
      </c>
      <c r="AM378">
        <v>1</v>
      </c>
      <c r="AN378">
        <v>1</v>
      </c>
      <c r="AO378">
        <v>2</v>
      </c>
      <c r="AP378">
        <v>2</v>
      </c>
      <c r="AQ378">
        <v>2</v>
      </c>
      <c r="AR378">
        <v>2</v>
      </c>
      <c r="AS378">
        <v>2</v>
      </c>
      <c r="AT378">
        <v>2</v>
      </c>
      <c r="AU378">
        <v>2</v>
      </c>
      <c r="AV378">
        <v>1</v>
      </c>
      <c r="AW378">
        <v>1</v>
      </c>
      <c r="AX378">
        <v>2</v>
      </c>
      <c r="AY378">
        <v>2</v>
      </c>
      <c r="AZ378">
        <v>2</v>
      </c>
      <c r="BA378">
        <v>1</v>
      </c>
      <c r="BB378">
        <v>2</v>
      </c>
      <c r="BC378">
        <v>1</v>
      </c>
      <c r="BD378">
        <v>1</v>
      </c>
      <c r="BE378">
        <v>1</v>
      </c>
      <c r="BF378">
        <v>1</v>
      </c>
      <c r="BG378">
        <v>1</v>
      </c>
      <c r="BH378">
        <v>1</v>
      </c>
      <c r="BI378">
        <v>2</v>
      </c>
      <c r="BJ378">
        <v>1</v>
      </c>
      <c r="BK378">
        <v>3</v>
      </c>
      <c r="BL378">
        <v>2</v>
      </c>
      <c r="BM378">
        <v>2</v>
      </c>
      <c r="BN378">
        <v>4</v>
      </c>
      <c r="BO378">
        <v>1</v>
      </c>
      <c r="BP378">
        <v>2</v>
      </c>
      <c r="BQ378">
        <v>2</v>
      </c>
      <c r="BR378">
        <v>1</v>
      </c>
      <c r="BS378">
        <v>1</v>
      </c>
      <c r="BT378" t="s">
        <v>334</v>
      </c>
      <c r="CS378" s="57"/>
    </row>
    <row r="379" spans="1:97" hidden="1">
      <c r="A379" s="9">
        <v>372</v>
      </c>
      <c r="B379" s="9">
        <v>1</v>
      </c>
      <c r="C379" s="9">
        <v>7</v>
      </c>
      <c r="D379" s="9">
        <v>1</v>
      </c>
      <c r="E379" s="9">
        <v>5</v>
      </c>
      <c r="F379" s="9">
        <v>0</v>
      </c>
      <c r="G379" s="9">
        <v>0</v>
      </c>
      <c r="H379" s="9">
        <v>0</v>
      </c>
      <c r="I379" s="9">
        <v>0</v>
      </c>
      <c r="J379" s="9">
        <v>0</v>
      </c>
      <c r="K379" s="9">
        <v>1</v>
      </c>
      <c r="L379" s="9">
        <v>0</v>
      </c>
      <c r="M379" s="9">
        <v>1</v>
      </c>
      <c r="N379" s="9">
        <v>1</v>
      </c>
      <c r="O379" s="9">
        <v>2</v>
      </c>
      <c r="P379" s="9">
        <v>1</v>
      </c>
      <c r="Q379" s="9">
        <v>1</v>
      </c>
      <c r="R379" s="9">
        <v>1</v>
      </c>
      <c r="S379" s="9">
        <v>1</v>
      </c>
      <c r="T379" s="9">
        <v>2</v>
      </c>
      <c r="U379" s="9">
        <v>1</v>
      </c>
      <c r="V379" s="9">
        <v>1</v>
      </c>
      <c r="W379" s="75">
        <v>2</v>
      </c>
      <c r="X379" s="75" t="s">
        <v>956</v>
      </c>
      <c r="Y379" s="75" t="s">
        <v>952</v>
      </c>
      <c r="Z379" s="9" t="s">
        <v>952</v>
      </c>
      <c r="AA379" s="9">
        <v>1</v>
      </c>
      <c r="AB379" s="9">
        <v>2</v>
      </c>
      <c r="AC379" s="9">
        <v>1</v>
      </c>
      <c r="AD379" s="9">
        <v>1</v>
      </c>
      <c r="AE379" s="9">
        <v>1</v>
      </c>
      <c r="AF379" s="9">
        <v>1</v>
      </c>
      <c r="AG379" s="9">
        <v>2</v>
      </c>
      <c r="AH379" s="91">
        <v>1</v>
      </c>
      <c r="AI379" s="9">
        <v>2</v>
      </c>
      <c r="AJ379">
        <v>2</v>
      </c>
      <c r="AK379" t="s">
        <v>957</v>
      </c>
      <c r="AL379" s="58">
        <v>1</v>
      </c>
      <c r="AM379">
        <v>1</v>
      </c>
      <c r="AN379">
        <v>1</v>
      </c>
      <c r="AO379">
        <v>2</v>
      </c>
      <c r="AP379">
        <v>2</v>
      </c>
      <c r="AQ379">
        <v>2</v>
      </c>
      <c r="AR379">
        <v>2</v>
      </c>
      <c r="AS379">
        <v>2</v>
      </c>
      <c r="AT379">
        <v>2</v>
      </c>
      <c r="AU379">
        <v>1</v>
      </c>
      <c r="AV379">
        <v>2</v>
      </c>
      <c r="AW379">
        <v>1</v>
      </c>
      <c r="AX379">
        <v>1</v>
      </c>
      <c r="AY379">
        <v>1</v>
      </c>
      <c r="AZ379">
        <v>1</v>
      </c>
      <c r="BA379">
        <v>1</v>
      </c>
      <c r="BB379">
        <v>1</v>
      </c>
      <c r="BC379">
        <v>1</v>
      </c>
      <c r="BD379">
        <v>1</v>
      </c>
      <c r="BE379">
        <v>1</v>
      </c>
      <c r="BF379">
        <v>1</v>
      </c>
      <c r="BG379">
        <v>1</v>
      </c>
      <c r="BH379">
        <v>1</v>
      </c>
      <c r="BI379">
        <v>1</v>
      </c>
      <c r="BJ379">
        <v>1</v>
      </c>
      <c r="BK379">
        <v>1</v>
      </c>
      <c r="BL379">
        <v>1</v>
      </c>
      <c r="BM379">
        <v>1</v>
      </c>
      <c r="BN379">
        <v>3</v>
      </c>
      <c r="BO379">
        <v>1</v>
      </c>
      <c r="BP379">
        <v>2</v>
      </c>
      <c r="BQ379">
        <v>2</v>
      </c>
      <c r="BR379">
        <v>1</v>
      </c>
      <c r="BS379">
        <v>2</v>
      </c>
      <c r="CS379" s="57"/>
    </row>
    <row r="380" spans="1:97" hidden="1">
      <c r="A380" s="9">
        <v>373</v>
      </c>
      <c r="B380" s="9">
        <v>2</v>
      </c>
      <c r="C380" s="9">
        <v>5</v>
      </c>
      <c r="D380" s="9">
        <v>1</v>
      </c>
      <c r="E380" s="9">
        <v>16</v>
      </c>
      <c r="F380" s="9">
        <v>0</v>
      </c>
      <c r="G380" s="9">
        <v>0</v>
      </c>
      <c r="H380" s="9">
        <v>0</v>
      </c>
      <c r="I380" s="9">
        <v>1</v>
      </c>
      <c r="J380" s="9">
        <v>0</v>
      </c>
      <c r="K380" s="9">
        <v>0</v>
      </c>
      <c r="L380" s="9">
        <v>0</v>
      </c>
      <c r="M380" s="9">
        <v>2</v>
      </c>
      <c r="N380" s="9">
        <v>2</v>
      </c>
      <c r="O380" s="9">
        <v>2</v>
      </c>
      <c r="P380" s="9">
        <v>1</v>
      </c>
      <c r="Q380" s="9">
        <v>1</v>
      </c>
      <c r="R380" s="9">
        <v>1</v>
      </c>
      <c r="S380" s="9">
        <v>2</v>
      </c>
      <c r="T380" s="9">
        <v>1</v>
      </c>
      <c r="U380" s="9">
        <v>1</v>
      </c>
      <c r="V380" s="9">
        <v>2</v>
      </c>
      <c r="W380" s="75">
        <v>2</v>
      </c>
      <c r="X380" s="75" t="s">
        <v>956</v>
      </c>
      <c r="Y380" s="75" t="s">
        <v>952</v>
      </c>
      <c r="Z380" s="9" t="s">
        <v>952</v>
      </c>
      <c r="AA380" s="9">
        <v>2</v>
      </c>
      <c r="AB380" s="9">
        <v>2</v>
      </c>
      <c r="AC380" s="9">
        <v>2</v>
      </c>
      <c r="AD380" s="9">
        <v>1</v>
      </c>
      <c r="AE380" s="9">
        <v>2</v>
      </c>
      <c r="AF380" s="9">
        <v>2</v>
      </c>
      <c r="AG380" s="9">
        <v>2</v>
      </c>
      <c r="AH380" s="91">
        <v>1</v>
      </c>
      <c r="AI380" s="9">
        <v>2</v>
      </c>
      <c r="AJ380">
        <v>2</v>
      </c>
      <c r="AK380" t="s">
        <v>957</v>
      </c>
      <c r="AL380" s="58">
        <v>2</v>
      </c>
      <c r="AM380">
        <v>1</v>
      </c>
      <c r="AN380">
        <v>1</v>
      </c>
      <c r="AO380">
        <v>2</v>
      </c>
      <c r="AP380">
        <v>1</v>
      </c>
      <c r="AQ380">
        <v>2</v>
      </c>
      <c r="AR380">
        <v>2</v>
      </c>
      <c r="AS380">
        <v>2</v>
      </c>
      <c r="AT380">
        <v>1</v>
      </c>
      <c r="AU380">
        <v>2</v>
      </c>
      <c r="AV380">
        <v>2</v>
      </c>
      <c r="AW380">
        <v>1</v>
      </c>
      <c r="AX380">
        <v>2</v>
      </c>
      <c r="AY380">
        <v>2</v>
      </c>
      <c r="AZ380">
        <v>2</v>
      </c>
      <c r="BA380">
        <v>2</v>
      </c>
      <c r="BB380">
        <v>2</v>
      </c>
      <c r="BC380">
        <v>1</v>
      </c>
      <c r="BD380">
        <v>1</v>
      </c>
      <c r="BE380">
        <v>2</v>
      </c>
      <c r="BF380" t="s">
        <v>957</v>
      </c>
      <c r="BG380" t="s">
        <v>957</v>
      </c>
      <c r="BH380">
        <v>1</v>
      </c>
      <c r="BI380">
        <v>4</v>
      </c>
      <c r="BJ380">
        <v>2</v>
      </c>
      <c r="BK380">
        <v>4</v>
      </c>
      <c r="BL380">
        <v>4</v>
      </c>
      <c r="BM380">
        <v>1</v>
      </c>
      <c r="BN380">
        <v>4</v>
      </c>
      <c r="BO380">
        <v>3</v>
      </c>
      <c r="BP380">
        <v>2</v>
      </c>
      <c r="BQ380">
        <v>3</v>
      </c>
      <c r="BR380">
        <v>1</v>
      </c>
      <c r="BS380">
        <v>2</v>
      </c>
      <c r="CS380" s="57"/>
    </row>
    <row r="381" spans="1:97" hidden="1">
      <c r="A381" s="9">
        <v>374</v>
      </c>
      <c r="B381" s="9">
        <v>1</v>
      </c>
      <c r="C381" s="9">
        <v>4</v>
      </c>
      <c r="D381" s="9">
        <v>2</v>
      </c>
      <c r="E381" s="9">
        <v>12</v>
      </c>
      <c r="F381" s="9">
        <v>0</v>
      </c>
      <c r="G381" s="9">
        <v>0</v>
      </c>
      <c r="H381" s="9">
        <v>1</v>
      </c>
      <c r="I381" s="9">
        <v>0</v>
      </c>
      <c r="J381" s="9">
        <v>0</v>
      </c>
      <c r="K381" s="9">
        <v>0</v>
      </c>
      <c r="L381" s="9">
        <v>0</v>
      </c>
      <c r="M381" s="9">
        <v>1</v>
      </c>
      <c r="N381" s="9">
        <v>1</v>
      </c>
      <c r="O381" s="9">
        <v>1</v>
      </c>
      <c r="P381" s="9">
        <v>1</v>
      </c>
      <c r="Q381" s="9">
        <v>1</v>
      </c>
      <c r="R381" s="9">
        <v>1</v>
      </c>
      <c r="S381" s="9">
        <v>1</v>
      </c>
      <c r="T381" s="9">
        <v>1</v>
      </c>
      <c r="U381" s="9">
        <v>1</v>
      </c>
      <c r="V381" s="9">
        <v>2</v>
      </c>
      <c r="W381" s="75">
        <v>1</v>
      </c>
      <c r="X381" s="75">
        <v>2</v>
      </c>
      <c r="Y381" s="75">
        <v>1</v>
      </c>
      <c r="Z381" s="9">
        <v>1</v>
      </c>
      <c r="AA381" s="9">
        <v>2</v>
      </c>
      <c r="AB381" s="9">
        <v>2</v>
      </c>
      <c r="AC381" s="9">
        <v>1</v>
      </c>
      <c r="AD381" s="9">
        <v>1</v>
      </c>
      <c r="AE381" s="9">
        <v>1</v>
      </c>
      <c r="AF381" s="9">
        <v>1</v>
      </c>
      <c r="AG381" s="9">
        <v>1</v>
      </c>
      <c r="AH381" s="91">
        <v>2</v>
      </c>
      <c r="AI381" s="9">
        <v>2</v>
      </c>
      <c r="AJ381">
        <v>2</v>
      </c>
      <c r="AK381" t="s">
        <v>957</v>
      </c>
      <c r="AL381" s="58">
        <v>2</v>
      </c>
      <c r="AM381">
        <v>1</v>
      </c>
      <c r="AN381">
        <v>1</v>
      </c>
      <c r="AO381">
        <v>2</v>
      </c>
      <c r="AP381">
        <v>2</v>
      </c>
      <c r="AQ381">
        <v>2</v>
      </c>
      <c r="AR381">
        <v>1</v>
      </c>
      <c r="AS381">
        <v>2</v>
      </c>
      <c r="AT381">
        <v>2</v>
      </c>
      <c r="AU381">
        <v>1</v>
      </c>
      <c r="AV381">
        <v>2</v>
      </c>
      <c r="AW381">
        <v>1</v>
      </c>
      <c r="AX381">
        <v>1</v>
      </c>
      <c r="AY381">
        <v>2</v>
      </c>
      <c r="AZ381">
        <v>2</v>
      </c>
      <c r="BA381">
        <v>1</v>
      </c>
      <c r="BB381">
        <v>2</v>
      </c>
      <c r="BC381">
        <v>1</v>
      </c>
      <c r="BD381">
        <v>1</v>
      </c>
      <c r="BE381">
        <v>1</v>
      </c>
      <c r="BF381">
        <v>1</v>
      </c>
      <c r="BG381">
        <v>1</v>
      </c>
      <c r="BH381">
        <v>1</v>
      </c>
      <c r="BI381">
        <v>1</v>
      </c>
      <c r="BJ381">
        <v>1</v>
      </c>
      <c r="BK381">
        <v>1</v>
      </c>
      <c r="BL381">
        <v>1</v>
      </c>
      <c r="BM381">
        <v>2</v>
      </c>
      <c r="BN381">
        <v>4</v>
      </c>
      <c r="BO381">
        <v>1</v>
      </c>
      <c r="BP381">
        <v>1</v>
      </c>
      <c r="BQ381">
        <v>1</v>
      </c>
      <c r="BR381">
        <v>1</v>
      </c>
      <c r="BS381">
        <v>1</v>
      </c>
      <c r="CS381" s="57"/>
    </row>
    <row r="382" spans="1:97" hidden="1">
      <c r="A382" s="9">
        <v>375</v>
      </c>
      <c r="B382" s="9">
        <v>1</v>
      </c>
      <c r="C382" s="9">
        <v>7</v>
      </c>
      <c r="D382" s="9">
        <v>7</v>
      </c>
      <c r="E382" s="9">
        <v>14</v>
      </c>
      <c r="F382" s="9">
        <v>0</v>
      </c>
      <c r="G382" s="9">
        <v>0</v>
      </c>
      <c r="H382" s="9">
        <v>0</v>
      </c>
      <c r="I382" s="9">
        <v>1</v>
      </c>
      <c r="J382" s="9">
        <v>0</v>
      </c>
      <c r="K382" s="9">
        <v>0</v>
      </c>
      <c r="L382" s="9">
        <v>0</v>
      </c>
      <c r="M382" s="9">
        <v>1</v>
      </c>
      <c r="N382" s="9">
        <v>1</v>
      </c>
      <c r="O382" s="9">
        <v>1</v>
      </c>
      <c r="P382" s="9">
        <v>1</v>
      </c>
      <c r="Q382" s="9">
        <v>1</v>
      </c>
      <c r="R382" s="9">
        <v>1</v>
      </c>
      <c r="S382" s="9">
        <v>1</v>
      </c>
      <c r="T382" s="9">
        <v>1</v>
      </c>
      <c r="U382" s="9">
        <v>1</v>
      </c>
      <c r="V382" s="9">
        <v>1</v>
      </c>
      <c r="W382" s="75">
        <v>1</v>
      </c>
      <c r="X382" s="75">
        <v>2</v>
      </c>
      <c r="Y382" s="75"/>
      <c r="Z382" s="9"/>
      <c r="AA382" s="9">
        <v>1</v>
      </c>
      <c r="AB382" s="9">
        <v>2</v>
      </c>
      <c r="AC382" s="9">
        <v>1</v>
      </c>
      <c r="AD382" s="9">
        <v>1</v>
      </c>
      <c r="AE382" s="9">
        <v>1</v>
      </c>
      <c r="AF382" s="9">
        <v>1</v>
      </c>
      <c r="AG382" s="9">
        <v>1</v>
      </c>
      <c r="AH382" s="91">
        <v>2</v>
      </c>
      <c r="AI382" s="9">
        <v>2</v>
      </c>
      <c r="AJ382">
        <v>2</v>
      </c>
      <c r="AK382" t="s">
        <v>957</v>
      </c>
      <c r="AL382" s="58">
        <v>2</v>
      </c>
      <c r="AM382">
        <v>1</v>
      </c>
      <c r="AN382">
        <v>1</v>
      </c>
      <c r="AO382">
        <v>1</v>
      </c>
      <c r="AP382">
        <v>2</v>
      </c>
      <c r="AQ382">
        <v>2</v>
      </c>
      <c r="AR382">
        <v>1</v>
      </c>
      <c r="AS382">
        <v>1</v>
      </c>
      <c r="AT382">
        <v>2</v>
      </c>
      <c r="AU382">
        <v>2</v>
      </c>
      <c r="AV382">
        <v>2</v>
      </c>
      <c r="AW382">
        <v>2</v>
      </c>
      <c r="AX382">
        <v>1</v>
      </c>
      <c r="AY382">
        <v>1</v>
      </c>
      <c r="AZ382">
        <v>1</v>
      </c>
      <c r="BA382">
        <v>1</v>
      </c>
      <c r="BB382">
        <v>1</v>
      </c>
      <c r="BC382">
        <v>1</v>
      </c>
      <c r="BD382">
        <v>1</v>
      </c>
      <c r="BE382">
        <v>1</v>
      </c>
      <c r="BF382">
        <v>2</v>
      </c>
      <c r="BG382">
        <v>2</v>
      </c>
      <c r="BH382">
        <v>1</v>
      </c>
      <c r="BI382">
        <v>2</v>
      </c>
      <c r="BJ382">
        <v>2</v>
      </c>
      <c r="BK382">
        <v>2</v>
      </c>
      <c r="BL382">
        <v>1</v>
      </c>
      <c r="BM382">
        <v>2</v>
      </c>
      <c r="BN382">
        <v>4</v>
      </c>
      <c r="BO382">
        <v>1</v>
      </c>
      <c r="BP382">
        <v>2</v>
      </c>
      <c r="BQ382">
        <v>4</v>
      </c>
      <c r="BR382">
        <v>1</v>
      </c>
      <c r="BS382">
        <v>5</v>
      </c>
      <c r="BT382" t="s">
        <v>335</v>
      </c>
      <c r="CS382" s="57"/>
    </row>
    <row r="383" spans="1:97" hidden="1">
      <c r="A383" s="9">
        <v>376</v>
      </c>
      <c r="B383" s="9">
        <v>2</v>
      </c>
      <c r="C383" s="9">
        <v>2</v>
      </c>
      <c r="D383" s="9">
        <v>4</v>
      </c>
      <c r="E383" s="9">
        <v>8</v>
      </c>
      <c r="F383" s="9">
        <v>1</v>
      </c>
      <c r="G383" s="9">
        <v>1</v>
      </c>
      <c r="H383" s="9">
        <v>0</v>
      </c>
      <c r="I383" s="9">
        <v>0</v>
      </c>
      <c r="J383" s="9">
        <v>0</v>
      </c>
      <c r="K383" s="9">
        <v>0</v>
      </c>
      <c r="L383" s="9">
        <v>0</v>
      </c>
      <c r="M383" s="9">
        <v>2</v>
      </c>
      <c r="N383" s="9">
        <v>2</v>
      </c>
      <c r="O383" s="9">
        <v>2</v>
      </c>
      <c r="P383" s="9">
        <v>2</v>
      </c>
      <c r="Q383" s="9">
        <v>1</v>
      </c>
      <c r="R383" s="9">
        <v>1</v>
      </c>
      <c r="S383" s="9">
        <v>1</v>
      </c>
      <c r="T383" s="9">
        <v>2</v>
      </c>
      <c r="U383" s="9">
        <v>1</v>
      </c>
      <c r="V383" s="9">
        <v>2</v>
      </c>
      <c r="W383" s="75">
        <v>1</v>
      </c>
      <c r="X383" s="75">
        <v>1</v>
      </c>
      <c r="Y383" s="75">
        <v>2</v>
      </c>
      <c r="Z383" s="9">
        <v>1</v>
      </c>
      <c r="AA383" s="9">
        <v>2</v>
      </c>
      <c r="AB383" s="9">
        <v>2</v>
      </c>
      <c r="AC383" s="9">
        <v>2</v>
      </c>
      <c r="AD383" s="9">
        <v>1</v>
      </c>
      <c r="AE383" s="9">
        <v>2</v>
      </c>
      <c r="AF383" s="9">
        <v>1</v>
      </c>
      <c r="AG383" s="9">
        <v>2</v>
      </c>
      <c r="AH383" s="91">
        <v>1</v>
      </c>
      <c r="AI383" s="9">
        <v>2</v>
      </c>
      <c r="AJ383">
        <v>1</v>
      </c>
      <c r="AK383">
        <v>1</v>
      </c>
      <c r="AL383" s="58">
        <v>1</v>
      </c>
      <c r="AM383">
        <v>2</v>
      </c>
      <c r="AN383">
        <v>2</v>
      </c>
      <c r="AO383">
        <v>2</v>
      </c>
      <c r="AP383">
        <v>2</v>
      </c>
      <c r="AQ383">
        <v>2</v>
      </c>
      <c r="AR383">
        <v>2</v>
      </c>
      <c r="AS383">
        <v>2</v>
      </c>
      <c r="AT383">
        <v>2</v>
      </c>
      <c r="AU383">
        <v>2</v>
      </c>
      <c r="AV383">
        <v>2</v>
      </c>
      <c r="AW383">
        <v>1</v>
      </c>
      <c r="AX383">
        <v>2</v>
      </c>
      <c r="AY383">
        <v>2</v>
      </c>
      <c r="AZ383">
        <v>2</v>
      </c>
      <c r="BA383">
        <v>2</v>
      </c>
      <c r="BB383">
        <v>2</v>
      </c>
      <c r="BC383">
        <v>1</v>
      </c>
      <c r="BD383">
        <v>1</v>
      </c>
      <c r="BE383">
        <v>2</v>
      </c>
      <c r="BF383" t="s">
        <v>968</v>
      </c>
      <c r="BG383" t="s">
        <v>957</v>
      </c>
      <c r="BH383">
        <v>2</v>
      </c>
      <c r="BI383">
        <v>4</v>
      </c>
      <c r="BJ383">
        <v>1</v>
      </c>
      <c r="BK383">
        <v>4</v>
      </c>
      <c r="BL383">
        <v>3</v>
      </c>
      <c r="BM383">
        <v>1</v>
      </c>
      <c r="BN383">
        <v>4</v>
      </c>
      <c r="BO383">
        <v>1</v>
      </c>
      <c r="BP383">
        <v>2</v>
      </c>
      <c r="BQ383">
        <v>3</v>
      </c>
      <c r="BR383">
        <v>1</v>
      </c>
      <c r="BS383">
        <v>2</v>
      </c>
      <c r="CS383" s="57"/>
    </row>
    <row r="384" spans="1:97">
      <c r="A384" s="9">
        <v>377</v>
      </c>
      <c r="B384" s="9">
        <v>1</v>
      </c>
      <c r="C384" s="9">
        <v>8</v>
      </c>
      <c r="D384" s="9">
        <v>3</v>
      </c>
      <c r="E384" s="9">
        <v>16</v>
      </c>
      <c r="F384" s="9">
        <v>0</v>
      </c>
      <c r="G384" s="9">
        <v>0</v>
      </c>
      <c r="H384" s="9">
        <v>0</v>
      </c>
      <c r="I384" s="9">
        <v>1</v>
      </c>
      <c r="J384" s="9">
        <v>1</v>
      </c>
      <c r="K384" s="9">
        <v>0</v>
      </c>
      <c r="L384" s="9">
        <v>0</v>
      </c>
      <c r="M384" s="9">
        <v>1</v>
      </c>
      <c r="N384" s="9">
        <v>2</v>
      </c>
      <c r="O384" s="9">
        <v>2</v>
      </c>
      <c r="P384" s="9">
        <v>1</v>
      </c>
      <c r="Q384" s="9">
        <v>1</v>
      </c>
      <c r="R384" s="9">
        <v>1</v>
      </c>
      <c r="S384" s="9">
        <v>1</v>
      </c>
      <c r="T384" s="9">
        <v>1</v>
      </c>
      <c r="U384" s="9">
        <v>1</v>
      </c>
      <c r="V384" s="9">
        <v>2</v>
      </c>
      <c r="W384" s="75">
        <v>2</v>
      </c>
      <c r="X384" s="75" t="s">
        <v>956</v>
      </c>
      <c r="Y384" s="75" t="s">
        <v>952</v>
      </c>
      <c r="Z384" s="9" t="s">
        <v>952</v>
      </c>
      <c r="AA384" s="9">
        <v>1</v>
      </c>
      <c r="AB384" s="9">
        <v>2</v>
      </c>
      <c r="AC384" s="9">
        <v>1</v>
      </c>
      <c r="AD384" s="9">
        <v>1</v>
      </c>
      <c r="AE384" s="9">
        <v>1</v>
      </c>
      <c r="AF384" s="9">
        <v>1</v>
      </c>
      <c r="AG384" s="9">
        <v>2</v>
      </c>
      <c r="AH384" s="9">
        <v>1</v>
      </c>
      <c r="AI384" s="9">
        <v>2</v>
      </c>
      <c r="AJ384">
        <v>2</v>
      </c>
      <c r="AK384" t="s">
        <v>957</v>
      </c>
      <c r="AL384" s="58">
        <v>2</v>
      </c>
      <c r="AM384">
        <v>1</v>
      </c>
      <c r="AN384">
        <v>1</v>
      </c>
      <c r="AO384">
        <v>1</v>
      </c>
      <c r="AP384">
        <v>2</v>
      </c>
      <c r="AQ384">
        <v>2</v>
      </c>
      <c r="AR384">
        <v>2</v>
      </c>
      <c r="AS384">
        <v>2</v>
      </c>
      <c r="AT384">
        <v>2</v>
      </c>
      <c r="AU384">
        <v>2</v>
      </c>
      <c r="AV384">
        <v>2</v>
      </c>
      <c r="AW384">
        <v>2</v>
      </c>
      <c r="AX384">
        <v>1</v>
      </c>
      <c r="AY384">
        <v>1</v>
      </c>
      <c r="AZ384">
        <v>2</v>
      </c>
      <c r="BA384">
        <v>1</v>
      </c>
      <c r="BB384">
        <v>1</v>
      </c>
      <c r="BC384">
        <v>2</v>
      </c>
      <c r="BD384">
        <v>2</v>
      </c>
      <c r="BE384">
        <v>2</v>
      </c>
      <c r="BF384" t="s">
        <v>957</v>
      </c>
      <c r="BG384" t="s">
        <v>957</v>
      </c>
      <c r="BH384">
        <v>1</v>
      </c>
      <c r="BI384">
        <v>1</v>
      </c>
      <c r="BJ384">
        <v>1</v>
      </c>
      <c r="BK384">
        <v>1</v>
      </c>
      <c r="BL384">
        <v>1</v>
      </c>
      <c r="BM384">
        <v>4</v>
      </c>
      <c r="BN384">
        <v>4</v>
      </c>
      <c r="BO384">
        <v>1</v>
      </c>
      <c r="BP384">
        <v>4</v>
      </c>
      <c r="BQ384">
        <v>2</v>
      </c>
      <c r="BR384">
        <v>3</v>
      </c>
      <c r="BS384">
        <v>1</v>
      </c>
      <c r="BT384" t="s">
        <v>336</v>
      </c>
      <c r="CS384" s="57"/>
    </row>
    <row r="385" spans="1:97" hidden="1">
      <c r="A385" s="9">
        <v>378</v>
      </c>
      <c r="B385" s="9">
        <v>2</v>
      </c>
      <c r="C385" s="9">
        <v>4</v>
      </c>
      <c r="D385" s="9">
        <v>5</v>
      </c>
      <c r="E385" s="9">
        <v>14</v>
      </c>
      <c r="F385" s="9">
        <v>0</v>
      </c>
      <c r="G385" s="9">
        <v>1</v>
      </c>
      <c r="H385" s="9">
        <v>0</v>
      </c>
      <c r="I385" s="9">
        <v>1</v>
      </c>
      <c r="J385" s="9">
        <v>0</v>
      </c>
      <c r="K385" s="9">
        <v>0</v>
      </c>
      <c r="L385" s="9">
        <v>0</v>
      </c>
      <c r="M385" s="9">
        <v>2</v>
      </c>
      <c r="N385" s="9">
        <v>1</v>
      </c>
      <c r="O385" s="9">
        <v>2</v>
      </c>
      <c r="P385" s="9">
        <v>1</v>
      </c>
      <c r="Q385" s="9">
        <v>1</v>
      </c>
      <c r="R385" s="9">
        <v>1</v>
      </c>
      <c r="S385" s="9">
        <v>2</v>
      </c>
      <c r="T385" s="9">
        <v>1</v>
      </c>
      <c r="U385" s="9">
        <v>1</v>
      </c>
      <c r="V385" s="9">
        <v>1</v>
      </c>
      <c r="W385" s="75">
        <v>2</v>
      </c>
      <c r="X385" s="75" t="s">
        <v>956</v>
      </c>
      <c r="Y385" s="75" t="s">
        <v>952</v>
      </c>
      <c r="Z385" s="9" t="s">
        <v>952</v>
      </c>
      <c r="AA385" s="9">
        <v>2</v>
      </c>
      <c r="AB385" s="9">
        <v>2</v>
      </c>
      <c r="AC385" s="9">
        <v>2</v>
      </c>
      <c r="AD385" s="9">
        <v>1</v>
      </c>
      <c r="AE385" s="9">
        <v>1</v>
      </c>
      <c r="AF385" s="9">
        <v>1</v>
      </c>
      <c r="AG385" s="9">
        <v>1</v>
      </c>
      <c r="AH385" s="9">
        <v>1</v>
      </c>
      <c r="AI385" s="9">
        <v>1</v>
      </c>
      <c r="AJ385">
        <v>1</v>
      </c>
      <c r="AK385">
        <v>1</v>
      </c>
      <c r="AL385" s="58">
        <v>2</v>
      </c>
      <c r="AM385">
        <v>1</v>
      </c>
      <c r="AN385">
        <v>1</v>
      </c>
      <c r="AO385">
        <v>2</v>
      </c>
      <c r="AP385">
        <v>1</v>
      </c>
      <c r="AQ385">
        <v>1</v>
      </c>
      <c r="AR385">
        <v>1</v>
      </c>
      <c r="AS385">
        <v>2</v>
      </c>
      <c r="AT385">
        <v>1</v>
      </c>
      <c r="AU385">
        <v>2</v>
      </c>
      <c r="AV385">
        <v>2</v>
      </c>
      <c r="AW385">
        <v>1</v>
      </c>
      <c r="AX385">
        <v>1</v>
      </c>
      <c r="AY385">
        <v>2</v>
      </c>
      <c r="AZ385">
        <v>2</v>
      </c>
      <c r="BA385">
        <v>2</v>
      </c>
      <c r="BB385">
        <v>1</v>
      </c>
      <c r="BC385">
        <v>1</v>
      </c>
      <c r="BD385">
        <v>1</v>
      </c>
      <c r="BE385">
        <v>1</v>
      </c>
      <c r="BF385">
        <v>2</v>
      </c>
      <c r="BG385">
        <v>1</v>
      </c>
      <c r="BH385">
        <v>1</v>
      </c>
      <c r="BI385">
        <v>2</v>
      </c>
      <c r="BJ385">
        <v>2</v>
      </c>
      <c r="BK385">
        <v>3</v>
      </c>
      <c r="BL385">
        <v>2</v>
      </c>
      <c r="BM385">
        <v>2</v>
      </c>
      <c r="BN385">
        <v>4</v>
      </c>
      <c r="BO385">
        <v>1</v>
      </c>
      <c r="BP385">
        <v>1</v>
      </c>
      <c r="BQ385">
        <v>2</v>
      </c>
      <c r="BR385">
        <v>1</v>
      </c>
      <c r="BS385">
        <v>2</v>
      </c>
      <c r="BT385" t="s">
        <v>337</v>
      </c>
      <c r="CS385" s="57"/>
    </row>
    <row r="386" spans="1:97" hidden="1">
      <c r="A386" s="9">
        <v>379</v>
      </c>
      <c r="B386" s="9">
        <v>1</v>
      </c>
      <c r="C386" s="9">
        <v>4</v>
      </c>
      <c r="D386" s="9">
        <v>1</v>
      </c>
      <c r="E386" s="9">
        <v>3</v>
      </c>
      <c r="F386" s="9">
        <v>0</v>
      </c>
      <c r="G386" s="9">
        <v>0</v>
      </c>
      <c r="H386" s="9">
        <v>0</v>
      </c>
      <c r="I386" s="9">
        <v>0</v>
      </c>
      <c r="J386" s="9">
        <v>0</v>
      </c>
      <c r="K386" s="9">
        <v>1</v>
      </c>
      <c r="L386" s="9">
        <v>0</v>
      </c>
      <c r="M386" s="9">
        <v>2</v>
      </c>
      <c r="N386" s="9">
        <v>1</v>
      </c>
      <c r="O386" s="9">
        <v>2</v>
      </c>
      <c r="P386" s="9">
        <v>1</v>
      </c>
      <c r="Q386" s="9">
        <v>1</v>
      </c>
      <c r="R386" s="9">
        <v>1</v>
      </c>
      <c r="S386" s="9">
        <v>1</v>
      </c>
      <c r="T386" s="9">
        <v>2</v>
      </c>
      <c r="U386" s="9">
        <v>1</v>
      </c>
      <c r="V386" s="9">
        <v>2</v>
      </c>
      <c r="W386" s="75">
        <v>2</v>
      </c>
      <c r="X386" s="75" t="s">
        <v>956</v>
      </c>
      <c r="Y386" s="75" t="s">
        <v>952</v>
      </c>
      <c r="Z386" s="9" t="s">
        <v>952</v>
      </c>
      <c r="AA386" s="9">
        <v>1</v>
      </c>
      <c r="AB386" s="9">
        <v>1</v>
      </c>
      <c r="AC386" s="9">
        <v>1</v>
      </c>
      <c r="AD386" s="9">
        <v>2</v>
      </c>
      <c r="AE386" s="9">
        <v>2</v>
      </c>
      <c r="AF386" s="9">
        <v>1</v>
      </c>
      <c r="AG386" s="9">
        <v>2</v>
      </c>
      <c r="AH386" s="91">
        <v>2</v>
      </c>
      <c r="AI386" s="9">
        <v>2</v>
      </c>
      <c r="AJ386">
        <v>2</v>
      </c>
      <c r="AK386" t="s">
        <v>957</v>
      </c>
      <c r="AL386" s="58">
        <v>1</v>
      </c>
      <c r="AM386">
        <v>1</v>
      </c>
      <c r="AN386">
        <v>2</v>
      </c>
      <c r="AO386">
        <v>2</v>
      </c>
      <c r="AP386">
        <v>2</v>
      </c>
      <c r="AQ386">
        <v>2</v>
      </c>
      <c r="AR386">
        <v>2</v>
      </c>
      <c r="AS386">
        <v>2</v>
      </c>
      <c r="AT386">
        <v>2</v>
      </c>
      <c r="AU386">
        <v>1</v>
      </c>
      <c r="AV386">
        <v>2</v>
      </c>
      <c r="AW386">
        <v>1</v>
      </c>
      <c r="AX386">
        <v>2</v>
      </c>
      <c r="AY386">
        <v>2</v>
      </c>
      <c r="AZ386">
        <v>2</v>
      </c>
      <c r="BA386">
        <v>1</v>
      </c>
      <c r="BB386">
        <v>2</v>
      </c>
      <c r="BC386">
        <v>1</v>
      </c>
      <c r="BD386">
        <v>1</v>
      </c>
      <c r="BE386">
        <v>1</v>
      </c>
      <c r="BF386">
        <v>1</v>
      </c>
      <c r="BG386">
        <v>1</v>
      </c>
      <c r="BH386">
        <v>1</v>
      </c>
      <c r="BI386">
        <v>2</v>
      </c>
      <c r="BJ386">
        <v>1</v>
      </c>
      <c r="BK386">
        <v>1</v>
      </c>
      <c r="BL386">
        <v>1</v>
      </c>
      <c r="BM386">
        <v>1</v>
      </c>
      <c r="BN386">
        <v>4</v>
      </c>
      <c r="BO386">
        <v>1</v>
      </c>
      <c r="BP386">
        <v>2</v>
      </c>
      <c r="BQ386">
        <v>2</v>
      </c>
      <c r="BR386">
        <v>4</v>
      </c>
      <c r="BS386">
        <v>2</v>
      </c>
      <c r="CS386" s="57"/>
    </row>
    <row r="387" spans="1:97" hidden="1">
      <c r="A387" s="9">
        <v>380</v>
      </c>
      <c r="B387" s="9">
        <v>1</v>
      </c>
      <c r="C387" s="9">
        <v>4</v>
      </c>
      <c r="D387" s="9">
        <v>1</v>
      </c>
      <c r="E387" s="9">
        <v>4</v>
      </c>
      <c r="F387" s="9">
        <v>0</v>
      </c>
      <c r="G387" s="9">
        <v>1</v>
      </c>
      <c r="H387" s="9">
        <v>0</v>
      </c>
      <c r="I387" s="9">
        <v>0</v>
      </c>
      <c r="J387" s="9">
        <v>0</v>
      </c>
      <c r="K387" s="9">
        <v>0</v>
      </c>
      <c r="L387" s="9">
        <v>0</v>
      </c>
      <c r="M387" s="9">
        <v>1</v>
      </c>
      <c r="N387" s="9">
        <v>1</v>
      </c>
      <c r="O387" s="9">
        <v>2</v>
      </c>
      <c r="P387" s="9">
        <v>1</v>
      </c>
      <c r="Q387" s="9">
        <v>1</v>
      </c>
      <c r="R387" s="9">
        <v>1</v>
      </c>
      <c r="S387" s="9">
        <v>1</v>
      </c>
      <c r="T387" s="9">
        <v>1</v>
      </c>
      <c r="U387" s="9">
        <v>1</v>
      </c>
      <c r="V387" s="9">
        <v>1</v>
      </c>
      <c r="W387" s="75">
        <v>2</v>
      </c>
      <c r="X387" s="75" t="s">
        <v>956</v>
      </c>
      <c r="Y387" s="75" t="s">
        <v>952</v>
      </c>
      <c r="Z387" s="9" t="s">
        <v>952</v>
      </c>
      <c r="AA387" s="9">
        <v>1</v>
      </c>
      <c r="AB387" s="9">
        <v>2</v>
      </c>
      <c r="AC387" s="9">
        <v>1</v>
      </c>
      <c r="AD387" s="9">
        <v>2</v>
      </c>
      <c r="AE387" s="9">
        <v>2</v>
      </c>
      <c r="AF387" s="9">
        <v>1</v>
      </c>
      <c r="AG387" s="9">
        <v>1</v>
      </c>
      <c r="AH387" s="91">
        <v>1</v>
      </c>
      <c r="AI387" s="9">
        <v>2</v>
      </c>
      <c r="AJ387">
        <v>1</v>
      </c>
      <c r="AK387">
        <v>1</v>
      </c>
      <c r="AL387" s="58">
        <v>2</v>
      </c>
      <c r="AM387">
        <v>1</v>
      </c>
      <c r="AN387">
        <v>2</v>
      </c>
      <c r="AO387">
        <v>1</v>
      </c>
      <c r="AP387">
        <v>1</v>
      </c>
      <c r="AQ387">
        <v>2</v>
      </c>
      <c r="AR387">
        <v>1</v>
      </c>
      <c r="AS387">
        <v>2</v>
      </c>
      <c r="AT387">
        <v>2</v>
      </c>
      <c r="AU387">
        <v>1</v>
      </c>
      <c r="AV387">
        <v>2</v>
      </c>
      <c r="AW387">
        <v>2</v>
      </c>
      <c r="AX387">
        <v>2</v>
      </c>
      <c r="AY387">
        <v>2</v>
      </c>
      <c r="AZ387">
        <v>2</v>
      </c>
      <c r="BA387">
        <v>2</v>
      </c>
      <c r="BB387">
        <v>2</v>
      </c>
      <c r="BC387">
        <v>1</v>
      </c>
      <c r="BD387">
        <v>1</v>
      </c>
      <c r="BE387">
        <v>2</v>
      </c>
      <c r="BF387" t="s">
        <v>957</v>
      </c>
      <c r="BG387" t="s">
        <v>957</v>
      </c>
      <c r="BH387">
        <v>1</v>
      </c>
      <c r="BI387">
        <v>1</v>
      </c>
      <c r="BJ387">
        <v>1</v>
      </c>
      <c r="BK387">
        <v>1</v>
      </c>
      <c r="BL387">
        <v>1</v>
      </c>
      <c r="BM387">
        <v>3</v>
      </c>
      <c r="BN387">
        <v>4</v>
      </c>
      <c r="BO387">
        <v>2</v>
      </c>
      <c r="BP387">
        <v>2</v>
      </c>
      <c r="BQ387">
        <v>2</v>
      </c>
      <c r="BR387">
        <v>1</v>
      </c>
      <c r="BS387">
        <v>1</v>
      </c>
      <c r="CS387" s="57"/>
    </row>
    <row r="388" spans="1:97" hidden="1">
      <c r="A388" s="9">
        <v>381</v>
      </c>
      <c r="B388" s="9">
        <v>2</v>
      </c>
      <c r="C388" s="9">
        <v>1</v>
      </c>
      <c r="D388" s="9">
        <v>6</v>
      </c>
      <c r="E388" s="9">
        <v>6</v>
      </c>
      <c r="F388" s="9">
        <v>0</v>
      </c>
      <c r="G388" s="9">
        <v>0</v>
      </c>
      <c r="H388" s="9">
        <v>1</v>
      </c>
      <c r="I388" s="9">
        <v>1</v>
      </c>
      <c r="J388" s="9">
        <v>0</v>
      </c>
      <c r="K388" s="9">
        <v>0</v>
      </c>
      <c r="L388" s="9">
        <v>0</v>
      </c>
      <c r="M388" s="9">
        <v>1</v>
      </c>
      <c r="N388" s="9">
        <v>1</v>
      </c>
      <c r="O388" s="9">
        <v>1</v>
      </c>
      <c r="P388" s="9">
        <v>1</v>
      </c>
      <c r="Q388" s="9">
        <v>1</v>
      </c>
      <c r="R388" s="9">
        <v>1</v>
      </c>
      <c r="S388" s="9">
        <v>1</v>
      </c>
      <c r="T388" s="9">
        <v>1</v>
      </c>
      <c r="U388" s="9">
        <v>1</v>
      </c>
      <c r="V388" s="9">
        <v>2</v>
      </c>
      <c r="W388" s="75">
        <v>1</v>
      </c>
      <c r="X388" s="75">
        <v>1</v>
      </c>
      <c r="Y388" s="75">
        <v>2</v>
      </c>
      <c r="Z388" s="9">
        <v>1</v>
      </c>
      <c r="AA388" s="9">
        <v>2</v>
      </c>
      <c r="AB388" s="9">
        <v>1</v>
      </c>
      <c r="AC388" s="9">
        <v>1</v>
      </c>
      <c r="AD388" s="9">
        <v>1</v>
      </c>
      <c r="AE388" s="9">
        <v>1</v>
      </c>
      <c r="AF388" s="9">
        <v>1</v>
      </c>
      <c r="AG388" s="9">
        <v>2</v>
      </c>
      <c r="AH388" s="91">
        <v>1</v>
      </c>
      <c r="AI388" s="9">
        <v>2</v>
      </c>
      <c r="AJ388">
        <v>2</v>
      </c>
      <c r="AK388" t="s">
        <v>957</v>
      </c>
      <c r="AL388" s="58">
        <v>1</v>
      </c>
      <c r="AM388">
        <v>1</v>
      </c>
      <c r="AN388">
        <v>2</v>
      </c>
      <c r="AO388">
        <v>2</v>
      </c>
      <c r="AP388">
        <v>1</v>
      </c>
      <c r="AQ388">
        <v>1</v>
      </c>
      <c r="AR388">
        <v>1</v>
      </c>
      <c r="AS388">
        <v>2</v>
      </c>
      <c r="AT388">
        <v>2</v>
      </c>
      <c r="AU388">
        <v>1</v>
      </c>
      <c r="AV388">
        <v>1</v>
      </c>
      <c r="AW388">
        <v>2</v>
      </c>
      <c r="AX388">
        <v>2</v>
      </c>
      <c r="AY388">
        <v>2</v>
      </c>
      <c r="AZ388">
        <v>2</v>
      </c>
      <c r="BA388">
        <v>2</v>
      </c>
      <c r="BB388">
        <v>2</v>
      </c>
      <c r="BC388">
        <v>1</v>
      </c>
      <c r="BD388">
        <v>1</v>
      </c>
      <c r="BE388">
        <v>2</v>
      </c>
      <c r="BF388" t="s">
        <v>957</v>
      </c>
      <c r="BG388" t="s">
        <v>957</v>
      </c>
      <c r="BH388">
        <v>2</v>
      </c>
      <c r="BI388">
        <v>3</v>
      </c>
      <c r="BJ388">
        <v>1</v>
      </c>
      <c r="BK388">
        <v>1</v>
      </c>
      <c r="BL388">
        <v>1</v>
      </c>
      <c r="BM388">
        <v>1</v>
      </c>
      <c r="BN388">
        <v>4</v>
      </c>
      <c r="BO388">
        <v>1</v>
      </c>
      <c r="BP388">
        <v>1</v>
      </c>
      <c r="BQ388">
        <v>1</v>
      </c>
      <c r="BR388">
        <v>2</v>
      </c>
      <c r="BS388">
        <v>5</v>
      </c>
      <c r="CS388" s="57"/>
    </row>
    <row r="389" spans="1:97" hidden="1">
      <c r="A389" s="9">
        <v>382</v>
      </c>
      <c r="B389" s="9">
        <v>2</v>
      </c>
      <c r="C389" s="9">
        <v>5</v>
      </c>
      <c r="D389" s="9">
        <v>4</v>
      </c>
      <c r="E389" s="9">
        <v>11</v>
      </c>
      <c r="F389" s="9">
        <v>0</v>
      </c>
      <c r="G389" s="9">
        <v>0</v>
      </c>
      <c r="H389" s="9">
        <v>0</v>
      </c>
      <c r="I389" s="9">
        <v>1</v>
      </c>
      <c r="J389" s="9">
        <v>1</v>
      </c>
      <c r="K389" s="9">
        <v>0</v>
      </c>
      <c r="L389" s="9">
        <v>0</v>
      </c>
      <c r="M389" s="9">
        <v>2</v>
      </c>
      <c r="N389" s="9">
        <v>1</v>
      </c>
      <c r="O389" s="9">
        <v>1</v>
      </c>
      <c r="P389" s="9">
        <v>1</v>
      </c>
      <c r="Q389" s="9">
        <v>1</v>
      </c>
      <c r="R389" s="9">
        <v>1</v>
      </c>
      <c r="S389" s="9">
        <v>2</v>
      </c>
      <c r="T389" s="9">
        <v>1</v>
      </c>
      <c r="U389" s="9">
        <v>1</v>
      </c>
      <c r="V389" s="9">
        <v>1</v>
      </c>
      <c r="W389" s="75">
        <v>1</v>
      </c>
      <c r="X389" s="75">
        <v>1</v>
      </c>
      <c r="Y389" s="75">
        <v>2</v>
      </c>
      <c r="Z389" s="9">
        <v>2</v>
      </c>
      <c r="AA389" s="9">
        <v>1</v>
      </c>
      <c r="AB389" s="9">
        <v>2</v>
      </c>
      <c r="AC389" s="9">
        <v>1</v>
      </c>
      <c r="AD389" s="9">
        <v>1</v>
      </c>
      <c r="AE389" s="9">
        <v>2</v>
      </c>
      <c r="AF389" s="9"/>
      <c r="AG389" s="9">
        <v>1</v>
      </c>
      <c r="AH389" s="91">
        <v>1</v>
      </c>
      <c r="AI389" s="9">
        <v>2</v>
      </c>
      <c r="AJ389">
        <v>1</v>
      </c>
      <c r="AK389">
        <v>1</v>
      </c>
      <c r="AL389" s="58">
        <v>1</v>
      </c>
      <c r="AM389">
        <v>1</v>
      </c>
      <c r="AN389">
        <v>2</v>
      </c>
      <c r="AO389">
        <v>2</v>
      </c>
      <c r="AP389">
        <v>2</v>
      </c>
      <c r="AQ389">
        <v>2</v>
      </c>
      <c r="AR389">
        <v>2</v>
      </c>
      <c r="AS389">
        <v>2</v>
      </c>
      <c r="AT389">
        <v>1</v>
      </c>
      <c r="AU389">
        <v>2</v>
      </c>
      <c r="AV389">
        <v>2</v>
      </c>
      <c r="AW389">
        <v>1</v>
      </c>
      <c r="AX389">
        <v>2</v>
      </c>
      <c r="AY389">
        <v>2</v>
      </c>
      <c r="AZ389">
        <v>1</v>
      </c>
      <c r="BA389">
        <v>1</v>
      </c>
      <c r="BB389">
        <v>1</v>
      </c>
      <c r="BC389">
        <v>1</v>
      </c>
      <c r="BD389">
        <v>1</v>
      </c>
      <c r="BE389">
        <v>1</v>
      </c>
      <c r="BF389">
        <v>1</v>
      </c>
      <c r="BG389">
        <v>2</v>
      </c>
      <c r="BH389">
        <v>1</v>
      </c>
      <c r="BI389">
        <v>2</v>
      </c>
      <c r="BJ389">
        <v>2</v>
      </c>
      <c r="BK389">
        <v>2</v>
      </c>
      <c r="BL389">
        <v>2</v>
      </c>
      <c r="BM389">
        <v>2</v>
      </c>
      <c r="BN389">
        <v>4</v>
      </c>
      <c r="BO389">
        <v>2</v>
      </c>
      <c r="BP389">
        <v>1</v>
      </c>
      <c r="BQ389">
        <v>1</v>
      </c>
      <c r="BR389">
        <v>1</v>
      </c>
      <c r="BS389">
        <v>2</v>
      </c>
      <c r="CS389" s="57"/>
    </row>
    <row r="390" spans="1:97" hidden="1">
      <c r="A390" s="9">
        <v>383</v>
      </c>
      <c r="B390" s="9">
        <v>1</v>
      </c>
      <c r="C390" s="9">
        <v>3</v>
      </c>
      <c r="D390" s="9">
        <v>2</v>
      </c>
      <c r="E390" s="9">
        <v>8</v>
      </c>
      <c r="F390" s="9">
        <v>1</v>
      </c>
      <c r="G390" s="9">
        <v>1</v>
      </c>
      <c r="H390" s="9">
        <v>0</v>
      </c>
      <c r="I390" s="9">
        <v>0</v>
      </c>
      <c r="J390" s="9">
        <v>0</v>
      </c>
      <c r="K390" s="9">
        <v>0</v>
      </c>
      <c r="L390" s="9">
        <v>0</v>
      </c>
      <c r="M390" s="9">
        <v>2</v>
      </c>
      <c r="N390" s="9">
        <v>1</v>
      </c>
      <c r="O390" s="9">
        <v>1</v>
      </c>
      <c r="P390" s="9">
        <v>1</v>
      </c>
      <c r="Q390" s="9">
        <v>1</v>
      </c>
      <c r="R390" s="9">
        <v>1</v>
      </c>
      <c r="S390" s="9">
        <v>1</v>
      </c>
      <c r="T390" s="9">
        <v>2</v>
      </c>
      <c r="U390" s="9">
        <v>1</v>
      </c>
      <c r="V390" s="9">
        <v>2</v>
      </c>
      <c r="W390" s="75">
        <v>2</v>
      </c>
      <c r="X390" s="75" t="s">
        <v>956</v>
      </c>
      <c r="Y390" s="75" t="s">
        <v>952</v>
      </c>
      <c r="Z390" s="9" t="s">
        <v>952</v>
      </c>
      <c r="AA390" s="9">
        <v>2</v>
      </c>
      <c r="AB390" s="9">
        <v>2</v>
      </c>
      <c r="AC390" s="9">
        <v>1</v>
      </c>
      <c r="AD390" s="9">
        <v>1</v>
      </c>
      <c r="AE390" s="9">
        <v>2</v>
      </c>
      <c r="AF390" s="9">
        <v>1</v>
      </c>
      <c r="AG390" s="9">
        <v>2</v>
      </c>
      <c r="AH390" s="91">
        <v>2</v>
      </c>
      <c r="AI390" s="9">
        <v>2</v>
      </c>
      <c r="AJ390">
        <v>1</v>
      </c>
      <c r="AK390">
        <v>1</v>
      </c>
      <c r="AL390" s="58">
        <v>2</v>
      </c>
      <c r="AM390">
        <v>1</v>
      </c>
      <c r="AN390">
        <v>1</v>
      </c>
      <c r="AO390">
        <v>2</v>
      </c>
      <c r="AP390">
        <v>1</v>
      </c>
      <c r="AQ390">
        <v>1</v>
      </c>
      <c r="AR390">
        <v>1</v>
      </c>
      <c r="AS390">
        <v>2</v>
      </c>
      <c r="AT390">
        <v>1</v>
      </c>
      <c r="AU390">
        <v>2</v>
      </c>
      <c r="AV390">
        <v>2</v>
      </c>
      <c r="AW390">
        <v>1</v>
      </c>
      <c r="AX390">
        <v>2</v>
      </c>
      <c r="AY390">
        <v>2</v>
      </c>
      <c r="AZ390">
        <v>2</v>
      </c>
      <c r="BA390">
        <v>1</v>
      </c>
      <c r="BB390">
        <v>2</v>
      </c>
      <c r="BC390">
        <v>1</v>
      </c>
      <c r="BD390">
        <v>1</v>
      </c>
      <c r="BE390">
        <v>1</v>
      </c>
      <c r="BF390">
        <v>2</v>
      </c>
      <c r="BG390">
        <v>2</v>
      </c>
      <c r="BH390">
        <v>1</v>
      </c>
      <c r="BI390">
        <v>2</v>
      </c>
      <c r="BJ390">
        <v>1</v>
      </c>
      <c r="BK390">
        <v>2</v>
      </c>
      <c r="BL390">
        <v>2</v>
      </c>
      <c r="BM390">
        <v>2</v>
      </c>
      <c r="BN390">
        <v>4</v>
      </c>
      <c r="BO390">
        <v>2</v>
      </c>
      <c r="BP390">
        <v>2</v>
      </c>
      <c r="BQ390">
        <v>3</v>
      </c>
      <c r="BR390">
        <v>1</v>
      </c>
      <c r="BS390">
        <v>1</v>
      </c>
      <c r="CS390" s="57"/>
    </row>
    <row r="391" spans="1:97">
      <c r="A391" s="9">
        <v>384</v>
      </c>
      <c r="B391" s="9">
        <v>1</v>
      </c>
      <c r="C391" s="9">
        <v>5</v>
      </c>
      <c r="D391" s="9">
        <v>1</v>
      </c>
      <c r="E391" s="9">
        <v>8</v>
      </c>
      <c r="F391" s="9">
        <v>0</v>
      </c>
      <c r="G391" s="9">
        <v>0</v>
      </c>
      <c r="H391" s="9">
        <v>0</v>
      </c>
      <c r="I391" s="9">
        <v>1</v>
      </c>
      <c r="J391" s="9">
        <v>0</v>
      </c>
      <c r="K391" s="9">
        <v>0</v>
      </c>
      <c r="L391" s="9">
        <v>0</v>
      </c>
      <c r="M391" s="9">
        <v>2</v>
      </c>
      <c r="N391" s="9">
        <v>2</v>
      </c>
      <c r="O391" s="9">
        <v>2</v>
      </c>
      <c r="P391" s="9">
        <v>2</v>
      </c>
      <c r="Q391" s="9">
        <v>1</v>
      </c>
      <c r="R391" s="9">
        <v>1</v>
      </c>
      <c r="S391" s="9">
        <v>1</v>
      </c>
      <c r="T391" s="9">
        <v>2</v>
      </c>
      <c r="U391" s="9">
        <v>1</v>
      </c>
      <c r="V391" s="9">
        <v>2</v>
      </c>
      <c r="W391" s="75">
        <v>1</v>
      </c>
      <c r="X391" s="75">
        <v>1</v>
      </c>
      <c r="Y391" s="75">
        <v>2</v>
      </c>
      <c r="Z391" s="9">
        <v>2</v>
      </c>
      <c r="AA391" s="9">
        <v>1</v>
      </c>
      <c r="AB391" s="9">
        <v>1</v>
      </c>
      <c r="AC391" s="9">
        <v>2</v>
      </c>
      <c r="AD391" s="9">
        <v>2</v>
      </c>
      <c r="AE391" s="9">
        <v>2</v>
      </c>
      <c r="AF391" s="9">
        <v>2</v>
      </c>
      <c r="AG391" s="9">
        <v>2</v>
      </c>
      <c r="AH391" s="91">
        <v>2</v>
      </c>
      <c r="AI391" s="9">
        <v>2</v>
      </c>
      <c r="AJ391">
        <v>2</v>
      </c>
      <c r="AK391" t="s">
        <v>957</v>
      </c>
      <c r="AL391" s="58">
        <v>1</v>
      </c>
      <c r="AM391">
        <v>1</v>
      </c>
      <c r="AN391">
        <v>1</v>
      </c>
      <c r="AO391">
        <v>2</v>
      </c>
      <c r="AP391">
        <v>1</v>
      </c>
      <c r="AQ391">
        <v>2</v>
      </c>
      <c r="AR391">
        <v>2</v>
      </c>
      <c r="AS391">
        <v>2</v>
      </c>
      <c r="AT391">
        <v>2</v>
      </c>
      <c r="AU391">
        <v>2</v>
      </c>
      <c r="AV391">
        <v>2</v>
      </c>
      <c r="AW391">
        <v>1</v>
      </c>
      <c r="AX391">
        <v>2</v>
      </c>
      <c r="AY391">
        <v>2</v>
      </c>
      <c r="AZ391">
        <v>2</v>
      </c>
      <c r="BA391">
        <v>2</v>
      </c>
      <c r="BB391">
        <v>2</v>
      </c>
      <c r="BC391">
        <v>1</v>
      </c>
      <c r="BD391">
        <v>1</v>
      </c>
      <c r="BE391">
        <v>2</v>
      </c>
      <c r="BF391" t="s">
        <v>957</v>
      </c>
      <c r="BG391" t="s">
        <v>957</v>
      </c>
      <c r="BH391">
        <v>2</v>
      </c>
      <c r="BI391">
        <v>3</v>
      </c>
      <c r="BJ391">
        <v>1</v>
      </c>
      <c r="BK391">
        <v>1</v>
      </c>
      <c r="BL391">
        <v>1</v>
      </c>
      <c r="BM391">
        <v>2</v>
      </c>
      <c r="BN391">
        <v>4</v>
      </c>
      <c r="BO391">
        <v>2</v>
      </c>
      <c r="BP391">
        <v>2</v>
      </c>
      <c r="BQ391">
        <v>3</v>
      </c>
      <c r="BR391">
        <v>1</v>
      </c>
      <c r="BS391">
        <v>2</v>
      </c>
      <c r="CS391" s="57"/>
    </row>
    <row r="392" spans="1:97">
      <c r="A392" s="9">
        <v>385</v>
      </c>
      <c r="B392" s="9">
        <v>1</v>
      </c>
      <c r="C392" s="9">
        <v>8</v>
      </c>
      <c r="D392" s="9">
        <v>7</v>
      </c>
      <c r="E392" s="9">
        <v>12</v>
      </c>
      <c r="F392" s="9">
        <v>0</v>
      </c>
      <c r="G392" s="9">
        <v>0</v>
      </c>
      <c r="H392" s="9">
        <v>0</v>
      </c>
      <c r="I392" s="9">
        <v>0</v>
      </c>
      <c r="J392" s="9">
        <v>0</v>
      </c>
      <c r="K392" s="9">
        <v>1</v>
      </c>
      <c r="L392" s="9">
        <v>0</v>
      </c>
      <c r="M392" s="9">
        <v>2</v>
      </c>
      <c r="N392" s="9">
        <v>2</v>
      </c>
      <c r="O392" s="9">
        <v>1</v>
      </c>
      <c r="P392" s="9">
        <v>1</v>
      </c>
      <c r="Q392" s="9">
        <v>1</v>
      </c>
      <c r="R392" s="9">
        <v>1</v>
      </c>
      <c r="S392" s="9">
        <v>2</v>
      </c>
      <c r="T392" s="9">
        <v>1</v>
      </c>
      <c r="U392" s="9">
        <v>1</v>
      </c>
      <c r="V392" s="9">
        <v>2</v>
      </c>
      <c r="W392" s="75">
        <v>1</v>
      </c>
      <c r="X392" s="75">
        <v>1</v>
      </c>
      <c r="Y392" s="75">
        <v>2</v>
      </c>
      <c r="Z392" s="9">
        <v>1</v>
      </c>
      <c r="AA392" s="9">
        <v>1</v>
      </c>
      <c r="AB392" s="9">
        <v>2</v>
      </c>
      <c r="AC392" s="9">
        <v>1</v>
      </c>
      <c r="AD392" s="9">
        <v>1</v>
      </c>
      <c r="AE392" s="9">
        <v>2</v>
      </c>
      <c r="AF392" s="9">
        <v>1</v>
      </c>
      <c r="AG392" s="9">
        <v>2</v>
      </c>
      <c r="AH392" s="91">
        <v>1</v>
      </c>
      <c r="AI392" s="9">
        <v>2</v>
      </c>
      <c r="AJ392">
        <v>2</v>
      </c>
      <c r="AK392" t="s">
        <v>957</v>
      </c>
      <c r="AL392" s="58">
        <v>1</v>
      </c>
      <c r="AM392">
        <v>1</v>
      </c>
      <c r="AN392">
        <v>1</v>
      </c>
      <c r="AO392">
        <v>1</v>
      </c>
      <c r="AP392">
        <v>1</v>
      </c>
      <c r="AQ392">
        <v>1</v>
      </c>
      <c r="AR392">
        <v>1</v>
      </c>
      <c r="AS392">
        <v>2</v>
      </c>
      <c r="AT392">
        <v>2</v>
      </c>
      <c r="AU392">
        <v>2</v>
      </c>
      <c r="AV392">
        <v>2</v>
      </c>
      <c r="AW392">
        <v>2</v>
      </c>
      <c r="AX392">
        <v>2</v>
      </c>
      <c r="AY392">
        <v>2</v>
      </c>
      <c r="AZ392">
        <v>1</v>
      </c>
      <c r="BA392">
        <v>1</v>
      </c>
      <c r="BB392">
        <v>1</v>
      </c>
      <c r="BC392">
        <v>1</v>
      </c>
      <c r="BD392">
        <v>1</v>
      </c>
      <c r="BE392">
        <v>1</v>
      </c>
      <c r="BF392">
        <v>2</v>
      </c>
      <c r="BG392">
        <v>1</v>
      </c>
      <c r="BH392">
        <v>1</v>
      </c>
      <c r="BI392">
        <v>2</v>
      </c>
      <c r="BJ392">
        <v>2</v>
      </c>
      <c r="BK392">
        <v>2</v>
      </c>
      <c r="BL392">
        <v>2</v>
      </c>
      <c r="BM392">
        <v>1</v>
      </c>
      <c r="BN392">
        <v>3</v>
      </c>
      <c r="BO392">
        <v>2</v>
      </c>
      <c r="BP392">
        <v>2</v>
      </c>
      <c r="BQ392">
        <v>1</v>
      </c>
      <c r="BR392">
        <v>1</v>
      </c>
      <c r="BS392">
        <v>2</v>
      </c>
      <c r="CS392" s="57"/>
    </row>
    <row r="393" spans="1:97" hidden="1">
      <c r="A393" s="9">
        <v>386</v>
      </c>
      <c r="B393" s="9">
        <v>2</v>
      </c>
      <c r="C393" s="9">
        <v>3</v>
      </c>
      <c r="D393" s="9">
        <v>4</v>
      </c>
      <c r="E393" s="9">
        <v>12</v>
      </c>
      <c r="F393" s="9">
        <v>0</v>
      </c>
      <c r="G393" s="9">
        <v>0</v>
      </c>
      <c r="H393" s="9">
        <v>0</v>
      </c>
      <c r="I393" s="9">
        <v>0</v>
      </c>
      <c r="J393" s="9">
        <v>0</v>
      </c>
      <c r="K393" s="9">
        <v>1</v>
      </c>
      <c r="L393" s="9">
        <v>0</v>
      </c>
      <c r="M393" s="9">
        <v>3</v>
      </c>
      <c r="N393" s="9">
        <v>1</v>
      </c>
      <c r="O393" s="9">
        <v>1</v>
      </c>
      <c r="P393" s="9">
        <v>2</v>
      </c>
      <c r="Q393" s="9">
        <v>1</v>
      </c>
      <c r="R393" s="9">
        <v>1</v>
      </c>
      <c r="S393" s="9">
        <v>2</v>
      </c>
      <c r="T393" s="9">
        <v>1</v>
      </c>
      <c r="U393" s="9">
        <v>1</v>
      </c>
      <c r="V393" s="9">
        <v>2</v>
      </c>
      <c r="W393" s="75">
        <v>1</v>
      </c>
      <c r="X393" s="75">
        <v>1</v>
      </c>
      <c r="Y393" s="75">
        <v>2</v>
      </c>
      <c r="Z393" s="9">
        <v>2</v>
      </c>
      <c r="AA393" s="9">
        <v>1</v>
      </c>
      <c r="AB393" s="9">
        <v>1</v>
      </c>
      <c r="AC393" s="9">
        <v>1</v>
      </c>
      <c r="AD393" s="9">
        <v>1</v>
      </c>
      <c r="AE393" s="9">
        <v>2</v>
      </c>
      <c r="AF393" s="9">
        <v>1</v>
      </c>
      <c r="AG393" s="9">
        <v>1</v>
      </c>
      <c r="AH393" s="9">
        <v>1</v>
      </c>
      <c r="AI393" s="9">
        <v>2</v>
      </c>
      <c r="AJ393">
        <v>1</v>
      </c>
      <c r="AK393">
        <v>1</v>
      </c>
      <c r="AL393" s="58">
        <v>1</v>
      </c>
      <c r="AM393">
        <v>1</v>
      </c>
      <c r="AN393">
        <v>1</v>
      </c>
      <c r="AO393">
        <v>2</v>
      </c>
      <c r="AP393">
        <v>1</v>
      </c>
      <c r="AQ393">
        <v>2</v>
      </c>
      <c r="AR393">
        <v>2</v>
      </c>
      <c r="AS393">
        <v>2</v>
      </c>
      <c r="AT393">
        <v>1</v>
      </c>
      <c r="AU393">
        <v>1</v>
      </c>
      <c r="AV393">
        <v>2</v>
      </c>
      <c r="AW393">
        <v>1</v>
      </c>
      <c r="AX393">
        <v>2</v>
      </c>
      <c r="AY393">
        <v>2</v>
      </c>
      <c r="AZ393">
        <v>2</v>
      </c>
      <c r="BA393">
        <v>1</v>
      </c>
      <c r="BB393">
        <v>2</v>
      </c>
      <c r="BC393">
        <v>1</v>
      </c>
      <c r="BD393">
        <v>1</v>
      </c>
      <c r="BE393">
        <v>1</v>
      </c>
      <c r="BF393">
        <v>1</v>
      </c>
      <c r="BG393">
        <v>1</v>
      </c>
      <c r="BH393">
        <v>1</v>
      </c>
      <c r="BI393">
        <v>1</v>
      </c>
      <c r="BJ393">
        <v>1</v>
      </c>
      <c r="BK393">
        <v>1</v>
      </c>
      <c r="BL393">
        <v>1</v>
      </c>
      <c r="BM393">
        <v>2</v>
      </c>
      <c r="BN393">
        <v>4</v>
      </c>
      <c r="BO393">
        <v>2</v>
      </c>
      <c r="BP393">
        <v>2</v>
      </c>
      <c r="BQ393">
        <v>3</v>
      </c>
      <c r="BR393">
        <v>2</v>
      </c>
      <c r="BS393">
        <v>1</v>
      </c>
      <c r="BT393" t="s">
        <v>338</v>
      </c>
      <c r="CS393" s="57"/>
    </row>
    <row r="394" spans="1:97" hidden="1">
      <c r="A394" s="9">
        <v>387</v>
      </c>
      <c r="B394" s="9">
        <v>2</v>
      </c>
      <c r="C394" s="9">
        <v>3</v>
      </c>
      <c r="D394" s="9">
        <v>1</v>
      </c>
      <c r="E394" s="9">
        <v>1</v>
      </c>
      <c r="F394" s="9">
        <v>1</v>
      </c>
      <c r="G394" s="9">
        <v>0</v>
      </c>
      <c r="H394" s="9">
        <v>0</v>
      </c>
      <c r="I394" s="9">
        <v>1</v>
      </c>
      <c r="J394" s="9">
        <v>0</v>
      </c>
      <c r="K394" s="9">
        <v>0</v>
      </c>
      <c r="L394" s="9">
        <v>0</v>
      </c>
      <c r="M394" s="9">
        <v>1</v>
      </c>
      <c r="N394" s="9">
        <v>1</v>
      </c>
      <c r="O394" s="9">
        <v>2</v>
      </c>
      <c r="P394" s="9">
        <v>2</v>
      </c>
      <c r="Q394" s="9">
        <v>1</v>
      </c>
      <c r="R394" s="9">
        <v>1</v>
      </c>
      <c r="S394" s="9">
        <v>1</v>
      </c>
      <c r="T394" s="9">
        <v>2</v>
      </c>
      <c r="U394" s="9">
        <v>1</v>
      </c>
      <c r="V394" s="9">
        <v>2</v>
      </c>
      <c r="W394" s="75">
        <v>2</v>
      </c>
      <c r="X394" s="75" t="s">
        <v>956</v>
      </c>
      <c r="Y394" s="75" t="s">
        <v>952</v>
      </c>
      <c r="Z394" s="9" t="s">
        <v>952</v>
      </c>
      <c r="AA394" s="9">
        <v>1</v>
      </c>
      <c r="AB394" s="9">
        <v>2</v>
      </c>
      <c r="AC394" s="9">
        <v>1</v>
      </c>
      <c r="AD394" s="9">
        <v>1</v>
      </c>
      <c r="AE394" s="9">
        <v>2</v>
      </c>
      <c r="AF394" s="9">
        <v>1</v>
      </c>
      <c r="AG394" s="9">
        <v>2</v>
      </c>
      <c r="AH394" s="91">
        <v>2</v>
      </c>
      <c r="AI394" s="9">
        <v>2</v>
      </c>
      <c r="AJ394">
        <v>2</v>
      </c>
      <c r="AK394" t="s">
        <v>957</v>
      </c>
      <c r="AL394" s="58">
        <v>2</v>
      </c>
      <c r="AM394">
        <v>1</v>
      </c>
      <c r="AN394">
        <v>2</v>
      </c>
      <c r="AO394">
        <v>2</v>
      </c>
      <c r="AP394">
        <v>2</v>
      </c>
      <c r="AQ394">
        <v>2</v>
      </c>
      <c r="AR394">
        <v>2</v>
      </c>
      <c r="AS394">
        <v>2</v>
      </c>
      <c r="AT394">
        <v>2</v>
      </c>
      <c r="AU394">
        <v>2</v>
      </c>
      <c r="AV394">
        <v>2</v>
      </c>
      <c r="AW394">
        <v>1</v>
      </c>
      <c r="AX394">
        <v>2</v>
      </c>
      <c r="AY394">
        <v>2</v>
      </c>
      <c r="BA394">
        <v>2</v>
      </c>
      <c r="BB394">
        <v>2</v>
      </c>
      <c r="BC394">
        <v>1</v>
      </c>
      <c r="BD394">
        <v>1</v>
      </c>
      <c r="BE394">
        <v>1</v>
      </c>
      <c r="BF394">
        <v>2</v>
      </c>
      <c r="BH394">
        <v>1</v>
      </c>
      <c r="BI394">
        <v>4</v>
      </c>
      <c r="BJ394">
        <v>1</v>
      </c>
      <c r="BK394">
        <v>1</v>
      </c>
      <c r="BL394">
        <v>1</v>
      </c>
      <c r="BM394">
        <v>1</v>
      </c>
      <c r="BN394">
        <v>4</v>
      </c>
      <c r="BO394">
        <v>2</v>
      </c>
      <c r="BP394">
        <v>2</v>
      </c>
      <c r="BQ394">
        <v>4</v>
      </c>
      <c r="BR394">
        <v>1</v>
      </c>
      <c r="BS394">
        <v>1</v>
      </c>
      <c r="CS394" s="57"/>
    </row>
    <row r="395" spans="1:97" hidden="1">
      <c r="A395" s="9">
        <v>388</v>
      </c>
      <c r="B395" s="9">
        <v>2</v>
      </c>
      <c r="C395" s="9">
        <v>8</v>
      </c>
      <c r="D395" s="9">
        <v>5</v>
      </c>
      <c r="E395" s="9">
        <v>2</v>
      </c>
      <c r="F395" s="9">
        <v>0</v>
      </c>
      <c r="G395" s="9">
        <v>0</v>
      </c>
      <c r="H395" s="9">
        <v>0</v>
      </c>
      <c r="I395" s="9">
        <v>0</v>
      </c>
      <c r="J395" s="9">
        <v>0</v>
      </c>
      <c r="K395" s="9">
        <v>1</v>
      </c>
      <c r="L395" s="9">
        <v>0</v>
      </c>
      <c r="M395" s="9">
        <v>2</v>
      </c>
      <c r="N395" s="9">
        <v>1</v>
      </c>
      <c r="O395" s="9">
        <v>2</v>
      </c>
      <c r="P395" s="9">
        <v>1</v>
      </c>
      <c r="Q395" s="9">
        <v>1</v>
      </c>
      <c r="R395" s="9">
        <v>2</v>
      </c>
      <c r="S395" s="9">
        <v>2</v>
      </c>
      <c r="T395" s="9">
        <v>2</v>
      </c>
      <c r="U395" s="9">
        <v>1</v>
      </c>
      <c r="V395" s="9">
        <v>2</v>
      </c>
      <c r="W395" s="75">
        <v>2</v>
      </c>
      <c r="X395" s="75" t="s">
        <v>956</v>
      </c>
      <c r="Y395" s="75" t="s">
        <v>952</v>
      </c>
      <c r="Z395" s="9" t="s">
        <v>952</v>
      </c>
      <c r="AA395" s="9">
        <v>1</v>
      </c>
      <c r="AB395" s="9">
        <v>2</v>
      </c>
      <c r="AC395" s="9">
        <v>2</v>
      </c>
      <c r="AD395" s="9">
        <v>1</v>
      </c>
      <c r="AE395" s="9">
        <v>2</v>
      </c>
      <c r="AF395" s="9">
        <v>1</v>
      </c>
      <c r="AG395" s="9">
        <v>1</v>
      </c>
      <c r="AH395" s="91">
        <v>1</v>
      </c>
      <c r="AI395" s="9">
        <v>2</v>
      </c>
      <c r="AJ395">
        <v>1</v>
      </c>
      <c r="AK395">
        <v>1</v>
      </c>
      <c r="AL395" s="58">
        <v>2</v>
      </c>
      <c r="AM395">
        <v>1</v>
      </c>
      <c r="AN395">
        <v>2</v>
      </c>
      <c r="AO395">
        <v>2</v>
      </c>
      <c r="AP395">
        <v>2</v>
      </c>
      <c r="AQ395">
        <v>2</v>
      </c>
      <c r="AR395">
        <v>2</v>
      </c>
      <c r="AS395">
        <v>2</v>
      </c>
      <c r="AT395">
        <v>2</v>
      </c>
      <c r="AU395">
        <v>2</v>
      </c>
      <c r="AV395">
        <v>2</v>
      </c>
      <c r="AW395">
        <v>2</v>
      </c>
      <c r="AX395">
        <v>2</v>
      </c>
      <c r="AY395">
        <v>2</v>
      </c>
      <c r="AZ395">
        <v>2</v>
      </c>
      <c r="BA395">
        <v>1</v>
      </c>
      <c r="BB395">
        <v>2</v>
      </c>
      <c r="BC395">
        <v>1</v>
      </c>
      <c r="BD395">
        <v>2</v>
      </c>
      <c r="BE395">
        <v>2</v>
      </c>
      <c r="BF395" t="s">
        <v>968</v>
      </c>
      <c r="BG395" t="s">
        <v>957</v>
      </c>
      <c r="BH395">
        <v>1</v>
      </c>
      <c r="BI395">
        <v>3</v>
      </c>
      <c r="BJ395">
        <v>1</v>
      </c>
      <c r="BK395">
        <v>2</v>
      </c>
      <c r="BL395">
        <v>1</v>
      </c>
      <c r="BM395">
        <v>1</v>
      </c>
      <c r="BN395">
        <v>4</v>
      </c>
      <c r="BO395">
        <v>2</v>
      </c>
      <c r="BP395">
        <v>4</v>
      </c>
      <c r="BQ395">
        <v>2</v>
      </c>
      <c r="BR395">
        <v>1</v>
      </c>
      <c r="BS395">
        <v>2</v>
      </c>
      <c r="CS395" s="57"/>
    </row>
    <row r="396" spans="1:97">
      <c r="A396" s="9">
        <v>389</v>
      </c>
      <c r="B396" s="9">
        <v>2</v>
      </c>
      <c r="C396" s="9">
        <v>9</v>
      </c>
      <c r="D396" s="9">
        <v>5</v>
      </c>
      <c r="E396" s="9">
        <v>1</v>
      </c>
      <c r="F396" s="9">
        <v>0</v>
      </c>
      <c r="G396" s="9">
        <v>0</v>
      </c>
      <c r="H396" s="9">
        <v>0</v>
      </c>
      <c r="I396" s="9">
        <v>0</v>
      </c>
      <c r="J396" s="9">
        <v>1</v>
      </c>
      <c r="K396" s="9">
        <v>0</v>
      </c>
      <c r="L396" s="9">
        <v>0</v>
      </c>
      <c r="M396" s="9">
        <v>2</v>
      </c>
      <c r="N396" s="9">
        <v>2</v>
      </c>
      <c r="O396" s="9">
        <v>2</v>
      </c>
      <c r="P396" s="9">
        <v>1</v>
      </c>
      <c r="Q396" s="9">
        <v>1</v>
      </c>
      <c r="R396" s="9">
        <v>1</v>
      </c>
      <c r="S396" s="9">
        <v>1</v>
      </c>
      <c r="T396" s="9">
        <v>1</v>
      </c>
      <c r="U396" s="9">
        <v>1</v>
      </c>
      <c r="V396" s="9">
        <v>1</v>
      </c>
      <c r="W396" s="75">
        <v>1</v>
      </c>
      <c r="X396" s="75">
        <v>1</v>
      </c>
      <c r="Y396" s="75">
        <v>2</v>
      </c>
      <c r="Z396" s="9">
        <v>2</v>
      </c>
      <c r="AA396" s="9">
        <v>2</v>
      </c>
      <c r="AB396" s="9">
        <v>2</v>
      </c>
      <c r="AC396" s="9">
        <v>1</v>
      </c>
      <c r="AD396" s="9">
        <v>1</v>
      </c>
      <c r="AE396" s="9">
        <v>2</v>
      </c>
      <c r="AF396" s="9">
        <v>1</v>
      </c>
      <c r="AG396" s="9">
        <v>1</v>
      </c>
      <c r="AH396" s="91">
        <v>1</v>
      </c>
      <c r="AI396" s="9"/>
      <c r="AJ396">
        <v>1</v>
      </c>
      <c r="AK396">
        <v>1</v>
      </c>
      <c r="AL396" s="58">
        <v>2</v>
      </c>
      <c r="AM396">
        <v>2</v>
      </c>
      <c r="AN396">
        <v>2</v>
      </c>
      <c r="AO396">
        <v>2</v>
      </c>
      <c r="AP396">
        <v>2</v>
      </c>
      <c r="AQ396">
        <v>2</v>
      </c>
      <c r="AR396">
        <v>2</v>
      </c>
      <c r="AS396">
        <v>2</v>
      </c>
      <c r="AT396">
        <v>2</v>
      </c>
      <c r="AU396">
        <v>2</v>
      </c>
      <c r="AV396">
        <v>2</v>
      </c>
      <c r="AW396">
        <v>2</v>
      </c>
      <c r="AX396">
        <v>2</v>
      </c>
      <c r="AY396">
        <v>2</v>
      </c>
      <c r="AZ396">
        <v>2</v>
      </c>
      <c r="BA396">
        <v>1</v>
      </c>
      <c r="BB396">
        <v>1</v>
      </c>
      <c r="BC396">
        <v>1</v>
      </c>
      <c r="BD396">
        <v>1</v>
      </c>
      <c r="BE396">
        <v>1</v>
      </c>
      <c r="BF396">
        <v>1</v>
      </c>
      <c r="BG396">
        <v>1</v>
      </c>
      <c r="BH396">
        <v>1</v>
      </c>
      <c r="BI396">
        <v>3</v>
      </c>
      <c r="BJ396">
        <v>1</v>
      </c>
      <c r="BK396">
        <v>1</v>
      </c>
      <c r="BL396">
        <v>1</v>
      </c>
      <c r="BM396">
        <v>1</v>
      </c>
      <c r="BN396">
        <v>4</v>
      </c>
      <c r="BO396">
        <v>1</v>
      </c>
      <c r="BP396">
        <v>2</v>
      </c>
      <c r="BQ396">
        <v>4</v>
      </c>
      <c r="BR396">
        <v>3</v>
      </c>
      <c r="BS396">
        <v>5</v>
      </c>
      <c r="CS396" s="57"/>
    </row>
    <row r="397" spans="1:97" hidden="1">
      <c r="A397" s="9">
        <v>390</v>
      </c>
      <c r="B397" s="9">
        <v>1</v>
      </c>
      <c r="C397" s="9">
        <v>2</v>
      </c>
      <c r="D397" s="9">
        <v>1</v>
      </c>
      <c r="E397" s="9">
        <v>12</v>
      </c>
      <c r="F397" s="9">
        <v>0</v>
      </c>
      <c r="G397" s="9">
        <v>0</v>
      </c>
      <c r="H397" s="9">
        <v>0</v>
      </c>
      <c r="I397" s="9">
        <v>1</v>
      </c>
      <c r="J397" s="9">
        <v>0</v>
      </c>
      <c r="K397" s="9">
        <v>0</v>
      </c>
      <c r="L397" s="9">
        <v>0</v>
      </c>
      <c r="M397" s="9">
        <v>1</v>
      </c>
      <c r="N397" s="9">
        <v>1</v>
      </c>
      <c r="O397" s="9">
        <v>1</v>
      </c>
      <c r="P397" s="9">
        <v>1</v>
      </c>
      <c r="Q397" s="9">
        <v>1</v>
      </c>
      <c r="R397" s="9">
        <v>1</v>
      </c>
      <c r="S397" s="9">
        <v>1</v>
      </c>
      <c r="T397" s="9">
        <v>2</v>
      </c>
      <c r="U397" s="9">
        <v>1</v>
      </c>
      <c r="V397" s="9">
        <v>1</v>
      </c>
      <c r="W397" s="75">
        <v>1</v>
      </c>
      <c r="X397" s="75">
        <v>1</v>
      </c>
      <c r="Y397" s="75">
        <v>1</v>
      </c>
      <c r="Z397" s="9">
        <v>2</v>
      </c>
      <c r="AA397" s="9">
        <v>2</v>
      </c>
      <c r="AB397" s="9">
        <v>1</v>
      </c>
      <c r="AC397" s="9">
        <v>1</v>
      </c>
      <c r="AD397" s="9">
        <v>1</v>
      </c>
      <c r="AE397" s="9">
        <v>2</v>
      </c>
      <c r="AF397" s="9">
        <v>1</v>
      </c>
      <c r="AG397" s="9">
        <v>2</v>
      </c>
      <c r="AH397" s="9">
        <v>1</v>
      </c>
      <c r="AI397" s="9">
        <v>2</v>
      </c>
      <c r="AJ397">
        <v>2</v>
      </c>
      <c r="AK397" t="s">
        <v>957</v>
      </c>
      <c r="AL397" s="58">
        <v>1</v>
      </c>
      <c r="AM397">
        <v>1</v>
      </c>
      <c r="AN397">
        <v>1</v>
      </c>
      <c r="AO397">
        <v>1</v>
      </c>
      <c r="AP397">
        <v>1</v>
      </c>
      <c r="AQ397">
        <v>2</v>
      </c>
      <c r="AR397">
        <v>2</v>
      </c>
      <c r="AS397">
        <v>2</v>
      </c>
      <c r="AT397">
        <v>1</v>
      </c>
      <c r="AU397">
        <v>1</v>
      </c>
      <c r="AV397">
        <v>1</v>
      </c>
      <c r="AW397">
        <v>1</v>
      </c>
      <c r="AX397">
        <v>2</v>
      </c>
      <c r="AY397">
        <v>2</v>
      </c>
      <c r="AZ397">
        <v>1</v>
      </c>
      <c r="BA397">
        <v>1</v>
      </c>
      <c r="BB397">
        <v>1</v>
      </c>
      <c r="BC397">
        <v>1</v>
      </c>
      <c r="BD397">
        <v>1</v>
      </c>
      <c r="BE397">
        <v>2</v>
      </c>
      <c r="BF397" t="s">
        <v>968</v>
      </c>
      <c r="BG397" t="s">
        <v>957</v>
      </c>
      <c r="BH397">
        <v>1</v>
      </c>
      <c r="BI397">
        <v>1</v>
      </c>
      <c r="BJ397">
        <v>1</v>
      </c>
      <c r="BK397">
        <v>1</v>
      </c>
      <c r="BL397">
        <v>1</v>
      </c>
      <c r="BM397">
        <v>2</v>
      </c>
      <c r="BN397">
        <v>2</v>
      </c>
      <c r="BO397">
        <v>1</v>
      </c>
      <c r="BP397">
        <v>4</v>
      </c>
      <c r="BQ397">
        <v>2</v>
      </c>
      <c r="BR397">
        <v>1</v>
      </c>
      <c r="BS397">
        <v>1</v>
      </c>
      <c r="BT397" t="s">
        <v>339</v>
      </c>
      <c r="CS397" s="57"/>
    </row>
    <row r="398" spans="1:97" hidden="1">
      <c r="A398" s="9">
        <v>391</v>
      </c>
      <c r="B398" s="9">
        <v>2</v>
      </c>
      <c r="C398" s="9">
        <v>4</v>
      </c>
      <c r="D398" s="9">
        <v>1</v>
      </c>
      <c r="E398" s="9">
        <v>8</v>
      </c>
      <c r="F398" s="9">
        <v>0</v>
      </c>
      <c r="G398" s="9">
        <v>0</v>
      </c>
      <c r="H398" s="9">
        <v>0</v>
      </c>
      <c r="I398" s="9">
        <v>0</v>
      </c>
      <c r="J398" s="9">
        <v>0</v>
      </c>
      <c r="K398" s="9">
        <v>0</v>
      </c>
      <c r="L398" s="9">
        <v>1</v>
      </c>
      <c r="M398" s="9">
        <v>2</v>
      </c>
      <c r="N398" s="9">
        <v>2</v>
      </c>
      <c r="O398" s="9">
        <v>2</v>
      </c>
      <c r="P398" s="9">
        <v>2</v>
      </c>
      <c r="Q398" s="9">
        <v>1</v>
      </c>
      <c r="R398" s="9">
        <v>2</v>
      </c>
      <c r="S398" s="9">
        <v>2</v>
      </c>
      <c r="T398" s="9">
        <v>2</v>
      </c>
      <c r="U398" s="9">
        <v>1</v>
      </c>
      <c r="V398" s="9">
        <v>2</v>
      </c>
      <c r="W398" s="75">
        <v>2</v>
      </c>
      <c r="X398" s="75" t="s">
        <v>956</v>
      </c>
      <c r="Y398" s="75" t="s">
        <v>952</v>
      </c>
      <c r="Z398" s="9" t="s">
        <v>952</v>
      </c>
      <c r="AA398" s="9">
        <v>2</v>
      </c>
      <c r="AB398" s="9">
        <v>2</v>
      </c>
      <c r="AC398" s="9">
        <v>1</v>
      </c>
      <c r="AD398" s="9">
        <v>1</v>
      </c>
      <c r="AE398" s="9">
        <v>2</v>
      </c>
      <c r="AF398" s="9">
        <v>2</v>
      </c>
      <c r="AG398" s="9">
        <v>2</v>
      </c>
      <c r="AH398" s="91">
        <v>2</v>
      </c>
      <c r="AI398" s="9">
        <v>2</v>
      </c>
      <c r="AJ398">
        <v>2</v>
      </c>
      <c r="AK398" t="s">
        <v>957</v>
      </c>
      <c r="AL398" s="58">
        <v>2</v>
      </c>
      <c r="AM398">
        <v>1</v>
      </c>
      <c r="AN398">
        <v>2</v>
      </c>
      <c r="AO398">
        <v>2</v>
      </c>
      <c r="AP398">
        <v>2</v>
      </c>
      <c r="AQ398">
        <v>2</v>
      </c>
      <c r="AR398">
        <v>2</v>
      </c>
      <c r="AS398">
        <v>2</v>
      </c>
      <c r="AT398">
        <v>2</v>
      </c>
      <c r="AU398">
        <v>2</v>
      </c>
      <c r="AV398">
        <v>2</v>
      </c>
      <c r="AW398">
        <v>2</v>
      </c>
      <c r="AX398">
        <v>2</v>
      </c>
      <c r="AY398">
        <v>2</v>
      </c>
      <c r="AZ398">
        <v>2</v>
      </c>
      <c r="BA398">
        <v>1</v>
      </c>
      <c r="BB398">
        <v>2</v>
      </c>
      <c r="BC398">
        <v>1</v>
      </c>
      <c r="BD398">
        <v>1</v>
      </c>
      <c r="BE398">
        <v>2</v>
      </c>
      <c r="BF398" t="s">
        <v>957</v>
      </c>
      <c r="BG398" t="s">
        <v>957</v>
      </c>
      <c r="BH398">
        <v>2</v>
      </c>
      <c r="BI398">
        <v>4</v>
      </c>
      <c r="BJ398">
        <v>2</v>
      </c>
      <c r="BK398">
        <v>3</v>
      </c>
      <c r="BL398">
        <v>2</v>
      </c>
      <c r="BM398">
        <v>2</v>
      </c>
      <c r="BN398">
        <v>4</v>
      </c>
      <c r="BO398">
        <v>3</v>
      </c>
      <c r="BP398">
        <v>4</v>
      </c>
      <c r="BQ398">
        <v>3</v>
      </c>
      <c r="BR398">
        <v>1</v>
      </c>
      <c r="BS398">
        <v>5</v>
      </c>
      <c r="CS398" s="57"/>
    </row>
    <row r="399" spans="1:97">
      <c r="A399" s="9">
        <v>392</v>
      </c>
      <c r="B399" s="9">
        <v>2</v>
      </c>
      <c r="C399" s="9">
        <v>9</v>
      </c>
      <c r="D399" s="9"/>
      <c r="E399" s="9">
        <v>2</v>
      </c>
      <c r="F399" s="9">
        <v>0</v>
      </c>
      <c r="G399" s="9">
        <v>0</v>
      </c>
      <c r="H399" s="9">
        <v>0</v>
      </c>
      <c r="I399" s="9">
        <v>1</v>
      </c>
      <c r="J399" s="9">
        <v>1</v>
      </c>
      <c r="K399" s="9">
        <v>0</v>
      </c>
      <c r="L399" s="9">
        <v>0</v>
      </c>
      <c r="M399" s="9">
        <v>2</v>
      </c>
      <c r="N399" s="9">
        <v>2</v>
      </c>
      <c r="O399" s="9">
        <v>2</v>
      </c>
      <c r="P399" s="9">
        <v>1</v>
      </c>
      <c r="Q399" s="9">
        <v>1</v>
      </c>
      <c r="R399" s="9">
        <v>1</v>
      </c>
      <c r="S399" s="9">
        <v>1</v>
      </c>
      <c r="T399" s="9">
        <v>1</v>
      </c>
      <c r="U399" s="9">
        <v>1</v>
      </c>
      <c r="V399" s="9">
        <v>2</v>
      </c>
      <c r="W399" s="75">
        <v>1</v>
      </c>
      <c r="X399" s="75">
        <v>2</v>
      </c>
      <c r="Y399" s="75">
        <v>2</v>
      </c>
      <c r="Z399" s="9">
        <v>2</v>
      </c>
      <c r="AA399" s="9">
        <v>1</v>
      </c>
      <c r="AB399" s="9">
        <v>2</v>
      </c>
      <c r="AC399" s="9">
        <v>2</v>
      </c>
      <c r="AD399" s="9">
        <v>1</v>
      </c>
      <c r="AE399" s="9">
        <v>2</v>
      </c>
      <c r="AF399" s="9">
        <v>1</v>
      </c>
      <c r="AG399" s="9">
        <v>2</v>
      </c>
      <c r="AH399" s="9">
        <v>1</v>
      </c>
      <c r="AI399" s="9">
        <v>2</v>
      </c>
      <c r="AJ399">
        <v>2</v>
      </c>
      <c r="AK399" t="s">
        <v>957</v>
      </c>
      <c r="AL399" s="58">
        <v>2</v>
      </c>
      <c r="AM399">
        <v>1</v>
      </c>
      <c r="AN399">
        <v>1</v>
      </c>
      <c r="AO399">
        <v>1</v>
      </c>
      <c r="AP399">
        <v>1</v>
      </c>
      <c r="AQ399">
        <v>1</v>
      </c>
      <c r="AR399">
        <v>1</v>
      </c>
      <c r="AS399">
        <v>2</v>
      </c>
      <c r="AT399">
        <v>2</v>
      </c>
      <c r="AU399">
        <v>2</v>
      </c>
      <c r="AV399">
        <v>2</v>
      </c>
      <c r="AW399">
        <v>2</v>
      </c>
      <c r="AX399">
        <v>1</v>
      </c>
      <c r="AY399">
        <v>2</v>
      </c>
      <c r="AZ399">
        <v>2</v>
      </c>
      <c r="BA399">
        <v>1</v>
      </c>
      <c r="BB399">
        <v>2</v>
      </c>
      <c r="BC399">
        <v>2</v>
      </c>
      <c r="BD399">
        <v>2</v>
      </c>
      <c r="BE399">
        <v>2</v>
      </c>
      <c r="BF399" t="s">
        <v>957</v>
      </c>
      <c r="BG399" t="s">
        <v>957</v>
      </c>
      <c r="BH399">
        <v>1</v>
      </c>
      <c r="BI399">
        <v>2</v>
      </c>
      <c r="BJ399">
        <v>1</v>
      </c>
      <c r="BK399">
        <v>2</v>
      </c>
      <c r="BL399">
        <v>1</v>
      </c>
      <c r="BM399">
        <v>2</v>
      </c>
      <c r="BN399">
        <v>4</v>
      </c>
      <c r="BO399">
        <v>2</v>
      </c>
      <c r="BP399">
        <v>4</v>
      </c>
      <c r="BQ399">
        <v>3</v>
      </c>
      <c r="BR399">
        <v>4</v>
      </c>
      <c r="BS399">
        <v>3</v>
      </c>
      <c r="CS399" s="57"/>
    </row>
    <row r="400" spans="1:97">
      <c r="A400" s="9">
        <v>393</v>
      </c>
      <c r="B400" s="9">
        <v>2</v>
      </c>
      <c r="C400" s="9">
        <v>5</v>
      </c>
      <c r="D400" s="9">
        <v>1</v>
      </c>
      <c r="E400" s="9">
        <v>15</v>
      </c>
      <c r="F400" s="9">
        <v>0</v>
      </c>
      <c r="G400" s="9">
        <v>0</v>
      </c>
      <c r="H400" s="9">
        <v>0</v>
      </c>
      <c r="I400" s="9">
        <v>1</v>
      </c>
      <c r="J400" s="9">
        <v>0</v>
      </c>
      <c r="K400" s="9">
        <v>0</v>
      </c>
      <c r="L400" s="9">
        <v>0</v>
      </c>
      <c r="M400" s="9">
        <v>2</v>
      </c>
      <c r="N400" s="9">
        <v>2</v>
      </c>
      <c r="O400" s="9">
        <v>1</v>
      </c>
      <c r="P400" s="9">
        <v>1</v>
      </c>
      <c r="Q400" s="9">
        <v>1</v>
      </c>
      <c r="R400" s="9">
        <v>1</v>
      </c>
      <c r="S400" s="9">
        <v>2</v>
      </c>
      <c r="T400" s="9">
        <v>2</v>
      </c>
      <c r="U400" s="9">
        <v>1</v>
      </c>
      <c r="V400" s="9">
        <v>2</v>
      </c>
      <c r="W400" s="75">
        <v>1</v>
      </c>
      <c r="X400" s="75">
        <v>1</v>
      </c>
      <c r="Y400" s="75">
        <v>2</v>
      </c>
      <c r="Z400" s="9">
        <v>1</v>
      </c>
      <c r="AA400" s="9">
        <v>1</v>
      </c>
      <c r="AB400" s="9">
        <v>1</v>
      </c>
      <c r="AC400" s="9">
        <v>1</v>
      </c>
      <c r="AD400" s="9">
        <v>1</v>
      </c>
      <c r="AE400" s="9">
        <v>2</v>
      </c>
      <c r="AF400" s="9"/>
      <c r="AG400" s="9">
        <v>2</v>
      </c>
      <c r="AH400" s="91">
        <v>1</v>
      </c>
      <c r="AI400" s="9">
        <v>2</v>
      </c>
      <c r="AJ400">
        <v>2</v>
      </c>
      <c r="AK400" t="s">
        <v>957</v>
      </c>
      <c r="AL400" s="58">
        <v>1</v>
      </c>
      <c r="AM400">
        <v>1</v>
      </c>
      <c r="AN400">
        <v>2</v>
      </c>
      <c r="AO400">
        <v>2</v>
      </c>
      <c r="AP400">
        <v>1</v>
      </c>
      <c r="AQ400">
        <v>2</v>
      </c>
      <c r="AR400">
        <v>2</v>
      </c>
      <c r="AS400">
        <v>2</v>
      </c>
      <c r="AT400">
        <v>2</v>
      </c>
      <c r="AU400">
        <v>1</v>
      </c>
      <c r="AV400">
        <v>2</v>
      </c>
      <c r="AW400">
        <v>1</v>
      </c>
      <c r="AX400">
        <v>2</v>
      </c>
      <c r="AY400">
        <v>2</v>
      </c>
      <c r="AZ400">
        <v>2</v>
      </c>
      <c r="BA400">
        <v>1</v>
      </c>
      <c r="BB400">
        <v>2</v>
      </c>
      <c r="BC400">
        <v>1</v>
      </c>
      <c r="BD400">
        <v>1</v>
      </c>
      <c r="BE400">
        <v>2</v>
      </c>
      <c r="BF400" t="s">
        <v>957</v>
      </c>
      <c r="BG400" t="s">
        <v>957</v>
      </c>
      <c r="BH400">
        <v>1</v>
      </c>
      <c r="BI400">
        <v>2</v>
      </c>
      <c r="BJ400">
        <v>1</v>
      </c>
      <c r="BK400">
        <v>2</v>
      </c>
      <c r="BL400">
        <v>3</v>
      </c>
      <c r="BM400">
        <v>2</v>
      </c>
      <c r="BN400">
        <v>4</v>
      </c>
      <c r="BO400">
        <v>4</v>
      </c>
      <c r="BP400">
        <v>2</v>
      </c>
      <c r="BQ400">
        <v>3</v>
      </c>
      <c r="BR400">
        <v>1</v>
      </c>
      <c r="BS400">
        <v>5</v>
      </c>
      <c r="CS400" s="57"/>
    </row>
    <row r="401" spans="1:97">
      <c r="A401" s="9">
        <v>394</v>
      </c>
      <c r="B401" s="9">
        <v>2</v>
      </c>
      <c r="C401" s="9">
        <v>9</v>
      </c>
      <c r="D401" s="9">
        <v>7</v>
      </c>
      <c r="E401" s="9">
        <v>6</v>
      </c>
      <c r="F401" s="9">
        <v>0</v>
      </c>
      <c r="G401" s="9">
        <v>0</v>
      </c>
      <c r="H401" s="9">
        <v>0</v>
      </c>
      <c r="I401" s="9">
        <v>1</v>
      </c>
      <c r="J401" s="9">
        <v>0</v>
      </c>
      <c r="K401" s="9">
        <v>0</v>
      </c>
      <c r="L401" s="9">
        <v>0</v>
      </c>
      <c r="M401" s="9">
        <v>2</v>
      </c>
      <c r="N401" s="9">
        <v>2</v>
      </c>
      <c r="O401" s="9">
        <v>2</v>
      </c>
      <c r="P401" s="9">
        <v>1</v>
      </c>
      <c r="Q401" s="9">
        <v>2</v>
      </c>
      <c r="R401" s="9" t="s">
        <v>957</v>
      </c>
      <c r="S401" s="9" t="s">
        <v>957</v>
      </c>
      <c r="T401" s="9">
        <v>1</v>
      </c>
      <c r="U401" s="9">
        <v>1</v>
      </c>
      <c r="V401" s="9">
        <v>1</v>
      </c>
      <c r="W401" s="75">
        <v>1</v>
      </c>
      <c r="X401" s="75"/>
      <c r="Y401" s="75"/>
      <c r="Z401" s="9"/>
      <c r="AA401" s="9">
        <v>2</v>
      </c>
      <c r="AB401" s="9">
        <v>2</v>
      </c>
      <c r="AC401" s="9">
        <v>1</v>
      </c>
      <c r="AD401" s="9">
        <v>1</v>
      </c>
      <c r="AE401" s="9">
        <v>2</v>
      </c>
      <c r="AF401" s="9">
        <v>1</v>
      </c>
      <c r="AG401" s="9">
        <v>1</v>
      </c>
      <c r="AH401" s="91">
        <v>1</v>
      </c>
      <c r="AI401" s="9">
        <v>2</v>
      </c>
      <c r="AJ401">
        <v>1</v>
      </c>
      <c r="AK401">
        <v>1</v>
      </c>
      <c r="AL401" s="58">
        <v>2</v>
      </c>
      <c r="AM401">
        <v>2</v>
      </c>
      <c r="AN401">
        <v>2</v>
      </c>
      <c r="AO401">
        <v>2</v>
      </c>
      <c r="AP401">
        <v>2</v>
      </c>
      <c r="AQ401">
        <v>2</v>
      </c>
      <c r="AR401">
        <v>2</v>
      </c>
      <c r="AS401">
        <v>2</v>
      </c>
      <c r="AT401">
        <v>2</v>
      </c>
      <c r="AU401">
        <v>1</v>
      </c>
      <c r="AV401">
        <v>2</v>
      </c>
      <c r="AW401">
        <v>2</v>
      </c>
      <c r="AX401">
        <v>2</v>
      </c>
      <c r="AY401">
        <v>2</v>
      </c>
      <c r="AZ401">
        <v>2</v>
      </c>
      <c r="BA401">
        <v>1</v>
      </c>
      <c r="BB401">
        <v>1</v>
      </c>
      <c r="BC401">
        <v>2</v>
      </c>
      <c r="BD401">
        <v>2</v>
      </c>
      <c r="BE401">
        <v>2</v>
      </c>
      <c r="BF401" t="s">
        <v>957</v>
      </c>
      <c r="BG401" t="s">
        <v>957</v>
      </c>
      <c r="BH401">
        <v>1</v>
      </c>
      <c r="BI401">
        <v>2</v>
      </c>
      <c r="BJ401">
        <v>2</v>
      </c>
      <c r="BK401">
        <v>2</v>
      </c>
      <c r="BL401">
        <v>1</v>
      </c>
      <c r="BM401">
        <v>2</v>
      </c>
      <c r="BN401">
        <v>4</v>
      </c>
      <c r="BO401">
        <v>2</v>
      </c>
      <c r="BP401">
        <v>1</v>
      </c>
      <c r="BQ401">
        <v>4</v>
      </c>
      <c r="BR401">
        <v>1</v>
      </c>
      <c r="BS401">
        <v>2</v>
      </c>
      <c r="CS401" s="57"/>
    </row>
    <row r="402" spans="1:97" hidden="1">
      <c r="A402" s="9">
        <v>395</v>
      </c>
      <c r="B402" s="9">
        <v>1</v>
      </c>
      <c r="C402" s="9">
        <v>5</v>
      </c>
      <c r="D402" s="9">
        <v>4</v>
      </c>
      <c r="E402" s="9">
        <v>4</v>
      </c>
      <c r="F402" s="9">
        <v>0</v>
      </c>
      <c r="G402" s="9">
        <v>0</v>
      </c>
      <c r="H402" s="9">
        <v>0</v>
      </c>
      <c r="I402" s="9">
        <v>0</v>
      </c>
      <c r="J402" s="9">
        <v>0</v>
      </c>
      <c r="K402" s="9">
        <v>0</v>
      </c>
      <c r="L402" s="9">
        <v>1</v>
      </c>
      <c r="M402" s="9">
        <v>2</v>
      </c>
      <c r="N402" s="9">
        <v>2</v>
      </c>
      <c r="O402" s="9">
        <v>2</v>
      </c>
      <c r="P402" s="9">
        <v>2</v>
      </c>
      <c r="Q402" s="9">
        <v>1</v>
      </c>
      <c r="R402" s="9">
        <v>1</v>
      </c>
      <c r="S402" s="9">
        <v>2</v>
      </c>
      <c r="T402" s="9">
        <v>2</v>
      </c>
      <c r="U402" s="9">
        <v>1</v>
      </c>
      <c r="V402" s="9">
        <v>2</v>
      </c>
      <c r="W402" s="75">
        <v>2</v>
      </c>
      <c r="X402" s="75" t="s">
        <v>956</v>
      </c>
      <c r="Y402" s="75" t="s">
        <v>952</v>
      </c>
      <c r="Z402" s="9" t="s">
        <v>952</v>
      </c>
      <c r="AA402" s="9">
        <v>2</v>
      </c>
      <c r="AB402" s="9">
        <v>2</v>
      </c>
      <c r="AC402" s="9">
        <v>2</v>
      </c>
      <c r="AD402" s="9">
        <v>2</v>
      </c>
      <c r="AE402" s="9">
        <v>2</v>
      </c>
      <c r="AF402" s="9">
        <v>2</v>
      </c>
      <c r="AG402" s="9">
        <v>2</v>
      </c>
      <c r="AH402" s="91">
        <v>2</v>
      </c>
      <c r="AI402" s="9">
        <v>2</v>
      </c>
      <c r="AJ402">
        <v>2</v>
      </c>
      <c r="AK402" t="s">
        <v>957</v>
      </c>
      <c r="AL402" s="58">
        <v>2</v>
      </c>
      <c r="AM402">
        <v>2</v>
      </c>
      <c r="AN402">
        <v>2</v>
      </c>
      <c r="AO402">
        <v>2</v>
      </c>
      <c r="AP402">
        <v>1</v>
      </c>
      <c r="AQ402">
        <v>2</v>
      </c>
      <c r="AR402">
        <v>2</v>
      </c>
      <c r="AS402">
        <v>2</v>
      </c>
      <c r="AT402">
        <v>2</v>
      </c>
      <c r="AU402">
        <v>2</v>
      </c>
      <c r="AV402">
        <v>2</v>
      </c>
      <c r="AW402">
        <v>2</v>
      </c>
      <c r="AX402">
        <v>2</v>
      </c>
      <c r="AY402">
        <v>2</v>
      </c>
      <c r="AZ402">
        <v>2</v>
      </c>
      <c r="BA402">
        <v>2</v>
      </c>
      <c r="BB402">
        <v>2</v>
      </c>
      <c r="BC402">
        <v>1</v>
      </c>
      <c r="BD402">
        <v>2</v>
      </c>
      <c r="BE402">
        <v>1</v>
      </c>
      <c r="BF402">
        <v>2</v>
      </c>
      <c r="BG402">
        <v>2</v>
      </c>
      <c r="BH402">
        <v>1</v>
      </c>
      <c r="BI402">
        <v>4</v>
      </c>
      <c r="BJ402">
        <v>1</v>
      </c>
      <c r="BK402">
        <v>4</v>
      </c>
      <c r="BL402">
        <v>4</v>
      </c>
      <c r="BM402">
        <v>4</v>
      </c>
      <c r="BN402">
        <v>4</v>
      </c>
      <c r="BO402">
        <v>4</v>
      </c>
      <c r="BP402">
        <v>1</v>
      </c>
      <c r="BQ402">
        <v>4</v>
      </c>
      <c r="BR402">
        <v>3</v>
      </c>
      <c r="BS402">
        <v>5</v>
      </c>
      <c r="CS402" s="57"/>
    </row>
    <row r="403" spans="1:97">
      <c r="A403" s="9">
        <v>396</v>
      </c>
      <c r="B403" s="9">
        <v>1</v>
      </c>
      <c r="C403" s="9">
        <v>7</v>
      </c>
      <c r="D403" s="9">
        <v>7</v>
      </c>
      <c r="E403" s="9">
        <v>1</v>
      </c>
      <c r="F403" s="9">
        <v>0</v>
      </c>
      <c r="G403" s="9">
        <v>0</v>
      </c>
      <c r="H403" s="9">
        <v>0</v>
      </c>
      <c r="I403" s="9">
        <v>0</v>
      </c>
      <c r="J403" s="9">
        <v>0</v>
      </c>
      <c r="K403" s="9">
        <v>0</v>
      </c>
      <c r="L403" s="9">
        <v>1</v>
      </c>
      <c r="M403" s="9">
        <v>2</v>
      </c>
      <c r="N403" s="9">
        <v>2</v>
      </c>
      <c r="O403" s="9">
        <v>1</v>
      </c>
      <c r="P403" s="9">
        <v>2</v>
      </c>
      <c r="Q403" s="9">
        <v>1</v>
      </c>
      <c r="R403" s="9">
        <v>1</v>
      </c>
      <c r="S403" s="9">
        <v>1</v>
      </c>
      <c r="T403" s="9">
        <v>1</v>
      </c>
      <c r="U403" s="9">
        <v>2</v>
      </c>
      <c r="V403" s="9" t="s">
        <v>957</v>
      </c>
      <c r="W403" s="75">
        <v>1</v>
      </c>
      <c r="X403" s="75">
        <v>1</v>
      </c>
      <c r="Y403" s="75">
        <v>2</v>
      </c>
      <c r="Z403" s="9">
        <v>2</v>
      </c>
      <c r="AA403" s="9">
        <v>1</v>
      </c>
      <c r="AB403" s="9">
        <v>2</v>
      </c>
      <c r="AC403" s="9">
        <v>1</v>
      </c>
      <c r="AD403" s="9">
        <v>2</v>
      </c>
      <c r="AE403" s="9">
        <v>2</v>
      </c>
      <c r="AF403" s="9">
        <v>2</v>
      </c>
      <c r="AG403" s="9">
        <v>2</v>
      </c>
      <c r="AH403" s="91">
        <v>1</v>
      </c>
      <c r="AI403" s="9">
        <v>2</v>
      </c>
      <c r="AJ403">
        <v>2</v>
      </c>
      <c r="AK403" t="s">
        <v>957</v>
      </c>
      <c r="AL403" s="58">
        <v>2</v>
      </c>
      <c r="AM403">
        <v>1</v>
      </c>
      <c r="AN403">
        <v>1</v>
      </c>
      <c r="AO403">
        <v>2</v>
      </c>
      <c r="AP403">
        <v>2</v>
      </c>
      <c r="AQ403">
        <v>2</v>
      </c>
      <c r="AR403">
        <v>2</v>
      </c>
      <c r="AS403">
        <v>2</v>
      </c>
      <c r="AT403">
        <v>2</v>
      </c>
      <c r="AU403">
        <v>2</v>
      </c>
      <c r="AV403">
        <v>2</v>
      </c>
      <c r="AW403">
        <v>2</v>
      </c>
      <c r="AX403">
        <v>2</v>
      </c>
      <c r="AY403">
        <v>2</v>
      </c>
      <c r="AZ403">
        <v>2</v>
      </c>
      <c r="BA403">
        <v>1</v>
      </c>
      <c r="BB403">
        <v>2</v>
      </c>
      <c r="BC403">
        <v>2</v>
      </c>
      <c r="BD403">
        <v>2</v>
      </c>
      <c r="BE403">
        <v>2</v>
      </c>
      <c r="BF403" t="s">
        <v>968</v>
      </c>
      <c r="BG403" t="s">
        <v>957</v>
      </c>
      <c r="BH403">
        <v>1</v>
      </c>
      <c r="BI403">
        <v>3</v>
      </c>
      <c r="BJ403">
        <v>2</v>
      </c>
      <c r="BK403">
        <v>2</v>
      </c>
      <c r="BL403">
        <v>2</v>
      </c>
      <c r="BM403">
        <v>2</v>
      </c>
      <c r="BN403">
        <v>4</v>
      </c>
      <c r="BO403">
        <v>2</v>
      </c>
      <c r="BP403">
        <v>2</v>
      </c>
      <c r="BQ403">
        <v>3</v>
      </c>
      <c r="BR403">
        <v>4</v>
      </c>
      <c r="BS403">
        <v>5</v>
      </c>
      <c r="CS403" s="57"/>
    </row>
    <row r="404" spans="1:97" hidden="1">
      <c r="A404" s="9">
        <v>397</v>
      </c>
      <c r="B404" s="9">
        <v>1</v>
      </c>
      <c r="C404" s="9">
        <v>6</v>
      </c>
      <c r="D404" s="9">
        <v>1</v>
      </c>
      <c r="E404" s="9">
        <v>3</v>
      </c>
      <c r="F404" s="9">
        <v>0</v>
      </c>
      <c r="G404" s="9">
        <v>0</v>
      </c>
      <c r="H404" s="9">
        <v>0</v>
      </c>
      <c r="I404" s="9">
        <v>0</v>
      </c>
      <c r="J404" s="9">
        <v>0</v>
      </c>
      <c r="K404" s="9">
        <v>1</v>
      </c>
      <c r="L404" s="9">
        <v>0</v>
      </c>
      <c r="M404" s="9">
        <v>2</v>
      </c>
      <c r="N404" s="9">
        <v>1</v>
      </c>
      <c r="O404" s="9">
        <v>1</v>
      </c>
      <c r="P404" s="9">
        <v>1</v>
      </c>
      <c r="Q404" s="9">
        <v>1</v>
      </c>
      <c r="R404" s="9">
        <v>1</v>
      </c>
      <c r="S404" s="9">
        <v>1</v>
      </c>
      <c r="T404" s="9">
        <v>2</v>
      </c>
      <c r="U404" s="9">
        <v>1</v>
      </c>
      <c r="V404" s="9">
        <v>2</v>
      </c>
      <c r="W404" s="75">
        <v>2</v>
      </c>
      <c r="X404" s="75" t="s">
        <v>956</v>
      </c>
      <c r="Y404" s="75" t="s">
        <v>952</v>
      </c>
      <c r="Z404" s="9" t="s">
        <v>952</v>
      </c>
      <c r="AA404" s="9">
        <v>1</v>
      </c>
      <c r="AB404" s="9">
        <v>2</v>
      </c>
      <c r="AC404" s="9">
        <v>1</v>
      </c>
      <c r="AD404" s="9">
        <v>1</v>
      </c>
      <c r="AE404" s="9">
        <v>2</v>
      </c>
      <c r="AF404" s="9">
        <v>1</v>
      </c>
      <c r="AG404" s="9">
        <v>1</v>
      </c>
      <c r="AH404" s="91">
        <v>1</v>
      </c>
      <c r="AI404" s="9">
        <v>2</v>
      </c>
      <c r="AJ404">
        <v>2</v>
      </c>
      <c r="AK404" t="s">
        <v>957</v>
      </c>
      <c r="AL404" s="58">
        <v>1</v>
      </c>
      <c r="AM404">
        <v>1</v>
      </c>
      <c r="AN404">
        <v>1</v>
      </c>
      <c r="AO404">
        <v>1</v>
      </c>
      <c r="AP404">
        <v>2</v>
      </c>
      <c r="AQ404">
        <v>2</v>
      </c>
      <c r="AR404">
        <v>2</v>
      </c>
      <c r="AS404">
        <v>2</v>
      </c>
      <c r="AT404">
        <v>2</v>
      </c>
      <c r="AU404">
        <v>1</v>
      </c>
      <c r="AV404">
        <v>2</v>
      </c>
      <c r="AW404">
        <v>1</v>
      </c>
      <c r="AX404">
        <v>2</v>
      </c>
      <c r="AY404">
        <v>2</v>
      </c>
      <c r="AZ404">
        <v>1</v>
      </c>
      <c r="BA404">
        <v>1</v>
      </c>
      <c r="BB404">
        <v>2</v>
      </c>
      <c r="BC404">
        <v>1</v>
      </c>
      <c r="BD404">
        <v>1</v>
      </c>
      <c r="BE404">
        <v>1</v>
      </c>
      <c r="BF404">
        <v>2</v>
      </c>
      <c r="BG404">
        <v>2</v>
      </c>
      <c r="BH404">
        <v>1</v>
      </c>
      <c r="BI404">
        <v>1</v>
      </c>
      <c r="BJ404">
        <v>1</v>
      </c>
      <c r="BK404">
        <v>2</v>
      </c>
      <c r="BL404">
        <v>2</v>
      </c>
      <c r="BM404">
        <v>2</v>
      </c>
      <c r="BN404">
        <v>4</v>
      </c>
      <c r="BO404">
        <v>1</v>
      </c>
      <c r="BP404">
        <v>2</v>
      </c>
      <c r="BQ404">
        <v>3</v>
      </c>
      <c r="BR404">
        <v>1</v>
      </c>
      <c r="BS404">
        <v>2</v>
      </c>
      <c r="CS404" s="57"/>
    </row>
    <row r="405" spans="1:97" hidden="1">
      <c r="A405" s="9">
        <v>398</v>
      </c>
      <c r="B405" s="9">
        <v>1</v>
      </c>
      <c r="C405" s="9">
        <v>5</v>
      </c>
      <c r="D405" s="9">
        <v>1</v>
      </c>
      <c r="E405" s="9">
        <v>12</v>
      </c>
      <c r="F405" s="9">
        <v>0</v>
      </c>
      <c r="G405" s="9">
        <v>0</v>
      </c>
      <c r="H405" s="9">
        <v>1</v>
      </c>
      <c r="I405" s="9">
        <v>1</v>
      </c>
      <c r="J405" s="9">
        <v>0</v>
      </c>
      <c r="K405" s="9">
        <v>0</v>
      </c>
      <c r="L405" s="9">
        <v>0</v>
      </c>
      <c r="M405" s="9">
        <v>2</v>
      </c>
      <c r="N405" s="9">
        <v>1</v>
      </c>
      <c r="O405" s="9">
        <v>2</v>
      </c>
      <c r="P405" s="9">
        <v>1</v>
      </c>
      <c r="Q405" s="9">
        <v>1</v>
      </c>
      <c r="R405" s="9">
        <v>1</v>
      </c>
      <c r="S405" s="9">
        <v>1</v>
      </c>
      <c r="T405" s="9">
        <v>2</v>
      </c>
      <c r="U405" s="9">
        <v>1</v>
      </c>
      <c r="V405" s="9">
        <v>2</v>
      </c>
      <c r="W405" s="75">
        <v>1</v>
      </c>
      <c r="X405" s="75">
        <v>1</v>
      </c>
      <c r="Y405" s="75">
        <v>2</v>
      </c>
      <c r="Z405" s="9">
        <v>1</v>
      </c>
      <c r="AA405" s="9">
        <v>2</v>
      </c>
      <c r="AB405" s="9">
        <v>1</v>
      </c>
      <c r="AC405" s="9">
        <v>1</v>
      </c>
      <c r="AD405" s="9">
        <v>1</v>
      </c>
      <c r="AE405" s="9">
        <v>1</v>
      </c>
      <c r="AF405" s="9">
        <v>1</v>
      </c>
      <c r="AG405" s="9">
        <v>2</v>
      </c>
      <c r="AH405" s="91">
        <v>2</v>
      </c>
      <c r="AI405" s="9">
        <v>2</v>
      </c>
      <c r="AJ405">
        <v>1</v>
      </c>
      <c r="AK405">
        <v>1</v>
      </c>
      <c r="AL405" s="58">
        <v>2</v>
      </c>
      <c r="AM405">
        <v>1</v>
      </c>
      <c r="AN405">
        <v>2</v>
      </c>
      <c r="AO405">
        <v>2</v>
      </c>
      <c r="AP405">
        <v>1</v>
      </c>
      <c r="AQ405">
        <v>2</v>
      </c>
      <c r="AR405">
        <v>2</v>
      </c>
      <c r="AS405">
        <v>2</v>
      </c>
      <c r="AT405">
        <v>1</v>
      </c>
      <c r="AU405">
        <v>1</v>
      </c>
      <c r="AV405">
        <v>1</v>
      </c>
      <c r="AW405">
        <v>1</v>
      </c>
      <c r="AX405">
        <v>1</v>
      </c>
      <c r="AY405">
        <v>1</v>
      </c>
      <c r="AZ405">
        <v>2</v>
      </c>
      <c r="BA405">
        <v>1</v>
      </c>
      <c r="BB405">
        <v>2</v>
      </c>
      <c r="BC405">
        <v>1</v>
      </c>
      <c r="BD405">
        <v>1</v>
      </c>
      <c r="BE405">
        <v>1</v>
      </c>
      <c r="BF405">
        <v>2</v>
      </c>
      <c r="BG405">
        <v>1</v>
      </c>
      <c r="BH405">
        <v>1</v>
      </c>
      <c r="BI405">
        <v>1</v>
      </c>
      <c r="BJ405">
        <v>2</v>
      </c>
      <c r="BK405">
        <v>2</v>
      </c>
      <c r="BL405">
        <v>2</v>
      </c>
      <c r="BM405">
        <v>2</v>
      </c>
      <c r="BN405">
        <v>3</v>
      </c>
      <c r="BO405">
        <v>2</v>
      </c>
      <c r="BP405">
        <v>2</v>
      </c>
      <c r="BQ405">
        <v>2</v>
      </c>
      <c r="BR405">
        <v>1</v>
      </c>
      <c r="BS405">
        <v>2</v>
      </c>
      <c r="BT405" t="s">
        <v>340</v>
      </c>
      <c r="CS405" s="57"/>
    </row>
    <row r="406" spans="1:97" hidden="1">
      <c r="A406" s="9">
        <v>399</v>
      </c>
      <c r="B406" s="9">
        <v>2</v>
      </c>
      <c r="C406" s="9">
        <v>6</v>
      </c>
      <c r="D406" s="9">
        <v>1</v>
      </c>
      <c r="E406" s="9">
        <v>16</v>
      </c>
      <c r="F406" s="9">
        <v>0</v>
      </c>
      <c r="G406" s="9">
        <v>0</v>
      </c>
      <c r="H406" s="9">
        <v>0</v>
      </c>
      <c r="I406" s="9">
        <v>1</v>
      </c>
      <c r="J406" s="9">
        <v>0</v>
      </c>
      <c r="K406" s="9">
        <v>0</v>
      </c>
      <c r="L406" s="9">
        <v>0</v>
      </c>
      <c r="M406" s="9">
        <v>2</v>
      </c>
      <c r="N406" s="9">
        <v>1</v>
      </c>
      <c r="O406" s="9">
        <v>2</v>
      </c>
      <c r="P406" s="9">
        <v>1</v>
      </c>
      <c r="Q406" s="9">
        <v>1</v>
      </c>
      <c r="R406" s="9">
        <v>1</v>
      </c>
      <c r="S406" s="9">
        <v>2</v>
      </c>
      <c r="T406" s="9">
        <v>2</v>
      </c>
      <c r="U406" s="9">
        <v>1</v>
      </c>
      <c r="V406" s="9">
        <v>2</v>
      </c>
      <c r="W406" s="75">
        <v>1</v>
      </c>
      <c r="X406" s="75">
        <v>1</v>
      </c>
      <c r="Y406" s="75">
        <v>1</v>
      </c>
      <c r="Z406" s="9">
        <v>1</v>
      </c>
      <c r="AA406" s="9">
        <v>1</v>
      </c>
      <c r="AB406" s="9">
        <v>1</v>
      </c>
      <c r="AC406" s="9">
        <v>1</v>
      </c>
      <c r="AD406" s="9">
        <v>1</v>
      </c>
      <c r="AE406" s="9">
        <v>2</v>
      </c>
      <c r="AF406" s="9">
        <v>1</v>
      </c>
      <c r="AG406" s="9">
        <v>1</v>
      </c>
      <c r="AH406" s="91">
        <v>1</v>
      </c>
      <c r="AI406" s="9">
        <v>2</v>
      </c>
      <c r="AJ406">
        <v>2</v>
      </c>
      <c r="AK406" t="s">
        <v>957</v>
      </c>
      <c r="AL406" s="58">
        <v>1</v>
      </c>
      <c r="AM406">
        <v>1</v>
      </c>
      <c r="AN406">
        <v>2</v>
      </c>
      <c r="AO406">
        <v>2</v>
      </c>
      <c r="AP406">
        <v>2</v>
      </c>
      <c r="AQ406">
        <v>2</v>
      </c>
      <c r="AR406">
        <v>2</v>
      </c>
      <c r="AS406">
        <v>2</v>
      </c>
      <c r="AT406">
        <v>1</v>
      </c>
      <c r="AU406">
        <v>1</v>
      </c>
      <c r="AV406">
        <v>2</v>
      </c>
      <c r="AW406">
        <v>1</v>
      </c>
      <c r="AX406">
        <v>2</v>
      </c>
      <c r="AY406">
        <v>2</v>
      </c>
      <c r="AZ406">
        <v>2</v>
      </c>
      <c r="BA406">
        <v>2</v>
      </c>
      <c r="BB406">
        <v>2</v>
      </c>
      <c r="BC406">
        <v>1</v>
      </c>
      <c r="BD406">
        <v>1</v>
      </c>
      <c r="BE406">
        <v>1</v>
      </c>
      <c r="BF406">
        <v>1</v>
      </c>
      <c r="BG406">
        <v>1</v>
      </c>
      <c r="BH406">
        <v>1</v>
      </c>
      <c r="BI406">
        <v>1</v>
      </c>
      <c r="BJ406">
        <v>1</v>
      </c>
      <c r="BK406">
        <v>2</v>
      </c>
      <c r="BL406">
        <v>2</v>
      </c>
      <c r="BM406">
        <v>1</v>
      </c>
      <c r="BN406">
        <v>3</v>
      </c>
      <c r="BO406">
        <v>4</v>
      </c>
      <c r="BP406">
        <v>4</v>
      </c>
      <c r="BQ406">
        <v>3</v>
      </c>
      <c r="BR406">
        <v>2</v>
      </c>
      <c r="BS406">
        <v>2</v>
      </c>
      <c r="CS406" s="57"/>
    </row>
    <row r="407" spans="1:97" hidden="1">
      <c r="A407" s="9">
        <v>400</v>
      </c>
      <c r="B407" s="9">
        <v>2</v>
      </c>
      <c r="C407" s="9">
        <v>7</v>
      </c>
      <c r="D407" s="9">
        <v>5</v>
      </c>
      <c r="E407" s="9">
        <v>5</v>
      </c>
      <c r="F407" s="9">
        <v>0</v>
      </c>
      <c r="G407" s="9">
        <v>0</v>
      </c>
      <c r="H407" s="9">
        <v>0</v>
      </c>
      <c r="I407" s="9">
        <v>0</v>
      </c>
      <c r="J407" s="9">
        <v>0</v>
      </c>
      <c r="K407" s="9">
        <v>0</v>
      </c>
      <c r="L407" s="9">
        <v>1</v>
      </c>
      <c r="M407" s="9">
        <v>2</v>
      </c>
      <c r="N407" s="9">
        <v>2</v>
      </c>
      <c r="O407" s="9">
        <v>1</v>
      </c>
      <c r="P407" s="9">
        <v>1</v>
      </c>
      <c r="Q407" s="9">
        <v>1</v>
      </c>
      <c r="R407" s="9">
        <v>1</v>
      </c>
      <c r="S407" s="9">
        <v>1</v>
      </c>
      <c r="T407" s="9">
        <v>1</v>
      </c>
      <c r="U407" s="9">
        <v>2</v>
      </c>
      <c r="V407" s="9" t="s">
        <v>957</v>
      </c>
      <c r="W407" s="75">
        <v>2</v>
      </c>
      <c r="X407" s="75" t="s">
        <v>954</v>
      </c>
      <c r="Y407" s="75" t="s">
        <v>952</v>
      </c>
      <c r="Z407" s="9" t="s">
        <v>952</v>
      </c>
      <c r="AA407" s="9">
        <v>2</v>
      </c>
      <c r="AB407" s="9">
        <v>2</v>
      </c>
      <c r="AC407" s="9">
        <v>1</v>
      </c>
      <c r="AD407" s="9">
        <v>1</v>
      </c>
      <c r="AE407" s="9">
        <v>2</v>
      </c>
      <c r="AF407" s="9">
        <v>2</v>
      </c>
      <c r="AG407" s="9">
        <v>2</v>
      </c>
      <c r="AH407" s="91">
        <v>1</v>
      </c>
      <c r="AI407" s="9">
        <v>2</v>
      </c>
      <c r="AJ407">
        <v>2</v>
      </c>
      <c r="AK407" t="s">
        <v>957</v>
      </c>
      <c r="AL407" s="58">
        <v>2</v>
      </c>
      <c r="AM407">
        <v>1</v>
      </c>
      <c r="AN407">
        <v>2</v>
      </c>
      <c r="AO407">
        <v>2</v>
      </c>
      <c r="AP407">
        <v>2</v>
      </c>
      <c r="AQ407">
        <v>1</v>
      </c>
      <c r="AR407">
        <v>2</v>
      </c>
      <c r="AS407">
        <v>2</v>
      </c>
      <c r="AT407">
        <v>1</v>
      </c>
      <c r="AU407">
        <v>2</v>
      </c>
      <c r="AV407">
        <v>2</v>
      </c>
      <c r="AW407">
        <v>2</v>
      </c>
      <c r="AX407">
        <v>2</v>
      </c>
      <c r="AY407">
        <v>2</v>
      </c>
      <c r="AZ407">
        <v>2</v>
      </c>
      <c r="BA407">
        <v>1</v>
      </c>
      <c r="BB407">
        <v>2</v>
      </c>
      <c r="BC407">
        <v>1</v>
      </c>
      <c r="BD407">
        <v>1</v>
      </c>
      <c r="BE407">
        <v>1</v>
      </c>
      <c r="BF407">
        <v>3</v>
      </c>
      <c r="BG407">
        <v>3</v>
      </c>
      <c r="BH407">
        <v>1</v>
      </c>
      <c r="BI407">
        <v>4</v>
      </c>
      <c r="BJ407">
        <v>4</v>
      </c>
      <c r="BK407">
        <v>4</v>
      </c>
      <c r="BL407">
        <v>4</v>
      </c>
      <c r="BM407">
        <v>1</v>
      </c>
      <c r="BN407">
        <v>4</v>
      </c>
      <c r="BO407">
        <v>2</v>
      </c>
      <c r="BP407">
        <v>1</v>
      </c>
      <c r="BQ407">
        <v>1</v>
      </c>
      <c r="BR407">
        <v>3</v>
      </c>
      <c r="BS407">
        <v>2</v>
      </c>
      <c r="BT407" t="s">
        <v>341</v>
      </c>
      <c r="CS407" s="57"/>
    </row>
    <row r="408" spans="1:97">
      <c r="A408" s="9">
        <v>401</v>
      </c>
      <c r="B408" s="9">
        <v>1</v>
      </c>
      <c r="C408" s="9">
        <v>5</v>
      </c>
      <c r="D408" s="9">
        <v>1</v>
      </c>
      <c r="E408" s="9">
        <v>10</v>
      </c>
      <c r="F408" s="9">
        <v>0</v>
      </c>
      <c r="G408" s="9">
        <v>0</v>
      </c>
      <c r="H408" s="9">
        <v>0</v>
      </c>
      <c r="I408" s="9">
        <v>1</v>
      </c>
      <c r="J408" s="9">
        <v>0</v>
      </c>
      <c r="K408" s="9">
        <v>0</v>
      </c>
      <c r="L408" s="9">
        <v>0</v>
      </c>
      <c r="M408" s="9">
        <v>1</v>
      </c>
      <c r="N408" s="9">
        <v>2</v>
      </c>
      <c r="O408" s="9">
        <v>1</v>
      </c>
      <c r="P408" s="9">
        <v>1</v>
      </c>
      <c r="Q408" s="9">
        <v>1</v>
      </c>
      <c r="R408" s="9">
        <v>1</v>
      </c>
      <c r="S408" s="9">
        <v>2</v>
      </c>
      <c r="T408" s="9">
        <v>2</v>
      </c>
      <c r="U408" s="9">
        <v>1</v>
      </c>
      <c r="V408" s="9">
        <v>2</v>
      </c>
      <c r="W408" s="75">
        <v>1</v>
      </c>
      <c r="X408" s="75">
        <v>1</v>
      </c>
      <c r="Y408" s="75">
        <v>2</v>
      </c>
      <c r="Z408" s="9">
        <v>1</v>
      </c>
      <c r="AA408" s="9">
        <v>2</v>
      </c>
      <c r="AB408" s="9">
        <v>2</v>
      </c>
      <c r="AC408" s="9">
        <v>1</v>
      </c>
      <c r="AD408" s="9">
        <v>1</v>
      </c>
      <c r="AE408" s="9">
        <v>2</v>
      </c>
      <c r="AF408" s="9">
        <v>1</v>
      </c>
      <c r="AG408" s="9">
        <v>1</v>
      </c>
      <c r="AH408" s="91">
        <v>1</v>
      </c>
      <c r="AI408" s="9">
        <v>2</v>
      </c>
      <c r="AJ408">
        <v>2</v>
      </c>
      <c r="AK408" t="s">
        <v>957</v>
      </c>
      <c r="AL408" s="58">
        <v>2</v>
      </c>
      <c r="AM408">
        <v>2</v>
      </c>
      <c r="AN408">
        <v>1</v>
      </c>
      <c r="AO408">
        <v>2</v>
      </c>
      <c r="AP408">
        <v>1</v>
      </c>
      <c r="AQ408">
        <v>1</v>
      </c>
      <c r="AR408">
        <v>2</v>
      </c>
      <c r="AS408">
        <v>2</v>
      </c>
      <c r="AT408">
        <v>2</v>
      </c>
      <c r="AU408">
        <v>1</v>
      </c>
      <c r="AV408">
        <v>2</v>
      </c>
      <c r="AW408">
        <v>2</v>
      </c>
      <c r="AX408">
        <v>2</v>
      </c>
      <c r="AY408">
        <v>2</v>
      </c>
      <c r="AZ408">
        <v>1</v>
      </c>
      <c r="BA408">
        <v>1</v>
      </c>
      <c r="BB408">
        <v>1</v>
      </c>
      <c r="BC408">
        <v>1</v>
      </c>
      <c r="BD408">
        <v>2</v>
      </c>
      <c r="BE408">
        <v>2</v>
      </c>
      <c r="BF408" t="s">
        <v>957</v>
      </c>
      <c r="BG408" t="s">
        <v>957</v>
      </c>
      <c r="BH408">
        <v>1</v>
      </c>
      <c r="BI408">
        <v>1</v>
      </c>
      <c r="BJ408">
        <v>1</v>
      </c>
      <c r="BK408">
        <v>1</v>
      </c>
      <c r="BL408">
        <v>1</v>
      </c>
      <c r="BM408">
        <v>4</v>
      </c>
      <c r="BN408">
        <v>4</v>
      </c>
      <c r="BO408">
        <v>1</v>
      </c>
      <c r="BP408">
        <v>4</v>
      </c>
      <c r="BQ408">
        <v>4</v>
      </c>
      <c r="BR408">
        <v>3</v>
      </c>
      <c r="BS408">
        <v>4</v>
      </c>
      <c r="BT408" t="s">
        <v>342</v>
      </c>
      <c r="CS408" s="57"/>
    </row>
    <row r="409" spans="1:97">
      <c r="A409" s="9">
        <v>402</v>
      </c>
      <c r="B409" s="9">
        <v>2</v>
      </c>
      <c r="C409" s="9">
        <v>9</v>
      </c>
      <c r="D409" s="9">
        <v>5</v>
      </c>
      <c r="E409" s="9">
        <v>1</v>
      </c>
      <c r="F409" s="9">
        <v>0</v>
      </c>
      <c r="G409" s="9">
        <v>1</v>
      </c>
      <c r="H409" s="9">
        <v>1</v>
      </c>
      <c r="I409" s="9">
        <v>1</v>
      </c>
      <c r="J409" s="9">
        <v>0</v>
      </c>
      <c r="K409" s="9">
        <v>1</v>
      </c>
      <c r="L409" s="9">
        <v>0</v>
      </c>
      <c r="M409" s="9">
        <v>2</v>
      </c>
      <c r="N409" s="9">
        <v>2</v>
      </c>
      <c r="O409" s="9">
        <v>2</v>
      </c>
      <c r="P409" s="9">
        <v>1</v>
      </c>
      <c r="Q409" s="9">
        <v>2</v>
      </c>
      <c r="R409" s="9" t="s">
        <v>957</v>
      </c>
      <c r="S409" s="9" t="s">
        <v>957</v>
      </c>
      <c r="T409" s="9">
        <v>1</v>
      </c>
      <c r="U409" s="9">
        <v>1</v>
      </c>
      <c r="V409" s="9">
        <v>2</v>
      </c>
      <c r="W409" s="75">
        <v>1</v>
      </c>
      <c r="X409" s="75">
        <v>1</v>
      </c>
      <c r="Y409" s="75">
        <v>2</v>
      </c>
      <c r="Z409" s="9">
        <v>1</v>
      </c>
      <c r="AA409" s="9"/>
      <c r="AB409" s="9">
        <v>2</v>
      </c>
      <c r="AC409" s="9">
        <v>1</v>
      </c>
      <c r="AD409" s="9">
        <v>1</v>
      </c>
      <c r="AE409" s="9">
        <v>2</v>
      </c>
      <c r="AF409" s="9"/>
      <c r="AG409" s="9">
        <v>1</v>
      </c>
      <c r="AH409" s="91">
        <v>2</v>
      </c>
      <c r="AI409" s="9"/>
      <c r="AJ409">
        <v>2</v>
      </c>
      <c r="AK409" t="s">
        <v>957</v>
      </c>
      <c r="AL409" s="58">
        <v>1</v>
      </c>
      <c r="AM409">
        <v>1</v>
      </c>
      <c r="AN409">
        <v>2</v>
      </c>
      <c r="AO409">
        <v>2</v>
      </c>
      <c r="AP409">
        <v>1</v>
      </c>
      <c r="AQ409">
        <v>2</v>
      </c>
      <c r="AR409">
        <v>2</v>
      </c>
      <c r="AS409">
        <v>2</v>
      </c>
      <c r="AT409">
        <v>1</v>
      </c>
      <c r="AU409">
        <v>2</v>
      </c>
      <c r="AV409">
        <v>1</v>
      </c>
      <c r="AW409">
        <v>1</v>
      </c>
      <c r="AX409">
        <v>2</v>
      </c>
      <c r="AY409">
        <v>2</v>
      </c>
      <c r="AZ409">
        <v>2</v>
      </c>
      <c r="BA409">
        <v>1</v>
      </c>
      <c r="BB409">
        <v>2</v>
      </c>
      <c r="BC409">
        <v>1</v>
      </c>
      <c r="BD409">
        <v>2</v>
      </c>
      <c r="BE409">
        <v>2</v>
      </c>
      <c r="BF409" t="s">
        <v>957</v>
      </c>
      <c r="BG409" t="s">
        <v>957</v>
      </c>
      <c r="BH409">
        <v>1</v>
      </c>
      <c r="BI409">
        <v>3</v>
      </c>
      <c r="BJ409">
        <v>2</v>
      </c>
      <c r="BK409">
        <v>2</v>
      </c>
      <c r="BL409">
        <v>2</v>
      </c>
      <c r="BM409">
        <v>1</v>
      </c>
      <c r="BO409">
        <v>3</v>
      </c>
      <c r="BQ409">
        <v>3</v>
      </c>
      <c r="BR409">
        <v>3</v>
      </c>
      <c r="BS409">
        <v>2</v>
      </c>
      <c r="CS409" s="57"/>
    </row>
    <row r="410" spans="1:97">
      <c r="A410" s="9">
        <v>403</v>
      </c>
      <c r="B410" s="9">
        <v>2</v>
      </c>
      <c r="C410" s="9">
        <v>9</v>
      </c>
      <c r="D410" s="9">
        <v>7</v>
      </c>
      <c r="E410" s="9">
        <v>12</v>
      </c>
      <c r="F410" s="9">
        <v>0</v>
      </c>
      <c r="G410" s="9">
        <v>0</v>
      </c>
      <c r="H410" s="9">
        <v>0</v>
      </c>
      <c r="I410" s="9">
        <v>1</v>
      </c>
      <c r="J410" s="9">
        <v>0</v>
      </c>
      <c r="K410" s="9">
        <v>0</v>
      </c>
      <c r="L410" s="9">
        <v>0</v>
      </c>
      <c r="M410" s="9">
        <v>2</v>
      </c>
      <c r="N410" s="9">
        <v>2</v>
      </c>
      <c r="O410" s="9">
        <v>2</v>
      </c>
      <c r="P410" s="9">
        <v>1</v>
      </c>
      <c r="Q410" s="9">
        <v>2</v>
      </c>
      <c r="R410" s="9" t="s">
        <v>957</v>
      </c>
      <c r="S410" s="9" t="s">
        <v>957</v>
      </c>
      <c r="T410" s="9">
        <v>2</v>
      </c>
      <c r="U410" s="9">
        <v>1</v>
      </c>
      <c r="V410" s="9">
        <v>1</v>
      </c>
      <c r="W410" s="75">
        <v>2</v>
      </c>
      <c r="X410" s="75" t="s">
        <v>956</v>
      </c>
      <c r="Y410" s="75" t="s">
        <v>952</v>
      </c>
      <c r="Z410" s="9" t="s">
        <v>952</v>
      </c>
      <c r="AA410" s="9">
        <v>1</v>
      </c>
      <c r="AB410" s="9">
        <v>2</v>
      </c>
      <c r="AC410" s="9">
        <v>1</v>
      </c>
      <c r="AD410" s="9">
        <v>1</v>
      </c>
      <c r="AE410" s="9">
        <v>1</v>
      </c>
      <c r="AF410" s="9">
        <v>1</v>
      </c>
      <c r="AG410" s="9">
        <v>1</v>
      </c>
      <c r="AH410" s="91">
        <v>1</v>
      </c>
      <c r="AI410" s="9">
        <v>2</v>
      </c>
      <c r="AJ410">
        <v>2</v>
      </c>
      <c r="AK410" t="s">
        <v>957</v>
      </c>
      <c r="AL410" s="58">
        <v>1</v>
      </c>
      <c r="AM410">
        <v>1</v>
      </c>
      <c r="AO410">
        <v>1</v>
      </c>
      <c r="AP410">
        <v>2</v>
      </c>
      <c r="AQ410">
        <v>2</v>
      </c>
      <c r="AR410">
        <v>2</v>
      </c>
      <c r="AS410">
        <v>2</v>
      </c>
      <c r="AT410">
        <v>2</v>
      </c>
      <c r="AU410">
        <v>1</v>
      </c>
      <c r="AV410">
        <v>2</v>
      </c>
      <c r="AW410">
        <v>1</v>
      </c>
      <c r="AX410">
        <v>2</v>
      </c>
      <c r="AY410">
        <v>2</v>
      </c>
      <c r="AZ410">
        <v>2</v>
      </c>
      <c r="BA410">
        <v>1</v>
      </c>
      <c r="BB410">
        <v>1</v>
      </c>
      <c r="BC410">
        <v>1</v>
      </c>
      <c r="BD410">
        <v>1</v>
      </c>
      <c r="BE410">
        <v>2</v>
      </c>
      <c r="BF410" t="s">
        <v>957</v>
      </c>
      <c r="BG410" t="s">
        <v>957</v>
      </c>
      <c r="BH410">
        <v>1</v>
      </c>
      <c r="BI410">
        <v>2</v>
      </c>
      <c r="BJ410">
        <v>1</v>
      </c>
      <c r="BK410">
        <v>2</v>
      </c>
      <c r="BL410">
        <v>2</v>
      </c>
      <c r="BM410">
        <v>2</v>
      </c>
      <c r="BN410">
        <v>3</v>
      </c>
      <c r="BO410">
        <v>2</v>
      </c>
      <c r="BP410">
        <v>2</v>
      </c>
      <c r="BQ410">
        <v>4</v>
      </c>
      <c r="BR410">
        <v>1</v>
      </c>
      <c r="BS410">
        <v>2</v>
      </c>
      <c r="CS410" s="57"/>
    </row>
    <row r="411" spans="1:97" hidden="1">
      <c r="A411" s="9">
        <v>404</v>
      </c>
      <c r="B411" s="9">
        <v>2</v>
      </c>
      <c r="C411" s="9">
        <v>8</v>
      </c>
      <c r="D411" s="9">
        <v>7</v>
      </c>
      <c r="E411" s="9">
        <v>5</v>
      </c>
      <c r="F411" s="9">
        <v>0</v>
      </c>
      <c r="G411" s="9">
        <v>0</v>
      </c>
      <c r="H411" s="9">
        <v>0</v>
      </c>
      <c r="I411" s="9">
        <v>0</v>
      </c>
      <c r="J411" s="9">
        <v>1</v>
      </c>
      <c r="K411" s="9">
        <v>1</v>
      </c>
      <c r="L411" s="9">
        <v>0</v>
      </c>
      <c r="M411" s="9">
        <v>2</v>
      </c>
      <c r="N411" s="9">
        <v>2</v>
      </c>
      <c r="O411" s="9">
        <v>2</v>
      </c>
      <c r="P411" s="9">
        <v>2</v>
      </c>
      <c r="Q411" s="9">
        <v>2</v>
      </c>
      <c r="R411" s="9" t="s">
        <v>957</v>
      </c>
      <c r="S411" s="9" t="s">
        <v>957</v>
      </c>
      <c r="T411" s="9">
        <v>2</v>
      </c>
      <c r="U411" s="9">
        <v>1</v>
      </c>
      <c r="V411" s="9">
        <v>2</v>
      </c>
      <c r="W411" s="75">
        <v>1</v>
      </c>
      <c r="X411" s="75">
        <v>1</v>
      </c>
      <c r="Y411" s="75">
        <v>2</v>
      </c>
      <c r="Z411" s="9">
        <v>1</v>
      </c>
      <c r="AA411" s="9">
        <v>2</v>
      </c>
      <c r="AB411" s="9">
        <v>2</v>
      </c>
      <c r="AC411" s="9">
        <v>2</v>
      </c>
      <c r="AD411" s="9">
        <v>1</v>
      </c>
      <c r="AE411" s="9">
        <v>2</v>
      </c>
      <c r="AF411" s="9">
        <v>2</v>
      </c>
      <c r="AG411" s="9">
        <v>2</v>
      </c>
      <c r="AH411" s="9">
        <v>2</v>
      </c>
      <c r="AI411" s="9">
        <v>2</v>
      </c>
      <c r="AJ411">
        <v>2</v>
      </c>
      <c r="AK411" t="s">
        <v>957</v>
      </c>
      <c r="AL411" s="58">
        <v>2</v>
      </c>
      <c r="AM411">
        <v>1</v>
      </c>
      <c r="AN411">
        <v>1</v>
      </c>
      <c r="AO411">
        <v>2</v>
      </c>
      <c r="AP411">
        <v>2</v>
      </c>
      <c r="AQ411">
        <v>2</v>
      </c>
      <c r="AR411">
        <v>2</v>
      </c>
      <c r="AS411">
        <v>2</v>
      </c>
      <c r="AT411">
        <v>2</v>
      </c>
      <c r="AU411">
        <v>2</v>
      </c>
      <c r="AV411">
        <v>1</v>
      </c>
      <c r="AW411">
        <v>1</v>
      </c>
      <c r="AX411">
        <v>2</v>
      </c>
      <c r="AY411">
        <v>2</v>
      </c>
      <c r="AZ411">
        <v>2</v>
      </c>
      <c r="BA411">
        <v>1</v>
      </c>
      <c r="BB411">
        <v>2</v>
      </c>
      <c r="BC411">
        <v>2</v>
      </c>
      <c r="BD411">
        <v>2</v>
      </c>
      <c r="BE411">
        <v>2</v>
      </c>
      <c r="BF411" t="s">
        <v>957</v>
      </c>
      <c r="BG411" t="s">
        <v>957</v>
      </c>
      <c r="BH411">
        <v>1</v>
      </c>
      <c r="BI411">
        <v>3</v>
      </c>
      <c r="BJ411">
        <v>2</v>
      </c>
      <c r="BK411">
        <v>3</v>
      </c>
      <c r="BL411">
        <v>3</v>
      </c>
      <c r="BM411">
        <v>1</v>
      </c>
      <c r="BN411">
        <v>4</v>
      </c>
      <c r="BO411">
        <v>3</v>
      </c>
      <c r="BP411">
        <v>4</v>
      </c>
      <c r="BQ411">
        <v>3</v>
      </c>
      <c r="BR411">
        <v>4</v>
      </c>
      <c r="BS411">
        <v>2</v>
      </c>
      <c r="BT411" t="s">
        <v>343</v>
      </c>
      <c r="CS411" s="57"/>
    </row>
    <row r="412" spans="1:97" hidden="1">
      <c r="A412" s="9">
        <v>405</v>
      </c>
      <c r="B412" s="9">
        <v>1</v>
      </c>
      <c r="C412" s="9">
        <v>7</v>
      </c>
      <c r="D412" s="9">
        <v>4</v>
      </c>
      <c r="E412" s="9">
        <v>13</v>
      </c>
      <c r="F412" s="9">
        <v>0</v>
      </c>
      <c r="G412" s="9">
        <v>0</v>
      </c>
      <c r="H412" s="9">
        <v>0</v>
      </c>
      <c r="I412" s="9">
        <v>0</v>
      </c>
      <c r="J412" s="9">
        <v>0</v>
      </c>
      <c r="K412" s="9">
        <v>1</v>
      </c>
      <c r="L412" s="9">
        <v>0</v>
      </c>
      <c r="M412" s="9">
        <v>2</v>
      </c>
      <c r="N412" s="9">
        <v>1</v>
      </c>
      <c r="O412" s="9">
        <v>1</v>
      </c>
      <c r="P412" s="9">
        <v>1</v>
      </c>
      <c r="Q412" s="9">
        <v>1</v>
      </c>
      <c r="R412" s="9">
        <v>1</v>
      </c>
      <c r="S412" s="9">
        <v>1</v>
      </c>
      <c r="T412" s="9">
        <v>2</v>
      </c>
      <c r="U412" s="9">
        <v>1</v>
      </c>
      <c r="V412" s="9">
        <v>2</v>
      </c>
      <c r="W412" s="75">
        <v>2</v>
      </c>
      <c r="X412" s="75" t="s">
        <v>956</v>
      </c>
      <c r="Y412" s="75" t="s">
        <v>952</v>
      </c>
      <c r="Z412" s="9" t="s">
        <v>952</v>
      </c>
      <c r="AA412" s="9">
        <v>1</v>
      </c>
      <c r="AB412" s="9">
        <v>2</v>
      </c>
      <c r="AC412" s="9">
        <v>1</v>
      </c>
      <c r="AD412" s="9">
        <v>1</v>
      </c>
      <c r="AE412" s="9">
        <v>1</v>
      </c>
      <c r="AF412" s="9">
        <v>1</v>
      </c>
      <c r="AG412" s="9">
        <v>1</v>
      </c>
      <c r="AH412" s="91">
        <v>1</v>
      </c>
      <c r="AI412" s="9">
        <v>2</v>
      </c>
      <c r="AJ412">
        <v>2</v>
      </c>
      <c r="AK412" t="s">
        <v>957</v>
      </c>
      <c r="AL412" s="58">
        <v>2</v>
      </c>
      <c r="AM412">
        <v>1</v>
      </c>
      <c r="AN412">
        <v>1</v>
      </c>
      <c r="AO412">
        <v>1</v>
      </c>
      <c r="AP412">
        <v>1</v>
      </c>
      <c r="AQ412">
        <v>2</v>
      </c>
      <c r="AR412">
        <v>1</v>
      </c>
      <c r="AS412">
        <v>2</v>
      </c>
      <c r="AT412">
        <v>2</v>
      </c>
      <c r="AU412">
        <v>1</v>
      </c>
      <c r="AV412">
        <v>2</v>
      </c>
      <c r="AW412">
        <v>1</v>
      </c>
      <c r="AX412">
        <v>1</v>
      </c>
      <c r="AY412">
        <v>2</v>
      </c>
      <c r="AZ412">
        <v>2</v>
      </c>
      <c r="BA412">
        <v>2</v>
      </c>
      <c r="BB412">
        <v>2</v>
      </c>
      <c r="BC412">
        <v>1</v>
      </c>
      <c r="BD412">
        <v>1</v>
      </c>
      <c r="BE412">
        <v>1</v>
      </c>
      <c r="BF412">
        <v>2</v>
      </c>
      <c r="BG412">
        <v>2</v>
      </c>
      <c r="BH412">
        <v>1</v>
      </c>
      <c r="BI412">
        <v>2</v>
      </c>
      <c r="BJ412">
        <v>1</v>
      </c>
      <c r="BK412">
        <v>2</v>
      </c>
      <c r="BM412">
        <v>1</v>
      </c>
      <c r="BN412">
        <v>3</v>
      </c>
      <c r="BO412">
        <v>1</v>
      </c>
      <c r="BP412">
        <v>4</v>
      </c>
      <c r="BQ412">
        <v>1</v>
      </c>
      <c r="BR412">
        <v>1</v>
      </c>
      <c r="BS412">
        <v>3</v>
      </c>
      <c r="BT412" t="s">
        <v>344</v>
      </c>
      <c r="CS412" s="57"/>
    </row>
    <row r="413" spans="1:97" hidden="1">
      <c r="A413" s="9">
        <v>406</v>
      </c>
      <c r="B413" s="9">
        <v>2</v>
      </c>
      <c r="C413" s="9">
        <v>9</v>
      </c>
      <c r="D413" s="9">
        <v>7</v>
      </c>
      <c r="E413" s="9"/>
      <c r="F413" s="9">
        <v>0</v>
      </c>
      <c r="G413" s="9">
        <v>0</v>
      </c>
      <c r="H413" s="9">
        <v>0</v>
      </c>
      <c r="I413" s="9">
        <v>0</v>
      </c>
      <c r="J413" s="9">
        <v>0</v>
      </c>
      <c r="K413" s="9">
        <v>1</v>
      </c>
      <c r="L413" s="9">
        <v>0</v>
      </c>
      <c r="M413" s="9">
        <v>2</v>
      </c>
      <c r="N413" s="9">
        <v>1</v>
      </c>
      <c r="O413" s="9">
        <v>1</v>
      </c>
      <c r="P413" s="9">
        <v>2</v>
      </c>
      <c r="Q413" s="9">
        <v>2</v>
      </c>
      <c r="R413" s="9" t="s">
        <v>962</v>
      </c>
      <c r="S413" s="9" t="s">
        <v>957</v>
      </c>
      <c r="T413" s="9">
        <v>1</v>
      </c>
      <c r="U413" s="9">
        <v>2</v>
      </c>
      <c r="V413" s="9" t="s">
        <v>957</v>
      </c>
      <c r="W413" s="75">
        <v>1</v>
      </c>
      <c r="X413" s="75">
        <v>1</v>
      </c>
      <c r="Y413" s="75">
        <v>2</v>
      </c>
      <c r="Z413" s="9"/>
      <c r="AA413" s="9">
        <v>1</v>
      </c>
      <c r="AB413" s="9">
        <v>2</v>
      </c>
      <c r="AC413" s="9">
        <v>1</v>
      </c>
      <c r="AD413" s="9">
        <v>1</v>
      </c>
      <c r="AE413" s="9">
        <v>2</v>
      </c>
      <c r="AF413" s="9">
        <v>1</v>
      </c>
      <c r="AG413" s="9">
        <v>2</v>
      </c>
      <c r="AH413" s="91">
        <v>2</v>
      </c>
      <c r="AI413" s="9">
        <v>2</v>
      </c>
      <c r="AJ413">
        <v>2</v>
      </c>
      <c r="AK413" t="s">
        <v>957</v>
      </c>
      <c r="AL413" s="58">
        <v>2</v>
      </c>
      <c r="AM413">
        <v>1</v>
      </c>
      <c r="AN413">
        <v>1</v>
      </c>
      <c r="AO413">
        <v>2</v>
      </c>
      <c r="AP413">
        <v>2</v>
      </c>
      <c r="AQ413">
        <v>2</v>
      </c>
      <c r="AR413">
        <v>2</v>
      </c>
      <c r="AS413">
        <v>2</v>
      </c>
      <c r="AT413">
        <v>2</v>
      </c>
      <c r="AU413">
        <v>2</v>
      </c>
      <c r="AV413">
        <v>2</v>
      </c>
      <c r="AW413">
        <v>1</v>
      </c>
      <c r="AX413">
        <v>2</v>
      </c>
      <c r="AY413">
        <v>2</v>
      </c>
      <c r="AZ413">
        <v>2</v>
      </c>
      <c r="BA413">
        <v>1</v>
      </c>
      <c r="BB413">
        <v>2</v>
      </c>
      <c r="BC413">
        <v>2</v>
      </c>
      <c r="BD413">
        <v>2</v>
      </c>
      <c r="BE413">
        <v>1</v>
      </c>
      <c r="BF413">
        <v>1</v>
      </c>
      <c r="BG413">
        <v>1</v>
      </c>
      <c r="BH413">
        <v>1</v>
      </c>
      <c r="BI413">
        <v>2</v>
      </c>
      <c r="BJ413">
        <v>2</v>
      </c>
      <c r="BK413">
        <v>2</v>
      </c>
      <c r="BL413">
        <v>2</v>
      </c>
      <c r="BM413">
        <v>3</v>
      </c>
      <c r="BN413">
        <v>3</v>
      </c>
      <c r="BO413">
        <v>2</v>
      </c>
      <c r="BP413">
        <v>3</v>
      </c>
      <c r="BQ413">
        <v>4</v>
      </c>
      <c r="BR413">
        <v>3</v>
      </c>
      <c r="BS413">
        <v>2</v>
      </c>
      <c r="CS413" s="57"/>
    </row>
    <row r="414" spans="1:97">
      <c r="A414" s="9">
        <v>407</v>
      </c>
      <c r="B414" s="9">
        <v>1</v>
      </c>
      <c r="C414" s="9">
        <v>7</v>
      </c>
      <c r="D414" s="9">
        <v>1</v>
      </c>
      <c r="E414" s="9">
        <v>16</v>
      </c>
      <c r="F414" s="9">
        <v>0</v>
      </c>
      <c r="G414" s="9">
        <v>0</v>
      </c>
      <c r="H414" s="9">
        <v>0</v>
      </c>
      <c r="I414" s="9">
        <v>1</v>
      </c>
      <c r="J414" s="9">
        <v>0</v>
      </c>
      <c r="K414" s="9">
        <v>0</v>
      </c>
      <c r="L414" s="9">
        <v>0</v>
      </c>
      <c r="M414" s="9">
        <v>2</v>
      </c>
      <c r="N414" s="9">
        <v>2</v>
      </c>
      <c r="O414" s="9">
        <v>2</v>
      </c>
      <c r="P414" s="9">
        <v>1</v>
      </c>
      <c r="Q414" s="9">
        <v>1</v>
      </c>
      <c r="R414" s="9">
        <v>1</v>
      </c>
      <c r="S414" s="9">
        <v>1</v>
      </c>
      <c r="T414" s="9">
        <v>1</v>
      </c>
      <c r="U414" s="9">
        <v>2</v>
      </c>
      <c r="V414" s="9" t="s">
        <v>957</v>
      </c>
      <c r="W414" s="75">
        <v>2</v>
      </c>
      <c r="X414" s="75" t="s">
        <v>956</v>
      </c>
      <c r="Y414" s="75" t="s">
        <v>952</v>
      </c>
      <c r="Z414" s="9" t="s">
        <v>952</v>
      </c>
      <c r="AA414" s="9">
        <v>2</v>
      </c>
      <c r="AB414" s="9">
        <v>2</v>
      </c>
      <c r="AC414" s="9">
        <v>1</v>
      </c>
      <c r="AD414" s="9">
        <v>1</v>
      </c>
      <c r="AE414" s="9">
        <v>2</v>
      </c>
      <c r="AF414" s="9">
        <v>1</v>
      </c>
      <c r="AG414" s="9">
        <v>1</v>
      </c>
      <c r="AH414" s="9">
        <v>1</v>
      </c>
      <c r="AI414" s="9">
        <v>2</v>
      </c>
      <c r="AJ414">
        <v>2</v>
      </c>
      <c r="AK414" t="s">
        <v>957</v>
      </c>
      <c r="AL414" s="58">
        <v>2</v>
      </c>
      <c r="AM414">
        <v>1</v>
      </c>
      <c r="AN414">
        <v>1</v>
      </c>
      <c r="AO414">
        <v>2</v>
      </c>
      <c r="AP414">
        <v>1</v>
      </c>
      <c r="AQ414">
        <v>2</v>
      </c>
      <c r="AR414">
        <v>2</v>
      </c>
      <c r="AS414">
        <v>2</v>
      </c>
      <c r="AT414">
        <v>2</v>
      </c>
      <c r="AU414">
        <v>1</v>
      </c>
      <c r="AV414">
        <v>2</v>
      </c>
      <c r="AW414">
        <v>1</v>
      </c>
      <c r="AX414">
        <v>2</v>
      </c>
      <c r="AY414">
        <v>2</v>
      </c>
      <c r="AZ414">
        <v>2</v>
      </c>
      <c r="BA414">
        <v>1</v>
      </c>
      <c r="BB414">
        <v>2</v>
      </c>
      <c r="BC414">
        <v>1</v>
      </c>
      <c r="BD414">
        <v>1</v>
      </c>
      <c r="BE414">
        <v>1</v>
      </c>
      <c r="BF414">
        <v>1</v>
      </c>
      <c r="BG414">
        <v>1</v>
      </c>
      <c r="BH414">
        <v>1</v>
      </c>
      <c r="BI414">
        <v>2</v>
      </c>
      <c r="BJ414">
        <v>1</v>
      </c>
      <c r="BK414">
        <v>1</v>
      </c>
      <c r="BL414">
        <v>1</v>
      </c>
      <c r="BM414">
        <v>1</v>
      </c>
      <c r="BN414">
        <v>4</v>
      </c>
      <c r="BO414">
        <v>2</v>
      </c>
      <c r="BP414">
        <v>2</v>
      </c>
      <c r="BQ414">
        <v>3</v>
      </c>
      <c r="BR414">
        <v>4</v>
      </c>
      <c r="BS414">
        <v>1</v>
      </c>
      <c r="CS414" s="57"/>
    </row>
    <row r="415" spans="1:97" hidden="1">
      <c r="A415" s="9">
        <v>408</v>
      </c>
      <c r="B415" s="9">
        <v>2</v>
      </c>
      <c r="C415" s="9">
        <v>7</v>
      </c>
      <c r="D415" s="9">
        <v>4</v>
      </c>
      <c r="E415" s="9">
        <v>5</v>
      </c>
      <c r="F415" s="9">
        <v>0</v>
      </c>
      <c r="G415" s="9">
        <v>0</v>
      </c>
      <c r="H415" s="9">
        <v>0</v>
      </c>
      <c r="I415" s="9">
        <v>0</v>
      </c>
      <c r="J415" s="9">
        <v>0</v>
      </c>
      <c r="K415" s="9">
        <v>1</v>
      </c>
      <c r="L415" s="9">
        <v>0</v>
      </c>
      <c r="M415" s="9">
        <v>1</v>
      </c>
      <c r="N415" s="9">
        <v>1</v>
      </c>
      <c r="O415" s="9">
        <v>2</v>
      </c>
      <c r="P415" s="9">
        <v>1</v>
      </c>
      <c r="Q415" s="9">
        <v>1</v>
      </c>
      <c r="R415" s="9">
        <v>1</v>
      </c>
      <c r="S415" s="9">
        <v>2</v>
      </c>
      <c r="T415" s="9">
        <v>2</v>
      </c>
      <c r="U415" s="9">
        <v>2</v>
      </c>
      <c r="V415" s="9" t="s">
        <v>957</v>
      </c>
      <c r="W415" s="75">
        <v>1</v>
      </c>
      <c r="X415" s="75">
        <v>1</v>
      </c>
      <c r="Y415" s="75">
        <v>2</v>
      </c>
      <c r="Z415" s="9"/>
      <c r="AA415" s="9">
        <v>2</v>
      </c>
      <c r="AB415" s="9">
        <v>1</v>
      </c>
      <c r="AC415" s="9">
        <v>1</v>
      </c>
      <c r="AD415" s="9">
        <v>1</v>
      </c>
      <c r="AE415" s="9">
        <v>1</v>
      </c>
      <c r="AF415" s="9">
        <v>1</v>
      </c>
      <c r="AG415" s="9">
        <v>1</v>
      </c>
      <c r="AH415" s="91">
        <v>1</v>
      </c>
      <c r="AI415" s="9">
        <v>2</v>
      </c>
      <c r="AJ415">
        <v>2</v>
      </c>
      <c r="AK415" t="s">
        <v>957</v>
      </c>
      <c r="AL415" s="58">
        <v>2</v>
      </c>
      <c r="AM415">
        <v>1</v>
      </c>
      <c r="AN415">
        <v>1</v>
      </c>
      <c r="AO415">
        <v>2</v>
      </c>
      <c r="AP415">
        <v>2</v>
      </c>
      <c r="AQ415">
        <v>1</v>
      </c>
      <c r="AR415">
        <v>2</v>
      </c>
      <c r="AS415">
        <v>2</v>
      </c>
      <c r="AT415">
        <v>2</v>
      </c>
      <c r="AU415">
        <v>1</v>
      </c>
      <c r="AV415">
        <v>2</v>
      </c>
      <c r="AW415">
        <v>1</v>
      </c>
      <c r="AX415">
        <v>2</v>
      </c>
      <c r="AY415">
        <v>2</v>
      </c>
      <c r="AZ415">
        <v>2</v>
      </c>
      <c r="BA415">
        <v>2</v>
      </c>
      <c r="BB415">
        <v>2</v>
      </c>
      <c r="BC415">
        <v>1</v>
      </c>
      <c r="BD415">
        <v>1</v>
      </c>
      <c r="BE415">
        <v>1</v>
      </c>
      <c r="BF415">
        <v>1</v>
      </c>
      <c r="BG415">
        <v>1</v>
      </c>
      <c r="BH415">
        <v>1</v>
      </c>
      <c r="BI415">
        <v>2</v>
      </c>
      <c r="BJ415">
        <v>1</v>
      </c>
      <c r="BK415">
        <v>1</v>
      </c>
      <c r="BL415">
        <v>2</v>
      </c>
      <c r="BM415">
        <v>3</v>
      </c>
      <c r="BN415">
        <v>4</v>
      </c>
      <c r="BO415">
        <v>3</v>
      </c>
      <c r="BP415">
        <v>2</v>
      </c>
      <c r="BQ415">
        <v>4</v>
      </c>
      <c r="BR415">
        <v>4</v>
      </c>
      <c r="BS415">
        <v>1</v>
      </c>
      <c r="CS415" s="57"/>
    </row>
    <row r="416" spans="1:97">
      <c r="A416" s="9">
        <v>409</v>
      </c>
      <c r="B416" s="9">
        <v>1</v>
      </c>
      <c r="C416" s="9">
        <v>7</v>
      </c>
      <c r="D416" s="9">
        <v>1</v>
      </c>
      <c r="E416" s="9">
        <v>15</v>
      </c>
      <c r="F416" s="9">
        <v>0</v>
      </c>
      <c r="G416" s="9">
        <v>0</v>
      </c>
      <c r="H416" s="9">
        <v>0</v>
      </c>
      <c r="I416" s="9">
        <v>0</v>
      </c>
      <c r="J416" s="9">
        <v>0</v>
      </c>
      <c r="K416" s="9">
        <v>1</v>
      </c>
      <c r="L416" s="9">
        <v>0</v>
      </c>
      <c r="M416" s="9">
        <v>2</v>
      </c>
      <c r="N416" s="9">
        <v>2</v>
      </c>
      <c r="O416" s="9">
        <v>2</v>
      </c>
      <c r="P416" s="9">
        <v>1</v>
      </c>
      <c r="Q416" s="9">
        <v>1</v>
      </c>
      <c r="R416" s="9">
        <v>1</v>
      </c>
      <c r="S416" s="9">
        <v>2</v>
      </c>
      <c r="T416" s="9">
        <v>2</v>
      </c>
      <c r="U416" s="9">
        <v>1</v>
      </c>
      <c r="V416" s="9">
        <v>2</v>
      </c>
      <c r="W416" s="75">
        <v>1</v>
      </c>
      <c r="X416" s="75">
        <v>1</v>
      </c>
      <c r="Y416" s="75">
        <v>1</v>
      </c>
      <c r="Z416" s="9">
        <v>1</v>
      </c>
      <c r="AA416" s="9">
        <v>1</v>
      </c>
      <c r="AB416" s="9">
        <v>2</v>
      </c>
      <c r="AC416" s="9">
        <v>1</v>
      </c>
      <c r="AD416" s="9">
        <v>1</v>
      </c>
      <c r="AE416" s="9">
        <v>2</v>
      </c>
      <c r="AF416" s="9">
        <v>1</v>
      </c>
      <c r="AG416" s="9">
        <v>2</v>
      </c>
      <c r="AH416" s="9">
        <v>2</v>
      </c>
      <c r="AI416" s="9">
        <v>2</v>
      </c>
      <c r="AJ416">
        <v>2</v>
      </c>
      <c r="AK416" t="s">
        <v>957</v>
      </c>
      <c r="AL416" s="58">
        <v>2</v>
      </c>
      <c r="AM416">
        <v>2</v>
      </c>
      <c r="AN416">
        <v>2</v>
      </c>
      <c r="AO416">
        <v>2</v>
      </c>
      <c r="AP416">
        <v>1</v>
      </c>
      <c r="AQ416">
        <v>1</v>
      </c>
      <c r="AR416">
        <v>1</v>
      </c>
      <c r="AS416">
        <v>1</v>
      </c>
      <c r="AT416">
        <v>1</v>
      </c>
      <c r="AU416">
        <v>1</v>
      </c>
      <c r="AV416">
        <v>2</v>
      </c>
      <c r="AW416">
        <v>1</v>
      </c>
      <c r="AX416">
        <v>2</v>
      </c>
      <c r="AY416">
        <v>2</v>
      </c>
      <c r="AZ416">
        <v>2</v>
      </c>
      <c r="BA416">
        <v>1</v>
      </c>
      <c r="BB416">
        <v>1</v>
      </c>
      <c r="BC416">
        <v>1</v>
      </c>
      <c r="BD416">
        <v>1</v>
      </c>
      <c r="BE416">
        <v>1</v>
      </c>
      <c r="BF416">
        <v>2</v>
      </c>
      <c r="BG416">
        <v>2</v>
      </c>
      <c r="BH416">
        <v>1</v>
      </c>
      <c r="BI416">
        <v>1</v>
      </c>
      <c r="BJ416">
        <v>1</v>
      </c>
      <c r="BK416">
        <v>1</v>
      </c>
      <c r="BL416">
        <v>1</v>
      </c>
      <c r="BM416">
        <v>1</v>
      </c>
      <c r="BN416">
        <v>4</v>
      </c>
      <c r="BO416">
        <v>1</v>
      </c>
      <c r="BP416">
        <v>2</v>
      </c>
      <c r="BQ416">
        <v>1</v>
      </c>
      <c r="BR416">
        <v>1</v>
      </c>
      <c r="CS416" s="57"/>
    </row>
    <row r="417" spans="1:97" hidden="1">
      <c r="A417" s="9">
        <v>410</v>
      </c>
      <c r="B417" s="9">
        <v>2</v>
      </c>
      <c r="C417" s="9">
        <v>4</v>
      </c>
      <c r="D417" s="9">
        <v>3</v>
      </c>
      <c r="E417" s="9">
        <v>2</v>
      </c>
      <c r="F417" s="9">
        <v>1</v>
      </c>
      <c r="G417" s="9">
        <v>0</v>
      </c>
      <c r="H417" s="9">
        <v>0</v>
      </c>
      <c r="I417" s="9">
        <v>1</v>
      </c>
      <c r="J417" s="9">
        <v>0</v>
      </c>
      <c r="K417" s="9">
        <v>0</v>
      </c>
      <c r="L417" s="9">
        <v>0</v>
      </c>
      <c r="M417" s="9">
        <v>2</v>
      </c>
      <c r="N417" s="9">
        <v>2</v>
      </c>
      <c r="O417" s="9">
        <v>2</v>
      </c>
      <c r="P417" s="9">
        <v>1</v>
      </c>
      <c r="Q417" s="9">
        <v>1</v>
      </c>
      <c r="R417" s="9">
        <v>1</v>
      </c>
      <c r="S417" s="9">
        <v>2</v>
      </c>
      <c r="T417" s="9">
        <v>2</v>
      </c>
      <c r="U417" s="9">
        <v>1</v>
      </c>
      <c r="V417" s="9">
        <v>1</v>
      </c>
      <c r="W417" s="75">
        <v>1</v>
      </c>
      <c r="X417" s="75">
        <v>1</v>
      </c>
      <c r="Y417" s="75">
        <v>2</v>
      </c>
      <c r="Z417" s="9">
        <v>2</v>
      </c>
      <c r="AA417" s="9">
        <v>2</v>
      </c>
      <c r="AB417" s="9">
        <v>2</v>
      </c>
      <c r="AC417" s="9">
        <v>1</v>
      </c>
      <c r="AD417" s="9">
        <v>1</v>
      </c>
      <c r="AE417" s="9">
        <v>2</v>
      </c>
      <c r="AF417" s="9">
        <v>1</v>
      </c>
      <c r="AG417" s="9">
        <v>1</v>
      </c>
      <c r="AH417" s="9">
        <v>2</v>
      </c>
      <c r="AI417" s="9">
        <v>2</v>
      </c>
      <c r="AJ417">
        <v>1</v>
      </c>
      <c r="AK417">
        <v>1</v>
      </c>
      <c r="AL417" s="58">
        <v>1</v>
      </c>
      <c r="AM417">
        <v>1</v>
      </c>
      <c r="AN417">
        <v>1</v>
      </c>
      <c r="AO417">
        <v>1</v>
      </c>
      <c r="AP417">
        <v>1</v>
      </c>
      <c r="AQ417">
        <v>1</v>
      </c>
      <c r="AR417">
        <v>1</v>
      </c>
      <c r="AS417">
        <v>2</v>
      </c>
      <c r="AT417">
        <v>1</v>
      </c>
      <c r="AU417">
        <v>2</v>
      </c>
      <c r="AV417">
        <v>2</v>
      </c>
      <c r="AW417">
        <v>1</v>
      </c>
      <c r="AX417">
        <v>2</v>
      </c>
      <c r="AY417">
        <v>2</v>
      </c>
      <c r="AZ417">
        <v>2</v>
      </c>
      <c r="BA417">
        <v>1</v>
      </c>
      <c r="BB417">
        <v>2</v>
      </c>
      <c r="BC417">
        <v>1</v>
      </c>
      <c r="BD417">
        <v>1</v>
      </c>
      <c r="BE417">
        <v>2</v>
      </c>
      <c r="BF417" t="s">
        <v>968</v>
      </c>
      <c r="BG417" t="s">
        <v>957</v>
      </c>
      <c r="BH417">
        <v>1</v>
      </c>
      <c r="BI417">
        <v>3</v>
      </c>
      <c r="BJ417">
        <v>2</v>
      </c>
      <c r="BK417">
        <v>4</v>
      </c>
      <c r="BL417">
        <v>4</v>
      </c>
      <c r="BM417">
        <v>1</v>
      </c>
      <c r="BN417">
        <v>4</v>
      </c>
      <c r="BP417">
        <v>2</v>
      </c>
      <c r="BQ417">
        <v>1</v>
      </c>
      <c r="BS417">
        <v>3</v>
      </c>
      <c r="BT417" t="s">
        <v>345</v>
      </c>
      <c r="CS417" s="57"/>
    </row>
    <row r="418" spans="1:97" hidden="1">
      <c r="A418" s="9">
        <v>411</v>
      </c>
      <c r="B418" s="9">
        <v>2</v>
      </c>
      <c r="C418" s="9">
        <v>9</v>
      </c>
      <c r="D418" s="9">
        <v>7</v>
      </c>
      <c r="E418" s="9">
        <v>8</v>
      </c>
      <c r="F418" s="9">
        <v>0</v>
      </c>
      <c r="G418" s="9">
        <v>0</v>
      </c>
      <c r="H418" s="9">
        <v>0</v>
      </c>
      <c r="I418" s="9">
        <v>0</v>
      </c>
      <c r="J418" s="9">
        <v>0</v>
      </c>
      <c r="K418" s="9">
        <v>0</v>
      </c>
      <c r="L418" s="9">
        <v>1</v>
      </c>
      <c r="M418" s="9">
        <v>2</v>
      </c>
      <c r="N418" s="9">
        <v>2</v>
      </c>
      <c r="O418" s="9">
        <v>2</v>
      </c>
      <c r="P418" s="9">
        <v>2</v>
      </c>
      <c r="Q418" s="9">
        <v>2</v>
      </c>
      <c r="R418" s="9" t="s">
        <v>957</v>
      </c>
      <c r="S418" s="9" t="s">
        <v>957</v>
      </c>
      <c r="T418" s="9">
        <v>1</v>
      </c>
      <c r="U418" s="9">
        <v>2</v>
      </c>
      <c r="V418" s="9" t="s">
        <v>957</v>
      </c>
      <c r="W418" s="75">
        <v>2</v>
      </c>
      <c r="X418" s="75" t="s">
        <v>956</v>
      </c>
      <c r="Y418" s="75" t="s">
        <v>952</v>
      </c>
      <c r="Z418" s="9" t="s">
        <v>952</v>
      </c>
      <c r="AA418" s="9">
        <v>2</v>
      </c>
      <c r="AB418" s="9">
        <v>2</v>
      </c>
      <c r="AC418" s="9">
        <v>2</v>
      </c>
      <c r="AD418" s="9">
        <v>2</v>
      </c>
      <c r="AE418" s="9">
        <v>2</v>
      </c>
      <c r="AF418" s="9">
        <v>2</v>
      </c>
      <c r="AG418" s="9">
        <v>2</v>
      </c>
      <c r="AH418" s="91">
        <v>2</v>
      </c>
      <c r="AI418" s="9">
        <v>2</v>
      </c>
      <c r="AJ418">
        <v>1</v>
      </c>
      <c r="AK418">
        <v>1</v>
      </c>
      <c r="AL418" s="58">
        <v>2</v>
      </c>
      <c r="AM418">
        <v>2</v>
      </c>
      <c r="AN418">
        <v>2</v>
      </c>
      <c r="AO418">
        <v>2</v>
      </c>
      <c r="AP418">
        <v>2</v>
      </c>
      <c r="AQ418">
        <v>2</v>
      </c>
      <c r="AR418">
        <v>2</v>
      </c>
      <c r="AS418">
        <v>2</v>
      </c>
      <c r="AT418">
        <v>2</v>
      </c>
      <c r="AU418">
        <v>2</v>
      </c>
      <c r="AV418">
        <v>2</v>
      </c>
      <c r="AW418">
        <v>2</v>
      </c>
      <c r="AX418">
        <v>2</v>
      </c>
      <c r="AY418">
        <v>2</v>
      </c>
      <c r="AZ418">
        <v>2</v>
      </c>
      <c r="BA418">
        <v>2</v>
      </c>
      <c r="BB418">
        <v>2</v>
      </c>
      <c r="BC418">
        <v>2</v>
      </c>
      <c r="BD418">
        <v>2</v>
      </c>
      <c r="BE418">
        <v>2</v>
      </c>
      <c r="BF418" t="s">
        <v>968</v>
      </c>
      <c r="BG418" t="s">
        <v>957</v>
      </c>
      <c r="BH418">
        <v>2</v>
      </c>
      <c r="BI418">
        <v>3</v>
      </c>
      <c r="BJ418">
        <v>2</v>
      </c>
      <c r="BK418">
        <v>3</v>
      </c>
      <c r="BL418">
        <v>2</v>
      </c>
      <c r="BM418">
        <v>3</v>
      </c>
      <c r="BN418">
        <v>4</v>
      </c>
      <c r="BO418">
        <v>3</v>
      </c>
      <c r="BP418">
        <v>4</v>
      </c>
      <c r="BQ418">
        <v>4</v>
      </c>
      <c r="BR418">
        <v>3</v>
      </c>
      <c r="BS418">
        <v>5</v>
      </c>
      <c r="CS418" s="57"/>
    </row>
    <row r="419" spans="1:97" hidden="1">
      <c r="A419" s="9">
        <v>412</v>
      </c>
      <c r="B419" s="9">
        <v>1</v>
      </c>
      <c r="C419" s="9">
        <v>7</v>
      </c>
      <c r="D419" s="9">
        <v>7</v>
      </c>
      <c r="E419" s="9">
        <v>4</v>
      </c>
      <c r="F419" s="9">
        <v>0</v>
      </c>
      <c r="G419" s="9">
        <v>0</v>
      </c>
      <c r="H419" s="9">
        <v>0</v>
      </c>
      <c r="I419" s="9">
        <v>0</v>
      </c>
      <c r="J419" s="9">
        <v>1</v>
      </c>
      <c r="K419" s="9">
        <v>0</v>
      </c>
      <c r="L419" s="9">
        <v>0</v>
      </c>
      <c r="M419" s="9">
        <v>2</v>
      </c>
      <c r="N419" s="9">
        <v>2</v>
      </c>
      <c r="O419" s="9">
        <v>1</v>
      </c>
      <c r="P419" s="9">
        <v>1</v>
      </c>
      <c r="Q419" s="9">
        <v>1</v>
      </c>
      <c r="R419" s="9">
        <v>1</v>
      </c>
      <c r="S419" s="9">
        <v>1</v>
      </c>
      <c r="T419" s="9">
        <v>2</v>
      </c>
      <c r="U419" s="9">
        <v>1</v>
      </c>
      <c r="V419" s="9">
        <v>2</v>
      </c>
      <c r="W419" s="75">
        <v>1</v>
      </c>
      <c r="X419" s="75">
        <v>1</v>
      </c>
      <c r="Y419" s="75">
        <v>2</v>
      </c>
      <c r="Z419" s="9">
        <v>1</v>
      </c>
      <c r="AA419" s="9">
        <v>1</v>
      </c>
      <c r="AB419" s="9">
        <v>2</v>
      </c>
      <c r="AC419" s="9">
        <v>2</v>
      </c>
      <c r="AD419" s="9">
        <v>1</v>
      </c>
      <c r="AE419" s="9">
        <v>2</v>
      </c>
      <c r="AF419" s="9">
        <v>2</v>
      </c>
      <c r="AG419" s="9">
        <v>2</v>
      </c>
      <c r="AH419" s="91">
        <v>2</v>
      </c>
      <c r="AI419" s="9">
        <v>2</v>
      </c>
      <c r="AJ419">
        <v>2</v>
      </c>
      <c r="AK419" t="s">
        <v>957</v>
      </c>
      <c r="AL419" s="58">
        <v>2</v>
      </c>
      <c r="AM419">
        <v>1</v>
      </c>
      <c r="AN419">
        <v>1</v>
      </c>
      <c r="AO419">
        <v>2</v>
      </c>
      <c r="AP419">
        <v>1</v>
      </c>
      <c r="AQ419">
        <v>1</v>
      </c>
      <c r="AR419">
        <v>2</v>
      </c>
      <c r="AS419">
        <v>2</v>
      </c>
      <c r="AT419">
        <v>1</v>
      </c>
      <c r="AU419">
        <v>2</v>
      </c>
      <c r="AV419">
        <v>2</v>
      </c>
      <c r="AW419">
        <v>2</v>
      </c>
      <c r="AX419">
        <v>2</v>
      </c>
      <c r="AY419">
        <v>2</v>
      </c>
      <c r="AZ419">
        <v>2</v>
      </c>
      <c r="BA419">
        <v>1</v>
      </c>
      <c r="BB419">
        <v>2</v>
      </c>
      <c r="BC419">
        <v>1</v>
      </c>
      <c r="BD419">
        <v>1</v>
      </c>
      <c r="BE419">
        <v>1</v>
      </c>
      <c r="BF419">
        <v>3</v>
      </c>
      <c r="BH419">
        <v>2</v>
      </c>
      <c r="BI419">
        <v>3</v>
      </c>
      <c r="BJ419">
        <v>1</v>
      </c>
      <c r="BK419">
        <v>3</v>
      </c>
      <c r="BL419">
        <v>3</v>
      </c>
      <c r="BM419">
        <v>3</v>
      </c>
      <c r="BN419">
        <v>4</v>
      </c>
      <c r="BO419">
        <v>3</v>
      </c>
      <c r="BP419">
        <v>4</v>
      </c>
      <c r="BQ419">
        <v>3</v>
      </c>
      <c r="BR419">
        <v>1</v>
      </c>
      <c r="BS419">
        <v>5</v>
      </c>
      <c r="BT419" t="s">
        <v>346</v>
      </c>
      <c r="CS419" s="57"/>
    </row>
    <row r="420" spans="1:97" hidden="1">
      <c r="A420" s="9">
        <v>413</v>
      </c>
      <c r="B420" s="9">
        <v>2</v>
      </c>
      <c r="C420" s="9">
        <v>6</v>
      </c>
      <c r="D420" s="9">
        <v>4</v>
      </c>
      <c r="E420" s="9">
        <v>3</v>
      </c>
      <c r="F420" s="9">
        <v>0</v>
      </c>
      <c r="G420" s="9">
        <v>1</v>
      </c>
      <c r="H420" s="9">
        <v>0</v>
      </c>
      <c r="I420" s="9">
        <v>1</v>
      </c>
      <c r="J420" s="9">
        <v>0</v>
      </c>
      <c r="K420" s="9">
        <v>0</v>
      </c>
      <c r="L420" s="9">
        <v>0</v>
      </c>
      <c r="M420" s="9">
        <v>2</v>
      </c>
      <c r="N420" s="9">
        <v>2</v>
      </c>
      <c r="O420" s="9">
        <v>2</v>
      </c>
      <c r="P420" s="9">
        <v>1</v>
      </c>
      <c r="Q420" s="9">
        <v>1</v>
      </c>
      <c r="R420" s="9">
        <v>1</v>
      </c>
      <c r="S420" s="9">
        <v>1</v>
      </c>
      <c r="T420" s="9">
        <v>2</v>
      </c>
      <c r="U420" s="9">
        <v>1</v>
      </c>
      <c r="V420" s="9">
        <v>1</v>
      </c>
      <c r="W420" s="75">
        <v>2</v>
      </c>
      <c r="X420" s="75" t="s">
        <v>956</v>
      </c>
      <c r="Y420" s="75" t="s">
        <v>952</v>
      </c>
      <c r="Z420" s="9" t="s">
        <v>952</v>
      </c>
      <c r="AA420" s="9">
        <v>1</v>
      </c>
      <c r="AB420" s="9">
        <v>1</v>
      </c>
      <c r="AC420" s="9">
        <v>2</v>
      </c>
      <c r="AD420" s="9">
        <v>1</v>
      </c>
      <c r="AE420" s="9">
        <v>2</v>
      </c>
      <c r="AF420" s="9">
        <v>2</v>
      </c>
      <c r="AG420" s="9">
        <v>1</v>
      </c>
      <c r="AH420" s="91">
        <v>2</v>
      </c>
      <c r="AI420" s="9">
        <v>2</v>
      </c>
      <c r="AJ420">
        <v>1</v>
      </c>
      <c r="AK420">
        <v>1</v>
      </c>
      <c r="AL420" s="58">
        <v>2</v>
      </c>
      <c r="AM420">
        <v>2</v>
      </c>
      <c r="AN420">
        <v>2</v>
      </c>
      <c r="AO420">
        <v>2</v>
      </c>
      <c r="AP420">
        <v>2</v>
      </c>
      <c r="AQ420">
        <v>2</v>
      </c>
      <c r="AR420">
        <v>2</v>
      </c>
      <c r="AS420">
        <v>2</v>
      </c>
      <c r="AT420">
        <v>1</v>
      </c>
      <c r="AU420">
        <v>2</v>
      </c>
      <c r="AV420">
        <v>2</v>
      </c>
      <c r="AW420">
        <v>1</v>
      </c>
      <c r="AX420">
        <v>2</v>
      </c>
      <c r="AY420">
        <v>2</v>
      </c>
      <c r="AZ420">
        <v>2</v>
      </c>
      <c r="BA420">
        <v>2</v>
      </c>
      <c r="BB420">
        <v>2</v>
      </c>
      <c r="BC420">
        <v>1</v>
      </c>
      <c r="BD420">
        <v>1</v>
      </c>
      <c r="BE420">
        <v>1</v>
      </c>
      <c r="BF420">
        <v>2</v>
      </c>
      <c r="BG420">
        <v>3</v>
      </c>
      <c r="BH420">
        <v>1</v>
      </c>
      <c r="BI420">
        <v>3</v>
      </c>
      <c r="BJ420">
        <v>3</v>
      </c>
      <c r="BK420">
        <v>3</v>
      </c>
      <c r="BL420">
        <v>2</v>
      </c>
      <c r="BM420">
        <v>1</v>
      </c>
      <c r="BN420">
        <v>4</v>
      </c>
      <c r="BO420">
        <v>2</v>
      </c>
      <c r="BP420">
        <v>2</v>
      </c>
      <c r="BQ420">
        <v>4</v>
      </c>
      <c r="BR420">
        <v>1</v>
      </c>
      <c r="BS420">
        <v>5</v>
      </c>
      <c r="BT420" t="s">
        <v>347</v>
      </c>
      <c r="CS420" s="57"/>
    </row>
    <row r="421" spans="1:97" hidden="1">
      <c r="A421" s="9">
        <v>414</v>
      </c>
      <c r="B421" s="9">
        <v>1</v>
      </c>
      <c r="C421" s="9">
        <v>7</v>
      </c>
      <c r="D421" s="9">
        <v>7</v>
      </c>
      <c r="E421" s="9">
        <v>2</v>
      </c>
      <c r="F421" s="9">
        <v>0</v>
      </c>
      <c r="G421" s="9">
        <v>0</v>
      </c>
      <c r="H421" s="9">
        <v>0</v>
      </c>
      <c r="I421" s="9">
        <v>0</v>
      </c>
      <c r="J421" s="9">
        <v>1</v>
      </c>
      <c r="K421" s="9">
        <v>1</v>
      </c>
      <c r="L421" s="9">
        <v>0</v>
      </c>
      <c r="M421" s="9">
        <v>1</v>
      </c>
      <c r="N421" s="9">
        <v>2</v>
      </c>
      <c r="O421" s="9">
        <v>2</v>
      </c>
      <c r="P421" s="9">
        <v>1</v>
      </c>
      <c r="Q421" s="9">
        <v>2</v>
      </c>
      <c r="R421" s="9" t="s">
        <v>962</v>
      </c>
      <c r="S421" s="9" t="s">
        <v>957</v>
      </c>
      <c r="T421" s="9">
        <v>2</v>
      </c>
      <c r="U421" s="9">
        <v>2</v>
      </c>
      <c r="V421" s="9" t="s">
        <v>967</v>
      </c>
      <c r="W421" s="75">
        <v>1</v>
      </c>
      <c r="X421" s="75">
        <v>1</v>
      </c>
      <c r="Y421" s="75">
        <v>2</v>
      </c>
      <c r="Z421" s="9"/>
      <c r="AA421" s="9">
        <v>1</v>
      </c>
      <c r="AB421" s="9">
        <v>2</v>
      </c>
      <c r="AC421" s="9">
        <v>1</v>
      </c>
      <c r="AD421" s="9">
        <v>2</v>
      </c>
      <c r="AE421" s="9">
        <v>1</v>
      </c>
      <c r="AF421" s="9">
        <v>2</v>
      </c>
      <c r="AG421" s="9">
        <v>2</v>
      </c>
      <c r="AH421" s="91">
        <v>2</v>
      </c>
      <c r="AI421" s="9">
        <v>2</v>
      </c>
      <c r="AJ421">
        <v>2</v>
      </c>
      <c r="AK421" t="s">
        <v>957</v>
      </c>
      <c r="AL421" s="58">
        <v>1</v>
      </c>
      <c r="AM421">
        <v>1</v>
      </c>
      <c r="AN421">
        <v>2</v>
      </c>
      <c r="AO421">
        <v>2</v>
      </c>
      <c r="AP421">
        <v>1</v>
      </c>
      <c r="AQ421">
        <v>2</v>
      </c>
      <c r="AR421">
        <v>2</v>
      </c>
      <c r="AS421">
        <v>2</v>
      </c>
      <c r="AT421">
        <v>2</v>
      </c>
      <c r="AU421">
        <v>2</v>
      </c>
      <c r="BF421" t="s">
        <v>957</v>
      </c>
      <c r="BG421" t="s">
        <v>957</v>
      </c>
      <c r="BR421">
        <v>4</v>
      </c>
      <c r="BS421">
        <v>5</v>
      </c>
      <c r="CS421" s="57"/>
    </row>
    <row r="422" spans="1:97" hidden="1">
      <c r="A422" s="9">
        <v>415</v>
      </c>
      <c r="B422" s="9">
        <v>1</v>
      </c>
      <c r="C422" s="9">
        <v>2</v>
      </c>
      <c r="D422" s="9">
        <v>7</v>
      </c>
      <c r="E422" s="9">
        <v>1</v>
      </c>
      <c r="F422" s="9">
        <v>0</v>
      </c>
      <c r="G422" s="9">
        <v>0</v>
      </c>
      <c r="H422" s="9">
        <v>0</v>
      </c>
      <c r="I422" s="9">
        <v>1</v>
      </c>
      <c r="J422" s="9">
        <v>0</v>
      </c>
      <c r="K422" s="9">
        <v>0</v>
      </c>
      <c r="L422" s="9">
        <v>0</v>
      </c>
      <c r="M422" s="9">
        <v>2</v>
      </c>
      <c r="N422" s="9">
        <v>2</v>
      </c>
      <c r="O422" s="9">
        <v>2</v>
      </c>
      <c r="P422" s="9">
        <v>1</v>
      </c>
      <c r="Q422" s="9">
        <v>1</v>
      </c>
      <c r="R422" s="9">
        <v>1</v>
      </c>
      <c r="S422" s="9">
        <v>2</v>
      </c>
      <c r="T422" s="9">
        <v>2</v>
      </c>
      <c r="U422" s="9">
        <v>1</v>
      </c>
      <c r="V422" s="9">
        <v>1</v>
      </c>
      <c r="W422" s="75">
        <v>1</v>
      </c>
      <c r="X422" s="75">
        <v>1</v>
      </c>
      <c r="Y422" s="75">
        <v>2</v>
      </c>
      <c r="Z422" s="9">
        <v>2</v>
      </c>
      <c r="AA422" s="9">
        <v>2</v>
      </c>
      <c r="AB422" s="9">
        <v>2</v>
      </c>
      <c r="AC422" s="9">
        <v>2</v>
      </c>
      <c r="AD422" s="9">
        <v>1</v>
      </c>
      <c r="AE422" s="9">
        <v>2</v>
      </c>
      <c r="AF422" s="9">
        <v>2</v>
      </c>
      <c r="AG422" s="9">
        <v>2</v>
      </c>
      <c r="AH422" s="91">
        <v>1</v>
      </c>
      <c r="AI422" s="9">
        <v>2</v>
      </c>
      <c r="AJ422">
        <v>2</v>
      </c>
      <c r="AK422" t="s">
        <v>957</v>
      </c>
      <c r="AL422" s="58">
        <v>2</v>
      </c>
      <c r="AM422">
        <v>1</v>
      </c>
      <c r="AN422">
        <v>2</v>
      </c>
      <c r="AO422">
        <v>2</v>
      </c>
      <c r="AP422">
        <v>1</v>
      </c>
      <c r="AQ422">
        <v>1</v>
      </c>
      <c r="AR422">
        <v>1</v>
      </c>
      <c r="AS422">
        <v>2</v>
      </c>
      <c r="AT422">
        <v>1</v>
      </c>
      <c r="AU422">
        <v>2</v>
      </c>
      <c r="AV422">
        <v>1</v>
      </c>
      <c r="AW422">
        <v>1</v>
      </c>
      <c r="AX422">
        <v>2</v>
      </c>
      <c r="AY422">
        <v>2</v>
      </c>
      <c r="AZ422">
        <v>2</v>
      </c>
      <c r="BA422">
        <v>2</v>
      </c>
      <c r="BB422">
        <v>2</v>
      </c>
      <c r="BC422">
        <v>1</v>
      </c>
      <c r="BD422">
        <v>1</v>
      </c>
      <c r="BE422">
        <v>1</v>
      </c>
      <c r="BF422">
        <v>2</v>
      </c>
      <c r="BG422">
        <v>2</v>
      </c>
      <c r="BH422">
        <v>3</v>
      </c>
      <c r="BI422">
        <v>4</v>
      </c>
      <c r="BJ422">
        <v>1</v>
      </c>
      <c r="BK422">
        <v>3</v>
      </c>
      <c r="BL422">
        <v>1</v>
      </c>
      <c r="BM422">
        <v>1</v>
      </c>
      <c r="BN422">
        <v>4</v>
      </c>
      <c r="BO422">
        <v>3</v>
      </c>
      <c r="BP422">
        <v>2</v>
      </c>
      <c r="BQ422">
        <v>3</v>
      </c>
      <c r="BR422">
        <v>1</v>
      </c>
      <c r="BS422">
        <v>5</v>
      </c>
      <c r="BT422" t="s">
        <v>348</v>
      </c>
      <c r="CS422" s="57"/>
    </row>
    <row r="423" spans="1:97">
      <c r="A423" s="9">
        <v>416</v>
      </c>
      <c r="B423" s="9">
        <v>1</v>
      </c>
      <c r="C423" s="9">
        <v>4</v>
      </c>
      <c r="D423" s="9"/>
      <c r="E423" s="9">
        <v>6</v>
      </c>
      <c r="F423" s="9">
        <v>0</v>
      </c>
      <c r="G423" s="9">
        <v>1</v>
      </c>
      <c r="H423" s="9">
        <v>0</v>
      </c>
      <c r="I423" s="9">
        <v>0</v>
      </c>
      <c r="J423" s="9">
        <v>0</v>
      </c>
      <c r="K423" s="9">
        <v>0</v>
      </c>
      <c r="L423" s="9">
        <v>0</v>
      </c>
      <c r="M423" s="9">
        <v>1</v>
      </c>
      <c r="N423" s="9">
        <v>2</v>
      </c>
      <c r="O423" s="9">
        <v>1</v>
      </c>
      <c r="P423" s="9">
        <v>1</v>
      </c>
      <c r="Q423" s="9">
        <v>1</v>
      </c>
      <c r="R423" s="9">
        <v>1</v>
      </c>
      <c r="S423" s="9">
        <v>1</v>
      </c>
      <c r="T423" s="9">
        <v>2</v>
      </c>
      <c r="U423" s="9">
        <v>1</v>
      </c>
      <c r="V423" s="9">
        <v>2</v>
      </c>
      <c r="W423" s="75">
        <v>1</v>
      </c>
      <c r="X423" s="75">
        <v>2</v>
      </c>
      <c r="Y423" s="75">
        <v>2</v>
      </c>
      <c r="Z423" s="9"/>
      <c r="AA423" s="9">
        <v>1</v>
      </c>
      <c r="AB423" s="9">
        <v>1</v>
      </c>
      <c r="AC423" s="9">
        <v>1</v>
      </c>
      <c r="AD423" s="9">
        <v>1</v>
      </c>
      <c r="AE423" s="9">
        <v>1</v>
      </c>
      <c r="AF423" s="9">
        <v>1</v>
      </c>
      <c r="AG423" s="9">
        <v>1</v>
      </c>
      <c r="AH423" s="91">
        <v>2</v>
      </c>
      <c r="AI423" s="9">
        <v>2</v>
      </c>
      <c r="AJ423">
        <v>1</v>
      </c>
      <c r="AK423">
        <v>1</v>
      </c>
      <c r="AL423" s="58">
        <v>2</v>
      </c>
      <c r="AM423">
        <v>1</v>
      </c>
      <c r="AN423">
        <v>1</v>
      </c>
      <c r="AO423">
        <v>2</v>
      </c>
      <c r="AP423">
        <v>2</v>
      </c>
      <c r="AQ423">
        <v>2</v>
      </c>
      <c r="AR423">
        <v>2</v>
      </c>
      <c r="AS423">
        <v>2</v>
      </c>
      <c r="AT423">
        <v>2</v>
      </c>
      <c r="AU423">
        <v>1</v>
      </c>
      <c r="AV423">
        <v>1</v>
      </c>
      <c r="AW423">
        <v>1</v>
      </c>
      <c r="AX423">
        <v>2</v>
      </c>
      <c r="AY423">
        <v>2</v>
      </c>
      <c r="AZ423">
        <v>2</v>
      </c>
      <c r="BA423">
        <v>1</v>
      </c>
      <c r="BB423">
        <v>2</v>
      </c>
      <c r="BC423">
        <v>1</v>
      </c>
      <c r="BD423">
        <v>1</v>
      </c>
      <c r="BE423">
        <v>1</v>
      </c>
      <c r="BF423">
        <v>2</v>
      </c>
      <c r="BH423">
        <v>1</v>
      </c>
      <c r="BI423">
        <v>1</v>
      </c>
      <c r="BJ423">
        <v>2</v>
      </c>
      <c r="BK423">
        <v>1</v>
      </c>
      <c r="BL423">
        <v>1</v>
      </c>
      <c r="BM423">
        <v>2</v>
      </c>
      <c r="BN423">
        <v>4</v>
      </c>
      <c r="BO423">
        <v>1</v>
      </c>
      <c r="BP423">
        <v>2</v>
      </c>
      <c r="BQ423">
        <v>4</v>
      </c>
      <c r="BR423">
        <v>1</v>
      </c>
      <c r="BS423">
        <v>1</v>
      </c>
      <c r="CS423" s="57"/>
    </row>
    <row r="424" spans="1:97" hidden="1">
      <c r="A424" s="9">
        <v>417</v>
      </c>
      <c r="B424" s="9">
        <v>1</v>
      </c>
      <c r="C424" s="9"/>
      <c r="D424" s="9">
        <v>1</v>
      </c>
      <c r="E424" s="9">
        <v>8</v>
      </c>
      <c r="F424" s="9">
        <v>0</v>
      </c>
      <c r="G424" s="9">
        <v>0</v>
      </c>
      <c r="H424" s="9">
        <v>0</v>
      </c>
      <c r="I424" s="9">
        <v>1</v>
      </c>
      <c r="J424" s="9">
        <v>0</v>
      </c>
      <c r="K424" s="9">
        <v>0</v>
      </c>
      <c r="L424" s="9">
        <v>0</v>
      </c>
      <c r="M424" s="9">
        <v>3</v>
      </c>
      <c r="N424" s="9">
        <v>2</v>
      </c>
      <c r="O424" s="9">
        <v>2</v>
      </c>
      <c r="P424" s="9">
        <v>1</v>
      </c>
      <c r="Q424" s="9">
        <v>1</v>
      </c>
      <c r="R424" s="9">
        <v>1</v>
      </c>
      <c r="S424" s="9">
        <v>2</v>
      </c>
      <c r="T424" s="9">
        <v>2</v>
      </c>
      <c r="U424" s="9">
        <v>1</v>
      </c>
      <c r="V424" s="9">
        <v>2</v>
      </c>
      <c r="W424" s="75">
        <v>2</v>
      </c>
      <c r="X424" s="75" t="s">
        <v>956</v>
      </c>
      <c r="Y424" s="75" t="s">
        <v>952</v>
      </c>
      <c r="Z424" s="9" t="s">
        <v>952</v>
      </c>
      <c r="AA424" s="9">
        <v>2</v>
      </c>
      <c r="AB424" s="9">
        <v>2</v>
      </c>
      <c r="AC424" s="9">
        <v>1</v>
      </c>
      <c r="AD424" s="9">
        <v>1</v>
      </c>
      <c r="AE424" s="9">
        <v>2</v>
      </c>
      <c r="AF424" s="9">
        <v>1</v>
      </c>
      <c r="AG424" s="9">
        <v>2</v>
      </c>
      <c r="AH424" s="91">
        <v>2</v>
      </c>
      <c r="AI424" s="9">
        <v>2</v>
      </c>
      <c r="AJ424">
        <v>2</v>
      </c>
      <c r="AK424" t="s">
        <v>957</v>
      </c>
      <c r="AL424" s="58">
        <v>2</v>
      </c>
      <c r="AM424">
        <v>1</v>
      </c>
      <c r="AN424">
        <v>1</v>
      </c>
      <c r="AO424">
        <v>2</v>
      </c>
      <c r="AP424">
        <v>2</v>
      </c>
      <c r="AQ424">
        <v>2</v>
      </c>
      <c r="AR424">
        <v>2</v>
      </c>
      <c r="AS424">
        <v>2</v>
      </c>
      <c r="AT424">
        <v>2</v>
      </c>
      <c r="AU424">
        <v>2</v>
      </c>
      <c r="AV424">
        <v>2</v>
      </c>
      <c r="AW424">
        <v>2</v>
      </c>
      <c r="AX424">
        <v>2</v>
      </c>
      <c r="AY424">
        <v>2</v>
      </c>
      <c r="AZ424">
        <v>2</v>
      </c>
      <c r="BA424">
        <v>1</v>
      </c>
      <c r="BB424">
        <v>2</v>
      </c>
      <c r="BC424">
        <v>1</v>
      </c>
      <c r="BD424">
        <v>1</v>
      </c>
      <c r="BE424">
        <v>1</v>
      </c>
      <c r="BF424">
        <v>1</v>
      </c>
      <c r="BG424">
        <v>2</v>
      </c>
      <c r="BH424">
        <v>1</v>
      </c>
      <c r="BI424">
        <v>2</v>
      </c>
      <c r="BJ424">
        <v>3</v>
      </c>
      <c r="BK424">
        <v>3</v>
      </c>
      <c r="BL424">
        <v>2</v>
      </c>
      <c r="BM424">
        <v>1</v>
      </c>
      <c r="BN424">
        <v>4</v>
      </c>
      <c r="BO424">
        <v>3</v>
      </c>
      <c r="BP424">
        <v>2</v>
      </c>
      <c r="BQ424">
        <v>3</v>
      </c>
      <c r="BR424">
        <v>1</v>
      </c>
      <c r="BS424">
        <v>5</v>
      </c>
      <c r="BT424" t="s">
        <v>349</v>
      </c>
      <c r="CS424" s="57"/>
    </row>
    <row r="425" spans="1:97">
      <c r="A425" s="9">
        <v>418</v>
      </c>
      <c r="B425" s="9">
        <v>2</v>
      </c>
      <c r="C425" s="9">
        <v>9</v>
      </c>
      <c r="D425" s="9">
        <v>4</v>
      </c>
      <c r="E425" s="9">
        <v>16</v>
      </c>
      <c r="F425" s="9">
        <v>0</v>
      </c>
      <c r="G425" s="9">
        <v>0</v>
      </c>
      <c r="H425" s="9">
        <v>0</v>
      </c>
      <c r="I425" s="9">
        <v>0</v>
      </c>
      <c r="J425" s="9">
        <v>0</v>
      </c>
      <c r="K425" s="9">
        <v>0</v>
      </c>
      <c r="L425" s="9">
        <v>1</v>
      </c>
      <c r="M425" s="9">
        <v>2</v>
      </c>
      <c r="N425" s="9">
        <v>2</v>
      </c>
      <c r="O425" s="9">
        <v>2</v>
      </c>
      <c r="P425" s="9">
        <v>1</v>
      </c>
      <c r="Q425" s="9">
        <v>2</v>
      </c>
      <c r="R425" s="9" t="s">
        <v>957</v>
      </c>
      <c r="S425" s="9" t="s">
        <v>957</v>
      </c>
      <c r="T425" s="9">
        <v>2</v>
      </c>
      <c r="U425" s="9">
        <v>2</v>
      </c>
      <c r="V425" s="9" t="s">
        <v>957</v>
      </c>
      <c r="W425" s="75">
        <v>1</v>
      </c>
      <c r="X425" s="75">
        <v>1</v>
      </c>
      <c r="Y425" s="75">
        <v>2</v>
      </c>
      <c r="Z425" s="9">
        <v>2</v>
      </c>
      <c r="AA425" s="9">
        <v>2</v>
      </c>
      <c r="AB425" s="9">
        <v>1</v>
      </c>
      <c r="AC425" s="9">
        <v>1</v>
      </c>
      <c r="AD425" s="9">
        <v>1</v>
      </c>
      <c r="AE425" s="9">
        <v>2</v>
      </c>
      <c r="AF425" s="9">
        <v>1</v>
      </c>
      <c r="AG425" s="9">
        <v>1</v>
      </c>
      <c r="AH425" s="9">
        <v>1</v>
      </c>
      <c r="AI425" s="9">
        <v>2</v>
      </c>
      <c r="AJ425">
        <v>2</v>
      </c>
      <c r="AK425" t="s">
        <v>957</v>
      </c>
      <c r="AL425" s="58">
        <v>1</v>
      </c>
      <c r="AM425">
        <v>1</v>
      </c>
      <c r="AN425">
        <v>1</v>
      </c>
      <c r="AO425">
        <v>2</v>
      </c>
      <c r="AP425">
        <v>1</v>
      </c>
      <c r="AQ425">
        <v>2</v>
      </c>
      <c r="AR425">
        <v>2</v>
      </c>
      <c r="AS425">
        <v>2</v>
      </c>
      <c r="AT425">
        <v>2</v>
      </c>
      <c r="AU425">
        <v>1</v>
      </c>
      <c r="AV425">
        <v>1</v>
      </c>
      <c r="AW425">
        <v>2</v>
      </c>
      <c r="AX425">
        <v>2</v>
      </c>
      <c r="AY425">
        <v>2</v>
      </c>
      <c r="AZ425">
        <v>2</v>
      </c>
      <c r="BA425">
        <v>1</v>
      </c>
      <c r="BB425">
        <v>2</v>
      </c>
      <c r="BC425">
        <v>1</v>
      </c>
      <c r="BD425">
        <v>2</v>
      </c>
      <c r="BE425">
        <v>1</v>
      </c>
      <c r="BF425">
        <v>2</v>
      </c>
      <c r="BG425">
        <v>1</v>
      </c>
      <c r="BH425">
        <v>1</v>
      </c>
      <c r="BI425">
        <v>1</v>
      </c>
      <c r="BJ425">
        <v>1</v>
      </c>
      <c r="BK425">
        <v>1</v>
      </c>
      <c r="BL425">
        <v>1</v>
      </c>
      <c r="BM425">
        <v>1</v>
      </c>
      <c r="BN425">
        <v>4</v>
      </c>
      <c r="BO425">
        <v>1</v>
      </c>
      <c r="BP425">
        <v>1</v>
      </c>
      <c r="BQ425">
        <v>4</v>
      </c>
      <c r="BR425">
        <v>3</v>
      </c>
      <c r="BS425">
        <v>2</v>
      </c>
      <c r="BT425" t="s">
        <v>350</v>
      </c>
      <c r="CS425" s="57"/>
    </row>
    <row r="426" spans="1:97" hidden="1">
      <c r="A426" s="9">
        <v>419</v>
      </c>
      <c r="B426" s="9">
        <v>1</v>
      </c>
      <c r="C426" s="9">
        <v>6</v>
      </c>
      <c r="D426" s="9">
        <v>1</v>
      </c>
      <c r="E426" s="9">
        <v>1</v>
      </c>
      <c r="F426" s="9">
        <v>0</v>
      </c>
      <c r="G426" s="9">
        <v>0</v>
      </c>
      <c r="H426" s="9">
        <v>1</v>
      </c>
      <c r="I426" s="9">
        <v>1</v>
      </c>
      <c r="J426" s="9">
        <v>1</v>
      </c>
      <c r="K426" s="9">
        <v>0</v>
      </c>
      <c r="L426" s="9">
        <v>0</v>
      </c>
      <c r="M426" s="9">
        <v>1</v>
      </c>
      <c r="N426" s="9">
        <v>2</v>
      </c>
      <c r="O426" s="9">
        <v>2</v>
      </c>
      <c r="P426" s="9">
        <v>1</v>
      </c>
      <c r="Q426" s="9">
        <v>1</v>
      </c>
      <c r="R426" s="9">
        <v>2</v>
      </c>
      <c r="S426" s="9"/>
      <c r="T426" s="9">
        <v>1</v>
      </c>
      <c r="U426" s="9">
        <v>2</v>
      </c>
      <c r="V426" s="9" t="s">
        <v>957</v>
      </c>
      <c r="W426" s="75">
        <v>2</v>
      </c>
      <c r="X426" s="75" t="s">
        <v>956</v>
      </c>
      <c r="Y426" s="75" t="s">
        <v>952</v>
      </c>
      <c r="Z426" s="9" t="s">
        <v>952</v>
      </c>
      <c r="AA426" s="9">
        <v>1</v>
      </c>
      <c r="AB426" s="9">
        <v>2</v>
      </c>
      <c r="AC426" s="9">
        <v>2</v>
      </c>
      <c r="AD426" s="9">
        <v>1</v>
      </c>
      <c r="AE426" s="9">
        <v>2</v>
      </c>
      <c r="AF426" s="9">
        <v>1</v>
      </c>
      <c r="AG426" s="9">
        <v>2</v>
      </c>
      <c r="AH426" s="91">
        <v>1</v>
      </c>
      <c r="AI426" s="9">
        <v>2</v>
      </c>
      <c r="AJ426">
        <v>1</v>
      </c>
      <c r="AK426">
        <v>1</v>
      </c>
      <c r="AL426" s="58">
        <v>1</v>
      </c>
      <c r="AM426">
        <v>1</v>
      </c>
      <c r="AN426">
        <v>2</v>
      </c>
      <c r="AO426">
        <v>1</v>
      </c>
      <c r="AP426">
        <v>2</v>
      </c>
      <c r="AQ426">
        <v>2</v>
      </c>
      <c r="AR426">
        <v>2</v>
      </c>
      <c r="AS426">
        <v>2</v>
      </c>
      <c r="AT426">
        <v>2</v>
      </c>
      <c r="AU426">
        <v>2</v>
      </c>
      <c r="BF426" t="s">
        <v>957</v>
      </c>
      <c r="BG426" t="s">
        <v>957</v>
      </c>
      <c r="BR426">
        <v>2</v>
      </c>
      <c r="BS426">
        <v>2</v>
      </c>
      <c r="CS426" s="57"/>
    </row>
    <row r="427" spans="1:97">
      <c r="A427" s="9">
        <v>420</v>
      </c>
      <c r="B427" s="9">
        <v>1</v>
      </c>
      <c r="C427" s="9">
        <v>3</v>
      </c>
      <c r="D427" s="9">
        <v>1</v>
      </c>
      <c r="E427" s="9">
        <v>3</v>
      </c>
      <c r="F427" s="9">
        <v>0</v>
      </c>
      <c r="G427" s="9">
        <v>0</v>
      </c>
      <c r="H427" s="9">
        <v>0</v>
      </c>
      <c r="I427" s="9">
        <v>0</v>
      </c>
      <c r="J427" s="9">
        <v>0</v>
      </c>
      <c r="K427" s="9">
        <v>1</v>
      </c>
      <c r="L427" s="9">
        <v>0</v>
      </c>
      <c r="M427" s="9">
        <v>2</v>
      </c>
      <c r="N427" s="9">
        <v>2</v>
      </c>
      <c r="O427" s="9">
        <v>2</v>
      </c>
      <c r="P427" s="9">
        <v>2</v>
      </c>
      <c r="Q427" s="9">
        <v>1</v>
      </c>
      <c r="R427" s="9">
        <v>1</v>
      </c>
      <c r="S427" s="9">
        <v>2</v>
      </c>
      <c r="T427" s="9">
        <v>1</v>
      </c>
      <c r="U427" s="9">
        <v>1</v>
      </c>
      <c r="V427" s="9">
        <v>1</v>
      </c>
      <c r="W427" s="75">
        <v>2</v>
      </c>
      <c r="X427" s="75" t="s">
        <v>956</v>
      </c>
      <c r="Y427" s="75" t="s">
        <v>952</v>
      </c>
      <c r="Z427" s="9" t="s">
        <v>952</v>
      </c>
      <c r="AA427" s="9">
        <v>1</v>
      </c>
      <c r="AB427" s="9">
        <v>2</v>
      </c>
      <c r="AC427" s="9">
        <v>1</v>
      </c>
      <c r="AD427" s="9">
        <v>1</v>
      </c>
      <c r="AE427" s="9">
        <v>2</v>
      </c>
      <c r="AF427" s="9">
        <v>1</v>
      </c>
      <c r="AG427" s="9">
        <v>2</v>
      </c>
      <c r="AH427" s="91">
        <v>2</v>
      </c>
      <c r="AI427" s="9">
        <v>2</v>
      </c>
      <c r="AJ427">
        <v>2</v>
      </c>
      <c r="AK427" t="s">
        <v>957</v>
      </c>
      <c r="AL427" s="58">
        <v>1</v>
      </c>
      <c r="AM427">
        <v>1</v>
      </c>
      <c r="AN427">
        <v>2</v>
      </c>
      <c r="AO427">
        <v>2</v>
      </c>
      <c r="AP427">
        <v>1</v>
      </c>
      <c r="AQ427">
        <v>2</v>
      </c>
      <c r="AR427">
        <v>1</v>
      </c>
      <c r="AS427">
        <v>2</v>
      </c>
      <c r="AT427">
        <v>2</v>
      </c>
      <c r="AU427">
        <v>2</v>
      </c>
      <c r="AV427">
        <v>2</v>
      </c>
      <c r="AW427">
        <v>1</v>
      </c>
      <c r="AX427">
        <v>2</v>
      </c>
      <c r="AY427">
        <v>2</v>
      </c>
      <c r="AZ427">
        <v>2</v>
      </c>
      <c r="BA427">
        <v>2</v>
      </c>
      <c r="BB427">
        <v>2</v>
      </c>
      <c r="BC427">
        <v>1</v>
      </c>
      <c r="BD427">
        <v>1</v>
      </c>
      <c r="BE427">
        <v>1</v>
      </c>
      <c r="BF427">
        <v>1</v>
      </c>
      <c r="BG427">
        <v>1</v>
      </c>
      <c r="BH427">
        <v>1</v>
      </c>
      <c r="BI427">
        <v>2</v>
      </c>
      <c r="BJ427">
        <v>2</v>
      </c>
      <c r="BK427">
        <v>1</v>
      </c>
      <c r="BL427">
        <v>1</v>
      </c>
      <c r="BM427">
        <v>2</v>
      </c>
      <c r="BN427">
        <v>4</v>
      </c>
      <c r="BO427">
        <v>1</v>
      </c>
      <c r="BP427">
        <v>2</v>
      </c>
      <c r="BQ427">
        <v>2</v>
      </c>
      <c r="BR427">
        <v>1</v>
      </c>
      <c r="BS427">
        <v>2</v>
      </c>
      <c r="CS427" s="57"/>
    </row>
    <row r="428" spans="1:97" hidden="1">
      <c r="A428" s="9">
        <v>421</v>
      </c>
      <c r="B428" s="9">
        <v>2</v>
      </c>
      <c r="C428" s="9">
        <v>5</v>
      </c>
      <c r="D428" s="9">
        <v>4</v>
      </c>
      <c r="E428" s="9">
        <v>1</v>
      </c>
      <c r="F428" s="9">
        <v>0</v>
      </c>
      <c r="G428" s="9">
        <v>1</v>
      </c>
      <c r="H428" s="9">
        <v>0</v>
      </c>
      <c r="I428" s="9">
        <v>1</v>
      </c>
      <c r="J428" s="9">
        <v>1</v>
      </c>
      <c r="K428" s="9">
        <v>0</v>
      </c>
      <c r="L428" s="9">
        <v>0</v>
      </c>
      <c r="M428" s="9">
        <v>2</v>
      </c>
      <c r="N428" s="9">
        <v>1</v>
      </c>
      <c r="O428" s="9">
        <v>2</v>
      </c>
      <c r="P428" s="9">
        <v>1</v>
      </c>
      <c r="Q428" s="9">
        <v>1</v>
      </c>
      <c r="R428" s="9">
        <v>1</v>
      </c>
      <c r="S428" s="9">
        <v>2</v>
      </c>
      <c r="T428" s="9">
        <v>2</v>
      </c>
      <c r="U428" s="9">
        <v>1</v>
      </c>
      <c r="V428" s="9">
        <v>2</v>
      </c>
      <c r="W428" s="75">
        <v>1</v>
      </c>
      <c r="X428" s="75">
        <v>2</v>
      </c>
      <c r="Y428" s="75"/>
      <c r="Z428" s="9"/>
      <c r="AA428" s="9">
        <v>2</v>
      </c>
      <c r="AB428" s="9">
        <v>2</v>
      </c>
      <c r="AC428" s="9">
        <v>2</v>
      </c>
      <c r="AD428" s="9">
        <v>2</v>
      </c>
      <c r="AE428" s="9">
        <v>2</v>
      </c>
      <c r="AF428" s="9">
        <v>2</v>
      </c>
      <c r="AG428" s="9">
        <v>2</v>
      </c>
      <c r="AH428" s="9">
        <v>2</v>
      </c>
      <c r="AI428" s="9">
        <v>2</v>
      </c>
      <c r="AJ428">
        <v>2</v>
      </c>
      <c r="AK428" t="s">
        <v>957</v>
      </c>
      <c r="AL428" s="58">
        <v>2</v>
      </c>
      <c r="AM428">
        <v>2</v>
      </c>
      <c r="AN428">
        <v>2</v>
      </c>
      <c r="AO428">
        <v>2</v>
      </c>
      <c r="AP428">
        <v>1</v>
      </c>
      <c r="AQ428">
        <v>2</v>
      </c>
      <c r="AR428">
        <v>2</v>
      </c>
      <c r="AS428">
        <v>2</v>
      </c>
      <c r="AT428">
        <v>2</v>
      </c>
      <c r="AU428">
        <v>1</v>
      </c>
      <c r="AV428">
        <v>2</v>
      </c>
      <c r="AW428">
        <v>1</v>
      </c>
      <c r="AX428">
        <v>2</v>
      </c>
      <c r="AY428">
        <v>2</v>
      </c>
      <c r="AZ428">
        <v>2</v>
      </c>
      <c r="BA428">
        <v>1</v>
      </c>
      <c r="BB428">
        <v>2</v>
      </c>
      <c r="BC428">
        <v>1</v>
      </c>
      <c r="BD428">
        <v>2</v>
      </c>
      <c r="BE428">
        <v>1</v>
      </c>
      <c r="BF428">
        <v>4</v>
      </c>
      <c r="BH428">
        <v>1</v>
      </c>
      <c r="BI428">
        <v>3</v>
      </c>
      <c r="BJ428">
        <v>3</v>
      </c>
      <c r="BK428">
        <v>2</v>
      </c>
      <c r="BL428">
        <v>1</v>
      </c>
      <c r="BM428">
        <v>3</v>
      </c>
      <c r="BN428">
        <v>4</v>
      </c>
      <c r="BO428">
        <v>3</v>
      </c>
      <c r="BP428">
        <v>4</v>
      </c>
      <c r="BQ428">
        <v>4</v>
      </c>
      <c r="BR428">
        <v>1</v>
      </c>
      <c r="BS428">
        <v>2</v>
      </c>
      <c r="CS428" s="57"/>
    </row>
    <row r="429" spans="1:97">
      <c r="A429" s="9">
        <v>422</v>
      </c>
      <c r="B429" s="9">
        <v>1</v>
      </c>
      <c r="C429" s="9">
        <v>4</v>
      </c>
      <c r="D429" s="9">
        <v>1</v>
      </c>
      <c r="E429" s="9">
        <v>8</v>
      </c>
      <c r="F429" s="9">
        <v>0</v>
      </c>
      <c r="G429" s="9">
        <v>0</v>
      </c>
      <c r="H429" s="9">
        <v>0</v>
      </c>
      <c r="I429" s="9">
        <v>1</v>
      </c>
      <c r="J429" s="9">
        <v>0</v>
      </c>
      <c r="K429" s="9">
        <v>0</v>
      </c>
      <c r="L429" s="9">
        <v>0</v>
      </c>
      <c r="M429" s="9">
        <v>1</v>
      </c>
      <c r="N429" s="9">
        <v>2</v>
      </c>
      <c r="O429" s="9">
        <v>2</v>
      </c>
      <c r="P429" s="9">
        <v>2</v>
      </c>
      <c r="Q429" s="9">
        <v>1</v>
      </c>
      <c r="R429" s="9">
        <v>1</v>
      </c>
      <c r="S429" s="9">
        <v>1</v>
      </c>
      <c r="T429" s="9">
        <v>1</v>
      </c>
      <c r="U429" s="9">
        <v>1</v>
      </c>
      <c r="V429" s="9">
        <v>2</v>
      </c>
      <c r="W429" s="75">
        <v>1</v>
      </c>
      <c r="X429" s="75">
        <v>2</v>
      </c>
      <c r="Y429" s="75">
        <v>2</v>
      </c>
      <c r="Z429" s="9">
        <v>1</v>
      </c>
      <c r="AA429" s="9">
        <v>1</v>
      </c>
      <c r="AB429" s="9">
        <v>2</v>
      </c>
      <c r="AC429" s="9">
        <v>2</v>
      </c>
      <c r="AD429" s="9">
        <v>2</v>
      </c>
      <c r="AE429" s="9">
        <v>2</v>
      </c>
      <c r="AF429" s="9">
        <v>1</v>
      </c>
      <c r="AG429" s="9">
        <v>2</v>
      </c>
      <c r="AH429" s="9">
        <v>2</v>
      </c>
      <c r="AI429" s="9">
        <v>2</v>
      </c>
      <c r="AJ429">
        <v>2</v>
      </c>
      <c r="AK429" t="s">
        <v>957</v>
      </c>
      <c r="AL429" s="58">
        <v>2</v>
      </c>
      <c r="AM429">
        <v>1</v>
      </c>
      <c r="AN429">
        <v>1</v>
      </c>
      <c r="AO429">
        <v>2</v>
      </c>
      <c r="AP429">
        <v>2</v>
      </c>
      <c r="AQ429">
        <v>2</v>
      </c>
      <c r="AR429">
        <v>2</v>
      </c>
      <c r="AS429">
        <v>2</v>
      </c>
      <c r="AT429">
        <v>2</v>
      </c>
      <c r="AU429">
        <v>2</v>
      </c>
      <c r="AV429">
        <v>2</v>
      </c>
      <c r="AW429">
        <v>1</v>
      </c>
      <c r="AX429">
        <v>2</v>
      </c>
      <c r="AY429">
        <v>2</v>
      </c>
      <c r="AZ429">
        <v>2</v>
      </c>
      <c r="BA429">
        <v>2</v>
      </c>
      <c r="BB429">
        <v>2</v>
      </c>
      <c r="BC429">
        <v>1</v>
      </c>
      <c r="BD429">
        <v>1</v>
      </c>
      <c r="BE429">
        <v>2</v>
      </c>
      <c r="BF429" t="s">
        <v>957</v>
      </c>
      <c r="BG429" t="s">
        <v>957</v>
      </c>
      <c r="BH429">
        <v>1</v>
      </c>
      <c r="BI429">
        <v>1</v>
      </c>
      <c r="BJ429">
        <v>1</v>
      </c>
      <c r="BK429">
        <v>2</v>
      </c>
      <c r="BL429">
        <v>1</v>
      </c>
      <c r="BM429">
        <v>1</v>
      </c>
      <c r="BN429">
        <v>4</v>
      </c>
      <c r="BO429">
        <v>1</v>
      </c>
      <c r="BP429">
        <v>4</v>
      </c>
      <c r="BQ429">
        <v>3</v>
      </c>
      <c r="BR429">
        <v>1</v>
      </c>
      <c r="BS429">
        <v>5</v>
      </c>
      <c r="CS429" s="57"/>
    </row>
    <row r="430" spans="1:97">
      <c r="A430" s="9">
        <v>423</v>
      </c>
      <c r="B430" s="9">
        <v>2</v>
      </c>
      <c r="C430" s="9">
        <v>4</v>
      </c>
      <c r="D430" s="9">
        <v>4</v>
      </c>
      <c r="E430" s="9">
        <v>17</v>
      </c>
      <c r="F430" s="9">
        <v>0</v>
      </c>
      <c r="G430" s="9">
        <v>0</v>
      </c>
      <c r="H430" s="9">
        <v>0</v>
      </c>
      <c r="I430" s="9">
        <v>0</v>
      </c>
      <c r="J430" s="9">
        <v>0</v>
      </c>
      <c r="K430" s="9">
        <v>1</v>
      </c>
      <c r="L430" s="9">
        <v>0</v>
      </c>
      <c r="M430" s="9">
        <v>3</v>
      </c>
      <c r="N430" s="9">
        <v>2</v>
      </c>
      <c r="O430" s="9">
        <v>2</v>
      </c>
      <c r="P430" s="9">
        <v>2</v>
      </c>
      <c r="Q430" s="9">
        <v>1</v>
      </c>
      <c r="R430" s="9">
        <v>1</v>
      </c>
      <c r="S430" s="9">
        <v>2</v>
      </c>
      <c r="T430" s="9">
        <v>2</v>
      </c>
      <c r="U430" s="9">
        <v>1</v>
      </c>
      <c r="V430" s="9">
        <v>2</v>
      </c>
      <c r="W430" s="75">
        <v>1</v>
      </c>
      <c r="X430" s="75">
        <v>1</v>
      </c>
      <c r="Y430" s="75">
        <v>2</v>
      </c>
      <c r="Z430" s="9">
        <v>1</v>
      </c>
      <c r="AA430" s="9">
        <v>2</v>
      </c>
      <c r="AB430" s="9">
        <v>1</v>
      </c>
      <c r="AC430" s="9">
        <v>2</v>
      </c>
      <c r="AD430" s="9">
        <v>1</v>
      </c>
      <c r="AE430" s="9">
        <v>2</v>
      </c>
      <c r="AF430" s="9">
        <v>2</v>
      </c>
      <c r="AG430" s="9">
        <v>2</v>
      </c>
      <c r="AH430" s="91">
        <v>1</v>
      </c>
      <c r="AI430" s="9">
        <v>2</v>
      </c>
      <c r="AJ430">
        <v>2</v>
      </c>
      <c r="AK430" t="s">
        <v>957</v>
      </c>
      <c r="AL430" s="58">
        <v>1</v>
      </c>
      <c r="AM430">
        <v>1</v>
      </c>
      <c r="AN430">
        <v>2</v>
      </c>
      <c r="AO430">
        <v>2</v>
      </c>
      <c r="AP430">
        <v>1</v>
      </c>
      <c r="AQ430">
        <v>2</v>
      </c>
      <c r="AR430">
        <v>1</v>
      </c>
      <c r="AS430">
        <v>2</v>
      </c>
      <c r="AT430">
        <v>2</v>
      </c>
      <c r="AU430">
        <v>2</v>
      </c>
      <c r="AV430">
        <v>2</v>
      </c>
      <c r="AW430">
        <v>2</v>
      </c>
      <c r="AX430">
        <v>2</v>
      </c>
      <c r="AY430">
        <v>2</v>
      </c>
      <c r="AZ430">
        <v>2</v>
      </c>
      <c r="BA430">
        <v>1</v>
      </c>
      <c r="BB430">
        <v>2</v>
      </c>
      <c r="BC430">
        <v>1</v>
      </c>
      <c r="BD430">
        <v>1</v>
      </c>
      <c r="BE430">
        <v>1</v>
      </c>
      <c r="BF430">
        <v>2</v>
      </c>
      <c r="BG430">
        <v>2</v>
      </c>
      <c r="BH430">
        <v>1</v>
      </c>
      <c r="BI430">
        <v>2</v>
      </c>
      <c r="BJ430">
        <v>1</v>
      </c>
      <c r="BK430">
        <v>2</v>
      </c>
      <c r="BL430">
        <v>2</v>
      </c>
      <c r="BM430">
        <v>1</v>
      </c>
      <c r="BN430">
        <v>4</v>
      </c>
      <c r="BO430">
        <v>3</v>
      </c>
      <c r="BP430">
        <v>2</v>
      </c>
      <c r="BQ430">
        <v>3</v>
      </c>
      <c r="BR430">
        <v>1</v>
      </c>
      <c r="BS430">
        <v>2</v>
      </c>
      <c r="CS430" s="57"/>
    </row>
    <row r="431" spans="1:97" hidden="1">
      <c r="A431" s="9">
        <v>424</v>
      </c>
      <c r="B431" s="9"/>
      <c r="C431" s="9"/>
      <c r="D431" s="9"/>
      <c r="E431" s="9"/>
      <c r="F431" s="9"/>
      <c r="G431" s="9"/>
      <c r="H431" s="9"/>
      <c r="I431" s="9"/>
      <c r="J431" s="9"/>
      <c r="K431" s="9"/>
      <c r="L431" s="9"/>
      <c r="M431" s="9"/>
      <c r="N431" s="9"/>
      <c r="O431" s="9"/>
      <c r="P431" s="9"/>
      <c r="Q431" s="9">
        <v>1</v>
      </c>
      <c r="R431" s="9"/>
      <c r="S431" s="9">
        <v>1</v>
      </c>
      <c r="T431" s="9"/>
      <c r="U431" s="9">
        <v>1</v>
      </c>
      <c r="V431" s="9">
        <v>1</v>
      </c>
      <c r="W431" s="75">
        <v>2</v>
      </c>
      <c r="X431" s="75" t="s">
        <v>956</v>
      </c>
      <c r="Y431" s="75" t="s">
        <v>952</v>
      </c>
      <c r="Z431" s="9" t="s">
        <v>952</v>
      </c>
      <c r="AA431" s="9">
        <v>1</v>
      </c>
      <c r="AB431" s="9">
        <v>2</v>
      </c>
      <c r="AC431" s="9"/>
      <c r="AD431" s="9">
        <v>1</v>
      </c>
      <c r="AE431" s="9">
        <v>2</v>
      </c>
      <c r="AF431" s="9">
        <v>1</v>
      </c>
      <c r="AG431" s="9">
        <v>1</v>
      </c>
      <c r="AH431" s="9">
        <v>1</v>
      </c>
      <c r="AI431" s="9">
        <v>2</v>
      </c>
      <c r="AJ431">
        <v>2</v>
      </c>
      <c r="AK431" t="s">
        <v>957</v>
      </c>
      <c r="AL431" s="58">
        <v>1</v>
      </c>
      <c r="AM431">
        <v>1</v>
      </c>
      <c r="AN431">
        <v>1</v>
      </c>
      <c r="AO431">
        <v>1</v>
      </c>
      <c r="AP431">
        <v>2</v>
      </c>
      <c r="AQ431">
        <v>2</v>
      </c>
      <c r="AR431">
        <v>2</v>
      </c>
      <c r="AS431">
        <v>2</v>
      </c>
      <c r="AT431">
        <v>2</v>
      </c>
      <c r="AU431">
        <v>2</v>
      </c>
      <c r="BF431" t="s">
        <v>957</v>
      </c>
      <c r="BG431" t="s">
        <v>957</v>
      </c>
      <c r="BR431">
        <v>1</v>
      </c>
      <c r="BS431">
        <v>5</v>
      </c>
      <c r="BT431" t="s">
        <v>351</v>
      </c>
      <c r="CS431" s="57"/>
    </row>
    <row r="432" spans="1:97">
      <c r="A432" s="9">
        <v>425</v>
      </c>
      <c r="B432" s="9">
        <v>2</v>
      </c>
      <c r="C432" s="9">
        <v>3</v>
      </c>
      <c r="D432" s="9">
        <v>5</v>
      </c>
      <c r="E432" s="9">
        <v>9</v>
      </c>
      <c r="F432" s="9">
        <v>0</v>
      </c>
      <c r="G432" s="9">
        <v>1</v>
      </c>
      <c r="H432" s="9">
        <v>1</v>
      </c>
      <c r="I432" s="9">
        <v>0</v>
      </c>
      <c r="J432" s="9">
        <v>0</v>
      </c>
      <c r="K432" s="9">
        <v>0</v>
      </c>
      <c r="L432" s="9">
        <v>0</v>
      </c>
      <c r="M432" s="9">
        <v>2</v>
      </c>
      <c r="N432" s="9">
        <v>2</v>
      </c>
      <c r="O432" s="9">
        <v>2</v>
      </c>
      <c r="P432" s="9">
        <v>1</v>
      </c>
      <c r="Q432" s="9">
        <v>1</v>
      </c>
      <c r="R432" s="9">
        <v>1</v>
      </c>
      <c r="S432" s="9">
        <v>1</v>
      </c>
      <c r="T432" s="9">
        <v>2</v>
      </c>
      <c r="U432" s="9">
        <v>1</v>
      </c>
      <c r="V432" s="9">
        <v>2</v>
      </c>
      <c r="W432" s="75">
        <v>1</v>
      </c>
      <c r="X432" s="75">
        <v>1</v>
      </c>
      <c r="Y432" s="75">
        <v>2</v>
      </c>
      <c r="Z432" s="9"/>
      <c r="AA432" s="9">
        <v>1</v>
      </c>
      <c r="AB432" s="9">
        <v>2</v>
      </c>
      <c r="AC432" s="9">
        <v>1</v>
      </c>
      <c r="AD432" s="9">
        <v>1</v>
      </c>
      <c r="AE432" s="9">
        <v>2</v>
      </c>
      <c r="AF432" s="9">
        <v>1</v>
      </c>
      <c r="AG432" s="9">
        <v>1</v>
      </c>
      <c r="AH432" s="91">
        <v>1</v>
      </c>
      <c r="AI432" s="9">
        <v>2</v>
      </c>
      <c r="AJ432">
        <v>1</v>
      </c>
      <c r="AK432">
        <v>1</v>
      </c>
      <c r="AL432" s="58">
        <v>2</v>
      </c>
      <c r="AM432">
        <v>1</v>
      </c>
      <c r="AN432">
        <v>1</v>
      </c>
      <c r="AO432">
        <v>2</v>
      </c>
      <c r="AP432">
        <v>1</v>
      </c>
      <c r="AQ432">
        <v>2</v>
      </c>
      <c r="AR432">
        <v>2</v>
      </c>
      <c r="AS432">
        <v>2</v>
      </c>
      <c r="AT432">
        <v>1</v>
      </c>
      <c r="AU432">
        <v>2</v>
      </c>
      <c r="AV432">
        <v>2</v>
      </c>
      <c r="AW432">
        <v>1</v>
      </c>
      <c r="AX432">
        <v>2</v>
      </c>
      <c r="AY432">
        <v>2</v>
      </c>
      <c r="AZ432">
        <v>2</v>
      </c>
      <c r="BA432">
        <v>1</v>
      </c>
      <c r="BB432">
        <v>2</v>
      </c>
      <c r="BC432">
        <v>1</v>
      </c>
      <c r="BD432">
        <v>1</v>
      </c>
      <c r="BE432">
        <v>1</v>
      </c>
      <c r="BF432">
        <v>1</v>
      </c>
      <c r="BG432">
        <v>2</v>
      </c>
      <c r="BH432">
        <v>1</v>
      </c>
      <c r="BI432">
        <v>2</v>
      </c>
      <c r="BJ432">
        <v>2</v>
      </c>
      <c r="BK432">
        <v>2</v>
      </c>
      <c r="BL432">
        <v>2</v>
      </c>
      <c r="BM432">
        <v>1</v>
      </c>
      <c r="BN432">
        <v>4</v>
      </c>
      <c r="BO432">
        <v>3</v>
      </c>
      <c r="BP432">
        <v>1</v>
      </c>
      <c r="BQ432">
        <v>4</v>
      </c>
      <c r="BR432">
        <v>1</v>
      </c>
      <c r="BS432">
        <v>2</v>
      </c>
      <c r="BT432" t="s">
        <v>352</v>
      </c>
      <c r="CS432" s="57"/>
    </row>
    <row r="433" spans="1:97">
      <c r="A433" s="9">
        <v>426</v>
      </c>
      <c r="B433" s="9">
        <v>1</v>
      </c>
      <c r="C433" s="9">
        <v>8</v>
      </c>
      <c r="D433" s="9">
        <v>7</v>
      </c>
      <c r="E433" s="9">
        <v>2</v>
      </c>
      <c r="F433" s="9">
        <v>0</v>
      </c>
      <c r="G433" s="9">
        <v>0</v>
      </c>
      <c r="H433" s="9">
        <v>0</v>
      </c>
      <c r="I433" s="9">
        <v>0</v>
      </c>
      <c r="J433" s="9">
        <v>0</v>
      </c>
      <c r="K433" s="9">
        <v>1</v>
      </c>
      <c r="L433" s="9">
        <v>0</v>
      </c>
      <c r="M433" s="9">
        <v>1</v>
      </c>
      <c r="N433" s="9">
        <v>2</v>
      </c>
      <c r="O433" s="9">
        <v>2</v>
      </c>
      <c r="P433" s="9">
        <v>1</v>
      </c>
      <c r="Q433" s="9">
        <v>2</v>
      </c>
      <c r="R433" s="9" t="s">
        <v>957</v>
      </c>
      <c r="S433" s="9" t="s">
        <v>957</v>
      </c>
      <c r="T433" s="9">
        <v>1</v>
      </c>
      <c r="U433" s="9">
        <v>1</v>
      </c>
      <c r="V433" s="9">
        <v>2</v>
      </c>
      <c r="W433" s="75">
        <v>2</v>
      </c>
      <c r="X433" s="75" t="s">
        <v>956</v>
      </c>
      <c r="Y433" s="75" t="s">
        <v>952</v>
      </c>
      <c r="Z433" s="9" t="s">
        <v>952</v>
      </c>
      <c r="AA433" s="9">
        <v>1</v>
      </c>
      <c r="AB433" s="9">
        <v>2</v>
      </c>
      <c r="AC433" s="9">
        <v>1</v>
      </c>
      <c r="AD433" s="9">
        <v>1</v>
      </c>
      <c r="AE433" s="9">
        <v>2</v>
      </c>
      <c r="AF433" s="9">
        <v>1</v>
      </c>
      <c r="AG433" s="9">
        <v>2</v>
      </c>
      <c r="AH433" s="91">
        <v>1</v>
      </c>
      <c r="AI433" s="9">
        <v>2</v>
      </c>
      <c r="AJ433">
        <v>2</v>
      </c>
      <c r="AK433" t="s">
        <v>957</v>
      </c>
      <c r="AL433" s="58">
        <v>2</v>
      </c>
      <c r="AM433">
        <v>2</v>
      </c>
      <c r="AN433">
        <v>1</v>
      </c>
      <c r="AO433">
        <v>2</v>
      </c>
      <c r="AP433">
        <v>1</v>
      </c>
      <c r="AQ433">
        <v>2</v>
      </c>
      <c r="AR433">
        <v>2</v>
      </c>
      <c r="AS433">
        <v>2</v>
      </c>
      <c r="AT433">
        <v>2</v>
      </c>
      <c r="AU433">
        <v>2</v>
      </c>
      <c r="AV433">
        <v>2</v>
      </c>
      <c r="AW433">
        <v>2</v>
      </c>
      <c r="AX433">
        <v>2</v>
      </c>
      <c r="AY433">
        <v>2</v>
      </c>
      <c r="AZ433">
        <v>2</v>
      </c>
      <c r="BA433">
        <v>1</v>
      </c>
      <c r="BB433">
        <v>2</v>
      </c>
      <c r="BC433">
        <v>1</v>
      </c>
      <c r="BD433">
        <v>1</v>
      </c>
      <c r="BE433">
        <v>1</v>
      </c>
      <c r="BF433">
        <v>2</v>
      </c>
      <c r="BG433">
        <v>3</v>
      </c>
      <c r="BH433">
        <v>1</v>
      </c>
      <c r="BI433">
        <v>1</v>
      </c>
      <c r="BJ433">
        <v>2</v>
      </c>
      <c r="BK433">
        <v>1</v>
      </c>
      <c r="BL433">
        <v>1</v>
      </c>
      <c r="BM433">
        <v>2</v>
      </c>
      <c r="BN433">
        <v>4</v>
      </c>
      <c r="BO433">
        <v>3</v>
      </c>
      <c r="BP433">
        <v>2</v>
      </c>
      <c r="BQ433">
        <v>2</v>
      </c>
      <c r="BR433">
        <v>1</v>
      </c>
      <c r="BS433">
        <v>1</v>
      </c>
      <c r="CS433" s="57"/>
    </row>
    <row r="434" spans="1:97" hidden="1">
      <c r="A434" s="9">
        <v>427</v>
      </c>
      <c r="B434" s="9">
        <v>1</v>
      </c>
      <c r="C434" s="9">
        <v>8</v>
      </c>
      <c r="D434" s="9">
        <v>7</v>
      </c>
      <c r="E434" s="9">
        <v>16</v>
      </c>
      <c r="F434" s="9">
        <v>0</v>
      </c>
      <c r="G434" s="9">
        <v>0</v>
      </c>
      <c r="H434" s="9">
        <v>0</v>
      </c>
      <c r="I434" s="9">
        <v>1</v>
      </c>
      <c r="J434" s="9">
        <v>0</v>
      </c>
      <c r="K434" s="9">
        <v>1</v>
      </c>
      <c r="L434" s="9">
        <v>0</v>
      </c>
      <c r="M434" s="9">
        <v>2</v>
      </c>
      <c r="N434" s="9">
        <v>1</v>
      </c>
      <c r="O434" s="9">
        <v>1</v>
      </c>
      <c r="P434" s="9">
        <v>1</v>
      </c>
      <c r="Q434" s="9">
        <v>1</v>
      </c>
      <c r="R434" s="9">
        <v>1</v>
      </c>
      <c r="S434" s="9">
        <v>1</v>
      </c>
      <c r="T434" s="9">
        <v>2</v>
      </c>
      <c r="U434" s="9">
        <v>1</v>
      </c>
      <c r="V434" s="9">
        <v>2</v>
      </c>
      <c r="W434" s="75">
        <v>2</v>
      </c>
      <c r="X434" s="75" t="s">
        <v>954</v>
      </c>
      <c r="Y434" s="75" t="s">
        <v>952</v>
      </c>
      <c r="Z434" s="9" t="s">
        <v>952</v>
      </c>
      <c r="AA434" s="9">
        <v>2</v>
      </c>
      <c r="AB434" s="9">
        <v>1</v>
      </c>
      <c r="AC434" s="9">
        <v>1</v>
      </c>
      <c r="AD434" s="9">
        <v>1</v>
      </c>
      <c r="AE434" s="9">
        <v>2</v>
      </c>
      <c r="AF434" s="9">
        <v>1</v>
      </c>
      <c r="AG434" s="9">
        <v>2</v>
      </c>
      <c r="AH434" s="9">
        <v>2</v>
      </c>
      <c r="AI434" s="9">
        <v>2</v>
      </c>
      <c r="AJ434">
        <v>2</v>
      </c>
      <c r="AK434" t="s">
        <v>957</v>
      </c>
      <c r="AL434" s="58">
        <v>2</v>
      </c>
      <c r="AM434">
        <v>1</v>
      </c>
      <c r="AN434">
        <v>2</v>
      </c>
      <c r="AO434">
        <v>2</v>
      </c>
      <c r="AP434">
        <v>2</v>
      </c>
      <c r="AQ434">
        <v>2</v>
      </c>
      <c r="AR434">
        <v>2</v>
      </c>
      <c r="AS434">
        <v>2</v>
      </c>
      <c r="AT434">
        <v>2</v>
      </c>
      <c r="AU434">
        <v>2</v>
      </c>
      <c r="AV434">
        <v>2</v>
      </c>
      <c r="AW434">
        <v>1</v>
      </c>
      <c r="AX434">
        <v>2</v>
      </c>
      <c r="AY434">
        <v>2</v>
      </c>
      <c r="AZ434">
        <v>1</v>
      </c>
      <c r="BA434">
        <v>1</v>
      </c>
      <c r="BB434">
        <v>2</v>
      </c>
      <c r="BC434">
        <v>1</v>
      </c>
      <c r="BD434">
        <v>1</v>
      </c>
      <c r="BE434">
        <v>1</v>
      </c>
      <c r="BF434">
        <v>3</v>
      </c>
      <c r="BG434">
        <v>2</v>
      </c>
      <c r="BH434">
        <v>1</v>
      </c>
      <c r="BI434">
        <v>3</v>
      </c>
      <c r="BJ434">
        <v>3</v>
      </c>
      <c r="BK434">
        <v>3</v>
      </c>
      <c r="BL434">
        <v>2</v>
      </c>
      <c r="BM434">
        <v>2</v>
      </c>
      <c r="BN434">
        <v>4</v>
      </c>
      <c r="BO434">
        <v>2</v>
      </c>
      <c r="BP434">
        <v>2</v>
      </c>
      <c r="BQ434">
        <v>2</v>
      </c>
      <c r="BR434">
        <v>1</v>
      </c>
      <c r="BS434">
        <v>5</v>
      </c>
      <c r="BT434" t="s">
        <v>353</v>
      </c>
      <c r="CS434" s="57"/>
    </row>
    <row r="435" spans="1:97" hidden="1">
      <c r="A435" s="9">
        <v>428</v>
      </c>
      <c r="B435" s="9">
        <v>1</v>
      </c>
      <c r="C435" s="9">
        <v>5</v>
      </c>
      <c r="D435" s="9">
        <v>1</v>
      </c>
      <c r="E435" s="9">
        <v>5</v>
      </c>
      <c r="F435" s="9">
        <v>0</v>
      </c>
      <c r="G435" s="9">
        <v>0</v>
      </c>
      <c r="H435" s="9">
        <v>1</v>
      </c>
      <c r="I435" s="9">
        <v>1</v>
      </c>
      <c r="J435" s="9">
        <v>0</v>
      </c>
      <c r="K435" s="9">
        <v>0</v>
      </c>
      <c r="L435" s="9">
        <v>0</v>
      </c>
      <c r="M435" s="9">
        <v>2</v>
      </c>
      <c r="N435" s="9">
        <v>1</v>
      </c>
      <c r="O435" s="9">
        <v>1</v>
      </c>
      <c r="P435" s="9">
        <v>1</v>
      </c>
      <c r="Q435" s="9">
        <v>1</v>
      </c>
      <c r="R435" s="9">
        <v>1</v>
      </c>
      <c r="S435" s="9">
        <v>1</v>
      </c>
      <c r="T435" s="9">
        <v>1</v>
      </c>
      <c r="U435" s="9">
        <v>1</v>
      </c>
      <c r="V435" s="9">
        <v>1</v>
      </c>
      <c r="W435" s="75">
        <v>1</v>
      </c>
      <c r="X435" s="75">
        <v>1</v>
      </c>
      <c r="Y435" s="75">
        <v>2</v>
      </c>
      <c r="Z435" s="9">
        <v>1</v>
      </c>
      <c r="AA435" s="9">
        <v>1</v>
      </c>
      <c r="AB435" s="9">
        <v>2</v>
      </c>
      <c r="AC435" s="9">
        <v>1</v>
      </c>
      <c r="AD435" s="9">
        <v>1</v>
      </c>
      <c r="AE435" s="9">
        <v>2</v>
      </c>
      <c r="AF435" s="9">
        <v>1</v>
      </c>
      <c r="AG435" s="9">
        <v>1</v>
      </c>
      <c r="AH435" s="91">
        <v>2</v>
      </c>
      <c r="AI435" s="9">
        <v>2</v>
      </c>
      <c r="AJ435">
        <v>2</v>
      </c>
      <c r="AK435" t="s">
        <v>957</v>
      </c>
      <c r="AL435" s="58">
        <v>2</v>
      </c>
      <c r="AM435">
        <v>1</v>
      </c>
      <c r="AN435">
        <v>1</v>
      </c>
      <c r="AO435">
        <v>2</v>
      </c>
      <c r="AP435">
        <v>1</v>
      </c>
      <c r="AQ435">
        <v>2</v>
      </c>
      <c r="AR435">
        <v>1</v>
      </c>
      <c r="AS435">
        <v>1</v>
      </c>
      <c r="AT435">
        <v>1</v>
      </c>
      <c r="AU435">
        <v>2</v>
      </c>
      <c r="AV435">
        <v>2</v>
      </c>
      <c r="AW435">
        <v>1</v>
      </c>
      <c r="AX435">
        <v>2</v>
      </c>
      <c r="AY435">
        <v>2</v>
      </c>
      <c r="AZ435">
        <v>2</v>
      </c>
      <c r="BA435">
        <v>1</v>
      </c>
      <c r="BB435">
        <v>2</v>
      </c>
      <c r="BC435">
        <v>1</v>
      </c>
      <c r="BD435">
        <v>1</v>
      </c>
      <c r="BE435">
        <v>1</v>
      </c>
      <c r="BF435">
        <v>1</v>
      </c>
      <c r="BG435">
        <v>1</v>
      </c>
      <c r="BH435">
        <v>1</v>
      </c>
      <c r="BI435">
        <v>1</v>
      </c>
      <c r="BJ435">
        <v>1</v>
      </c>
      <c r="BK435">
        <v>1</v>
      </c>
      <c r="BL435">
        <v>1</v>
      </c>
      <c r="BM435">
        <v>1</v>
      </c>
      <c r="BN435">
        <v>4</v>
      </c>
      <c r="BO435">
        <v>2</v>
      </c>
      <c r="BP435">
        <v>2</v>
      </c>
      <c r="BQ435">
        <v>1</v>
      </c>
      <c r="BR435">
        <v>1</v>
      </c>
      <c r="BS435">
        <v>1</v>
      </c>
      <c r="BT435" t="s">
        <v>354</v>
      </c>
      <c r="CS435" s="57"/>
    </row>
    <row r="436" spans="1:97">
      <c r="A436" s="9">
        <v>429</v>
      </c>
      <c r="B436" s="9">
        <v>2</v>
      </c>
      <c r="C436" s="9">
        <v>9</v>
      </c>
      <c r="D436" s="9">
        <v>7</v>
      </c>
      <c r="E436" s="9">
        <v>5</v>
      </c>
      <c r="F436" s="9">
        <v>0</v>
      </c>
      <c r="G436" s="9">
        <v>0</v>
      </c>
      <c r="H436" s="9">
        <v>0</v>
      </c>
      <c r="I436" s="9">
        <v>0</v>
      </c>
      <c r="J436" s="9">
        <v>0</v>
      </c>
      <c r="K436" s="9">
        <v>1</v>
      </c>
      <c r="L436" s="9">
        <v>0</v>
      </c>
      <c r="M436" s="9">
        <v>2</v>
      </c>
      <c r="N436" s="9">
        <v>2</v>
      </c>
      <c r="O436" s="9">
        <v>1</v>
      </c>
      <c r="P436" s="9">
        <v>2</v>
      </c>
      <c r="Q436" s="9">
        <v>2</v>
      </c>
      <c r="R436" s="9" t="s">
        <v>957</v>
      </c>
      <c r="S436" s="9" t="s">
        <v>957</v>
      </c>
      <c r="T436" s="9">
        <v>1</v>
      </c>
      <c r="U436" s="9">
        <v>1</v>
      </c>
      <c r="V436" s="9">
        <v>1</v>
      </c>
      <c r="W436" s="75">
        <v>1</v>
      </c>
      <c r="X436" s="75">
        <v>1</v>
      </c>
      <c r="Y436" s="75">
        <v>2</v>
      </c>
      <c r="Z436" s="9"/>
      <c r="AA436" s="9">
        <v>2</v>
      </c>
      <c r="AB436" s="9">
        <v>2</v>
      </c>
      <c r="AC436" s="9">
        <v>1</v>
      </c>
      <c r="AD436" s="9">
        <v>1</v>
      </c>
      <c r="AE436" s="9">
        <v>2</v>
      </c>
      <c r="AF436" s="9">
        <v>1</v>
      </c>
      <c r="AG436" s="9">
        <v>1</v>
      </c>
      <c r="AH436" s="9">
        <v>2</v>
      </c>
      <c r="AI436" s="9">
        <v>2</v>
      </c>
      <c r="AJ436">
        <v>2</v>
      </c>
      <c r="AK436" t="s">
        <v>957</v>
      </c>
      <c r="AL436" s="58">
        <v>2</v>
      </c>
      <c r="AM436">
        <v>1</v>
      </c>
      <c r="AN436">
        <v>1</v>
      </c>
      <c r="AO436">
        <v>2</v>
      </c>
      <c r="AP436">
        <v>1</v>
      </c>
      <c r="AQ436">
        <v>2</v>
      </c>
      <c r="AR436">
        <v>2</v>
      </c>
      <c r="AS436">
        <v>2</v>
      </c>
      <c r="AT436">
        <v>2</v>
      </c>
      <c r="AU436">
        <v>2</v>
      </c>
      <c r="AV436">
        <v>2</v>
      </c>
      <c r="AW436">
        <v>1</v>
      </c>
      <c r="AX436">
        <v>2</v>
      </c>
      <c r="AY436">
        <v>2</v>
      </c>
      <c r="AZ436">
        <v>2</v>
      </c>
      <c r="BA436">
        <v>1</v>
      </c>
      <c r="BB436">
        <v>2</v>
      </c>
      <c r="BC436">
        <v>1</v>
      </c>
      <c r="BD436">
        <v>1</v>
      </c>
      <c r="BE436">
        <v>1</v>
      </c>
      <c r="BF436">
        <v>1</v>
      </c>
      <c r="BG436">
        <v>1</v>
      </c>
      <c r="BH436">
        <v>1</v>
      </c>
      <c r="BI436">
        <v>1</v>
      </c>
      <c r="BJ436">
        <v>1</v>
      </c>
      <c r="BK436">
        <v>1</v>
      </c>
      <c r="BL436">
        <v>1</v>
      </c>
      <c r="BM436">
        <v>1</v>
      </c>
      <c r="BN436">
        <v>3</v>
      </c>
      <c r="BO436">
        <v>1</v>
      </c>
      <c r="BP436">
        <v>4</v>
      </c>
      <c r="BQ436">
        <v>3</v>
      </c>
      <c r="BR436">
        <v>3</v>
      </c>
      <c r="BS436">
        <v>1</v>
      </c>
      <c r="CS436" s="57"/>
    </row>
    <row r="437" spans="1:97" hidden="1">
      <c r="A437" s="9">
        <v>430</v>
      </c>
      <c r="B437" s="9">
        <v>1</v>
      </c>
      <c r="C437" s="9">
        <v>8</v>
      </c>
      <c r="D437" s="9">
        <v>1</v>
      </c>
      <c r="E437" s="9">
        <v>3</v>
      </c>
      <c r="F437" s="9">
        <v>0</v>
      </c>
      <c r="G437" s="9">
        <v>0</v>
      </c>
      <c r="H437" s="9">
        <v>0</v>
      </c>
      <c r="I437" s="9">
        <v>0</v>
      </c>
      <c r="J437" s="9">
        <v>0</v>
      </c>
      <c r="K437" s="9">
        <v>0</v>
      </c>
      <c r="L437" s="9">
        <v>1</v>
      </c>
      <c r="M437" s="9">
        <v>2</v>
      </c>
      <c r="N437" s="9">
        <v>1</v>
      </c>
      <c r="O437" s="9">
        <v>2</v>
      </c>
      <c r="P437" s="9">
        <v>1</v>
      </c>
      <c r="Q437" s="9">
        <v>1</v>
      </c>
      <c r="R437" s="9">
        <v>1</v>
      </c>
      <c r="S437" s="9">
        <v>1</v>
      </c>
      <c r="T437" s="9">
        <v>1</v>
      </c>
      <c r="U437" s="9">
        <v>1</v>
      </c>
      <c r="V437" s="9">
        <v>2</v>
      </c>
      <c r="W437" s="75">
        <v>2</v>
      </c>
      <c r="X437" s="75" t="s">
        <v>956</v>
      </c>
      <c r="Y437" s="75" t="s">
        <v>952</v>
      </c>
      <c r="Z437" s="9" t="s">
        <v>952</v>
      </c>
      <c r="AA437" s="9">
        <v>1</v>
      </c>
      <c r="AB437" s="9">
        <v>2</v>
      </c>
      <c r="AC437" s="9">
        <v>1</v>
      </c>
      <c r="AD437" s="9">
        <v>1</v>
      </c>
      <c r="AE437" s="9">
        <v>2</v>
      </c>
      <c r="AF437" s="9">
        <v>1</v>
      </c>
      <c r="AG437" s="9">
        <v>2</v>
      </c>
      <c r="AH437" s="9">
        <v>1</v>
      </c>
      <c r="AI437" s="9">
        <v>2</v>
      </c>
      <c r="AJ437">
        <v>2</v>
      </c>
      <c r="AK437" t="s">
        <v>957</v>
      </c>
      <c r="AL437" s="58">
        <v>1</v>
      </c>
      <c r="AM437">
        <v>1</v>
      </c>
      <c r="AN437">
        <v>1</v>
      </c>
      <c r="AO437">
        <v>1</v>
      </c>
      <c r="AP437">
        <v>2</v>
      </c>
      <c r="AQ437">
        <v>2</v>
      </c>
      <c r="AR437">
        <v>2</v>
      </c>
      <c r="AS437">
        <v>2</v>
      </c>
      <c r="AT437">
        <v>2</v>
      </c>
      <c r="AU437">
        <v>2</v>
      </c>
      <c r="AV437">
        <v>2</v>
      </c>
      <c r="AW437">
        <v>1</v>
      </c>
      <c r="AX437">
        <v>2</v>
      </c>
      <c r="AY437">
        <v>2</v>
      </c>
      <c r="AZ437">
        <v>1</v>
      </c>
      <c r="BA437">
        <v>1</v>
      </c>
      <c r="BB437">
        <v>2</v>
      </c>
      <c r="BC437">
        <v>1</v>
      </c>
      <c r="BD437">
        <v>2</v>
      </c>
      <c r="BE437">
        <v>1</v>
      </c>
      <c r="BF437">
        <v>2</v>
      </c>
      <c r="BG437">
        <v>1</v>
      </c>
      <c r="BH437">
        <v>1</v>
      </c>
      <c r="BI437">
        <v>2</v>
      </c>
      <c r="BJ437">
        <v>2</v>
      </c>
      <c r="BK437">
        <v>2</v>
      </c>
      <c r="BL437">
        <v>2</v>
      </c>
      <c r="BM437">
        <v>2</v>
      </c>
      <c r="BN437">
        <v>3</v>
      </c>
      <c r="BO437">
        <v>2</v>
      </c>
      <c r="BP437">
        <v>2</v>
      </c>
      <c r="BQ437">
        <v>3</v>
      </c>
      <c r="BR437">
        <v>2</v>
      </c>
      <c r="BS437">
        <v>3</v>
      </c>
      <c r="CS437" s="57"/>
    </row>
    <row r="438" spans="1:97" hidden="1">
      <c r="A438" s="9">
        <v>431</v>
      </c>
      <c r="B438" s="9">
        <v>2</v>
      </c>
      <c r="C438" s="9">
        <v>6</v>
      </c>
      <c r="D438" s="9">
        <v>5</v>
      </c>
      <c r="E438" s="9">
        <v>1</v>
      </c>
      <c r="F438" s="9">
        <v>0</v>
      </c>
      <c r="G438" s="9">
        <v>0</v>
      </c>
      <c r="H438" s="9">
        <v>0</v>
      </c>
      <c r="I438" s="9">
        <v>1</v>
      </c>
      <c r="J438" s="9">
        <v>0</v>
      </c>
      <c r="K438" s="9">
        <v>0</v>
      </c>
      <c r="L438" s="9">
        <v>0</v>
      </c>
      <c r="M438" s="9"/>
      <c r="N438" s="9">
        <v>1</v>
      </c>
      <c r="O438" s="9">
        <v>1</v>
      </c>
      <c r="P438" s="9">
        <v>1</v>
      </c>
      <c r="Q438" s="9">
        <v>1</v>
      </c>
      <c r="R438" s="9">
        <v>1</v>
      </c>
      <c r="S438" s="9">
        <v>1</v>
      </c>
      <c r="T438" s="9">
        <v>1</v>
      </c>
      <c r="U438" s="9">
        <v>1</v>
      </c>
      <c r="V438" s="9">
        <v>1</v>
      </c>
      <c r="W438" s="75">
        <v>1</v>
      </c>
      <c r="X438" s="75">
        <v>1</v>
      </c>
      <c r="Y438" s="75">
        <v>2</v>
      </c>
      <c r="Z438" s="9">
        <v>1</v>
      </c>
      <c r="AA438" s="9">
        <v>2</v>
      </c>
      <c r="AB438" s="9">
        <v>2</v>
      </c>
      <c r="AC438" s="9">
        <v>2</v>
      </c>
      <c r="AD438" s="9">
        <v>1</v>
      </c>
      <c r="AE438" s="9">
        <v>2</v>
      </c>
      <c r="AF438" s="9">
        <v>2</v>
      </c>
      <c r="AG438" s="9">
        <v>2</v>
      </c>
      <c r="AH438" s="91">
        <v>2</v>
      </c>
      <c r="AI438" s="9">
        <v>2</v>
      </c>
      <c r="AJ438">
        <v>2</v>
      </c>
      <c r="AK438" t="s">
        <v>957</v>
      </c>
      <c r="AL438" s="58">
        <v>2</v>
      </c>
      <c r="AM438">
        <v>1</v>
      </c>
      <c r="AN438">
        <v>1</v>
      </c>
      <c r="AO438">
        <v>2</v>
      </c>
      <c r="AP438">
        <v>1</v>
      </c>
      <c r="AQ438">
        <v>1</v>
      </c>
      <c r="AR438">
        <v>1</v>
      </c>
      <c r="AS438">
        <v>2</v>
      </c>
      <c r="AT438">
        <v>1</v>
      </c>
      <c r="AU438">
        <v>1</v>
      </c>
      <c r="AV438">
        <v>2</v>
      </c>
      <c r="AW438">
        <v>2</v>
      </c>
      <c r="AX438">
        <v>2</v>
      </c>
      <c r="AY438">
        <v>2</v>
      </c>
      <c r="AZ438">
        <v>2</v>
      </c>
      <c r="BA438">
        <v>1</v>
      </c>
      <c r="BB438">
        <v>1</v>
      </c>
      <c r="BC438">
        <v>1</v>
      </c>
      <c r="BD438">
        <v>1</v>
      </c>
      <c r="BE438">
        <v>1</v>
      </c>
      <c r="BF438">
        <v>1</v>
      </c>
      <c r="BG438">
        <v>2</v>
      </c>
      <c r="BH438">
        <v>1</v>
      </c>
      <c r="BI438">
        <v>3</v>
      </c>
      <c r="BJ438">
        <v>2</v>
      </c>
      <c r="BK438">
        <v>2</v>
      </c>
      <c r="BL438">
        <v>2</v>
      </c>
      <c r="BM438">
        <v>2</v>
      </c>
      <c r="BN438">
        <v>4</v>
      </c>
      <c r="BO438">
        <v>3</v>
      </c>
      <c r="BP438">
        <v>2</v>
      </c>
      <c r="BQ438">
        <v>3</v>
      </c>
      <c r="BR438">
        <v>1</v>
      </c>
      <c r="BS438">
        <v>2</v>
      </c>
      <c r="BT438" t="s">
        <v>355</v>
      </c>
      <c r="CS438" s="57"/>
    </row>
    <row r="439" spans="1:97" hidden="1">
      <c r="A439" s="9">
        <v>432</v>
      </c>
      <c r="B439" s="9">
        <v>2</v>
      </c>
      <c r="C439" s="9">
        <v>2</v>
      </c>
      <c r="D439" s="9">
        <v>3</v>
      </c>
      <c r="E439" s="9">
        <v>5</v>
      </c>
      <c r="F439" s="9">
        <v>0</v>
      </c>
      <c r="G439" s="9">
        <v>0</v>
      </c>
      <c r="H439" s="9">
        <v>0</v>
      </c>
      <c r="I439" s="9">
        <v>0</v>
      </c>
      <c r="J439" s="9">
        <v>0</v>
      </c>
      <c r="K439" s="9">
        <v>0</v>
      </c>
      <c r="L439" s="9">
        <v>1</v>
      </c>
      <c r="M439" s="9">
        <v>1</v>
      </c>
      <c r="N439" s="9">
        <v>1</v>
      </c>
      <c r="O439" s="9">
        <v>2</v>
      </c>
      <c r="P439" s="9">
        <v>2</v>
      </c>
      <c r="Q439" s="9">
        <v>1</v>
      </c>
      <c r="R439" s="9">
        <v>1</v>
      </c>
      <c r="S439" s="9">
        <v>1</v>
      </c>
      <c r="T439" s="9">
        <v>1</v>
      </c>
      <c r="U439" s="9">
        <v>1</v>
      </c>
      <c r="V439" s="9">
        <v>2</v>
      </c>
      <c r="W439" s="75">
        <v>2</v>
      </c>
      <c r="X439" s="75" t="s">
        <v>956</v>
      </c>
      <c r="Y439" s="75" t="s">
        <v>952</v>
      </c>
      <c r="Z439" s="9" t="s">
        <v>952</v>
      </c>
      <c r="AA439" s="9">
        <v>2</v>
      </c>
      <c r="AB439" s="9">
        <v>2</v>
      </c>
      <c r="AC439" s="9">
        <v>2</v>
      </c>
      <c r="AD439" s="9">
        <v>1</v>
      </c>
      <c r="AE439" s="9">
        <v>2</v>
      </c>
      <c r="AF439" s="9">
        <v>1</v>
      </c>
      <c r="AG439" s="9">
        <v>2</v>
      </c>
      <c r="AH439" s="9">
        <v>2</v>
      </c>
      <c r="AI439" s="9">
        <v>2</v>
      </c>
      <c r="AJ439">
        <v>2</v>
      </c>
      <c r="AK439" t="s">
        <v>957</v>
      </c>
      <c r="AL439" s="58">
        <v>2</v>
      </c>
      <c r="AM439">
        <v>1</v>
      </c>
      <c r="AN439">
        <v>2</v>
      </c>
      <c r="AO439">
        <v>2</v>
      </c>
      <c r="AP439">
        <v>2</v>
      </c>
      <c r="AQ439">
        <v>2</v>
      </c>
      <c r="AR439">
        <v>2</v>
      </c>
      <c r="AS439">
        <v>2</v>
      </c>
      <c r="AT439">
        <v>2</v>
      </c>
      <c r="AU439">
        <v>2</v>
      </c>
      <c r="AV439">
        <v>2</v>
      </c>
      <c r="AW439">
        <v>2</v>
      </c>
      <c r="AX439">
        <v>2</v>
      </c>
      <c r="AY439">
        <v>2</v>
      </c>
      <c r="AZ439">
        <v>2</v>
      </c>
      <c r="BA439">
        <v>2</v>
      </c>
      <c r="BB439">
        <v>2</v>
      </c>
      <c r="BC439">
        <v>1</v>
      </c>
      <c r="BD439">
        <v>1</v>
      </c>
      <c r="BE439">
        <v>1</v>
      </c>
      <c r="BF439">
        <v>1</v>
      </c>
      <c r="BG439">
        <v>1</v>
      </c>
      <c r="BH439">
        <v>2</v>
      </c>
      <c r="BI439">
        <v>3</v>
      </c>
      <c r="BJ439">
        <v>2</v>
      </c>
      <c r="BK439">
        <v>1</v>
      </c>
      <c r="BL439">
        <v>1</v>
      </c>
      <c r="BM439">
        <v>1</v>
      </c>
      <c r="BN439">
        <v>4</v>
      </c>
      <c r="BO439">
        <v>2</v>
      </c>
      <c r="BP439">
        <v>2</v>
      </c>
      <c r="BQ439">
        <v>4</v>
      </c>
      <c r="BR439">
        <v>1</v>
      </c>
      <c r="BS439">
        <v>1</v>
      </c>
      <c r="CS439" s="57"/>
    </row>
    <row r="440" spans="1:97">
      <c r="A440" s="9">
        <v>433</v>
      </c>
      <c r="B440" s="9">
        <v>1</v>
      </c>
      <c r="C440" s="9">
        <v>3</v>
      </c>
      <c r="D440" s="9">
        <v>1</v>
      </c>
      <c r="E440" s="9">
        <v>12</v>
      </c>
      <c r="F440" s="9">
        <v>0</v>
      </c>
      <c r="G440" s="9">
        <v>0</v>
      </c>
      <c r="H440" s="9">
        <v>0</v>
      </c>
      <c r="I440" s="9">
        <v>1</v>
      </c>
      <c r="J440" s="9">
        <v>0</v>
      </c>
      <c r="K440" s="9">
        <v>0</v>
      </c>
      <c r="L440" s="9">
        <v>0</v>
      </c>
      <c r="M440" s="9">
        <v>1</v>
      </c>
      <c r="N440" s="9">
        <v>2</v>
      </c>
      <c r="O440" s="9">
        <v>2</v>
      </c>
      <c r="P440" s="9">
        <v>1</v>
      </c>
      <c r="Q440" s="9">
        <v>1</v>
      </c>
      <c r="R440" s="9">
        <v>1</v>
      </c>
      <c r="S440" s="9">
        <v>2</v>
      </c>
      <c r="T440" s="9"/>
      <c r="U440" s="9">
        <v>1</v>
      </c>
      <c r="V440" s="9">
        <v>2</v>
      </c>
      <c r="W440" s="75">
        <v>2</v>
      </c>
      <c r="X440" s="75" t="s">
        <v>954</v>
      </c>
      <c r="Y440" s="75" t="s">
        <v>952</v>
      </c>
      <c r="Z440" s="9" t="s">
        <v>952</v>
      </c>
      <c r="AA440" s="9">
        <v>2</v>
      </c>
      <c r="AB440" s="9">
        <v>2</v>
      </c>
      <c r="AC440" s="9">
        <v>2</v>
      </c>
      <c r="AD440" s="9">
        <v>1</v>
      </c>
      <c r="AE440" s="9">
        <v>2</v>
      </c>
      <c r="AF440" s="9">
        <v>1</v>
      </c>
      <c r="AG440" s="9">
        <v>2</v>
      </c>
      <c r="AH440" s="91">
        <v>2</v>
      </c>
      <c r="AI440" s="9">
        <v>1</v>
      </c>
      <c r="AJ440">
        <v>2</v>
      </c>
      <c r="AK440" t="s">
        <v>957</v>
      </c>
      <c r="AL440" s="58">
        <v>2</v>
      </c>
      <c r="AM440">
        <v>1</v>
      </c>
      <c r="AN440">
        <v>2</v>
      </c>
      <c r="AO440">
        <v>2</v>
      </c>
      <c r="AP440">
        <v>2</v>
      </c>
      <c r="AQ440">
        <v>2</v>
      </c>
      <c r="AR440">
        <v>2</v>
      </c>
      <c r="AS440">
        <v>2</v>
      </c>
      <c r="AT440">
        <v>2</v>
      </c>
      <c r="AU440">
        <v>1</v>
      </c>
      <c r="AV440">
        <v>2</v>
      </c>
      <c r="AW440">
        <v>2</v>
      </c>
      <c r="AX440">
        <v>2</v>
      </c>
      <c r="AY440">
        <v>2</v>
      </c>
      <c r="AZ440">
        <v>2</v>
      </c>
      <c r="BA440">
        <v>1</v>
      </c>
      <c r="BB440">
        <v>2</v>
      </c>
      <c r="BC440">
        <v>1</v>
      </c>
      <c r="BD440">
        <v>2</v>
      </c>
      <c r="BE440">
        <v>2</v>
      </c>
      <c r="BF440" t="s">
        <v>957</v>
      </c>
      <c r="BG440" t="s">
        <v>957</v>
      </c>
      <c r="BH440">
        <v>1</v>
      </c>
      <c r="BI440">
        <v>3</v>
      </c>
      <c r="BJ440">
        <v>1</v>
      </c>
      <c r="BK440">
        <v>1</v>
      </c>
      <c r="BL440">
        <v>1</v>
      </c>
      <c r="BM440">
        <v>2</v>
      </c>
      <c r="BN440">
        <v>4</v>
      </c>
      <c r="BO440">
        <v>1</v>
      </c>
      <c r="BP440">
        <v>2</v>
      </c>
      <c r="BQ440">
        <v>3</v>
      </c>
      <c r="BR440">
        <v>1</v>
      </c>
      <c r="BS440">
        <v>5</v>
      </c>
      <c r="CS440" s="57"/>
    </row>
    <row r="441" spans="1:97">
      <c r="A441" s="9">
        <v>434</v>
      </c>
      <c r="B441" s="9">
        <v>1</v>
      </c>
      <c r="C441" s="9">
        <v>5</v>
      </c>
      <c r="D441" s="9">
        <v>1</v>
      </c>
      <c r="E441" s="9">
        <v>8</v>
      </c>
      <c r="F441" s="9">
        <v>0</v>
      </c>
      <c r="G441" s="9">
        <v>0</v>
      </c>
      <c r="H441" s="9">
        <v>0</v>
      </c>
      <c r="I441" s="9">
        <v>0</v>
      </c>
      <c r="J441" s="9">
        <v>0</v>
      </c>
      <c r="K441" s="9">
        <v>0</v>
      </c>
      <c r="L441" s="9">
        <v>1</v>
      </c>
      <c r="M441" s="9">
        <v>2</v>
      </c>
      <c r="N441" s="9">
        <v>2</v>
      </c>
      <c r="O441" s="9">
        <v>2</v>
      </c>
      <c r="P441" s="9">
        <v>1</v>
      </c>
      <c r="Q441" s="9">
        <v>1</v>
      </c>
      <c r="R441" s="9">
        <v>1</v>
      </c>
      <c r="S441" s="9">
        <v>1</v>
      </c>
      <c r="T441" s="9">
        <v>2</v>
      </c>
      <c r="U441" s="9">
        <v>1</v>
      </c>
      <c r="V441" s="9">
        <v>2</v>
      </c>
      <c r="W441" s="75">
        <v>1</v>
      </c>
      <c r="X441" s="75">
        <v>1</v>
      </c>
      <c r="Y441" s="75">
        <v>2</v>
      </c>
      <c r="Z441" s="9">
        <v>1</v>
      </c>
      <c r="AA441" s="9">
        <v>2</v>
      </c>
      <c r="AB441" s="9">
        <v>2</v>
      </c>
      <c r="AC441" s="9">
        <v>2</v>
      </c>
      <c r="AD441" s="9">
        <v>1</v>
      </c>
      <c r="AE441" s="9">
        <v>2</v>
      </c>
      <c r="AF441" s="9">
        <v>1</v>
      </c>
      <c r="AG441" s="9">
        <v>1</v>
      </c>
      <c r="AH441" s="91">
        <v>1</v>
      </c>
      <c r="AI441" s="9">
        <v>2</v>
      </c>
      <c r="AJ441">
        <v>2</v>
      </c>
      <c r="AK441" t="s">
        <v>957</v>
      </c>
      <c r="AL441" s="58">
        <v>2</v>
      </c>
      <c r="AM441">
        <v>2</v>
      </c>
      <c r="AN441">
        <v>2</v>
      </c>
      <c r="AO441">
        <v>2</v>
      </c>
      <c r="AP441">
        <v>2</v>
      </c>
      <c r="AQ441">
        <v>2</v>
      </c>
      <c r="AR441">
        <v>2</v>
      </c>
      <c r="AS441">
        <v>2</v>
      </c>
      <c r="AT441">
        <v>1</v>
      </c>
      <c r="AU441">
        <v>2</v>
      </c>
      <c r="AV441">
        <v>2</v>
      </c>
      <c r="AW441">
        <v>1</v>
      </c>
      <c r="AX441">
        <v>2</v>
      </c>
      <c r="AY441">
        <v>2</v>
      </c>
      <c r="AZ441">
        <v>2</v>
      </c>
      <c r="BA441">
        <v>1</v>
      </c>
      <c r="BB441">
        <v>2</v>
      </c>
      <c r="BC441">
        <v>2</v>
      </c>
      <c r="BD441">
        <v>2</v>
      </c>
      <c r="BE441">
        <v>1</v>
      </c>
      <c r="BF441">
        <v>2</v>
      </c>
      <c r="BG441">
        <v>1</v>
      </c>
      <c r="BH441">
        <v>2</v>
      </c>
      <c r="BI441">
        <v>3</v>
      </c>
      <c r="BJ441">
        <v>2</v>
      </c>
      <c r="BK441">
        <v>2</v>
      </c>
      <c r="BL441">
        <v>3</v>
      </c>
      <c r="BM441">
        <v>2</v>
      </c>
      <c r="BN441">
        <v>4</v>
      </c>
      <c r="BO441">
        <v>2</v>
      </c>
      <c r="BP441">
        <v>2</v>
      </c>
      <c r="BQ441">
        <v>2</v>
      </c>
      <c r="BR441">
        <v>3</v>
      </c>
      <c r="BS441">
        <v>2</v>
      </c>
      <c r="CS441" s="57"/>
    </row>
    <row r="442" spans="1:97">
      <c r="A442" s="9">
        <v>435</v>
      </c>
      <c r="B442" s="9">
        <v>1</v>
      </c>
      <c r="C442" s="9">
        <v>7</v>
      </c>
      <c r="D442" s="9">
        <v>1</v>
      </c>
      <c r="E442" s="9">
        <v>8</v>
      </c>
      <c r="F442" s="9">
        <v>0</v>
      </c>
      <c r="G442" s="9">
        <v>0</v>
      </c>
      <c r="H442" s="9">
        <v>0</v>
      </c>
      <c r="I442" s="9">
        <v>0</v>
      </c>
      <c r="J442" s="9">
        <v>0</v>
      </c>
      <c r="K442" s="9">
        <v>1</v>
      </c>
      <c r="L442" s="9">
        <v>0</v>
      </c>
      <c r="M442" s="9"/>
      <c r="N442" s="9">
        <v>2</v>
      </c>
      <c r="O442" s="9">
        <v>1</v>
      </c>
      <c r="P442" s="9">
        <v>2</v>
      </c>
      <c r="Q442" s="9">
        <v>1</v>
      </c>
      <c r="R442" s="9">
        <v>1</v>
      </c>
      <c r="S442" s="9">
        <v>2</v>
      </c>
      <c r="T442" s="9">
        <v>1</v>
      </c>
      <c r="U442" s="9">
        <v>1</v>
      </c>
      <c r="V442" s="9">
        <v>1</v>
      </c>
      <c r="W442" s="75">
        <v>1</v>
      </c>
      <c r="X442" s="75">
        <v>1</v>
      </c>
      <c r="Y442" s="75">
        <v>2</v>
      </c>
      <c r="Z442" s="9">
        <v>1</v>
      </c>
      <c r="AA442" s="9">
        <v>2</v>
      </c>
      <c r="AB442" s="9">
        <v>1</v>
      </c>
      <c r="AC442" s="9">
        <v>1</v>
      </c>
      <c r="AD442" s="9">
        <v>1</v>
      </c>
      <c r="AE442" s="9">
        <v>2</v>
      </c>
      <c r="AF442" s="9">
        <v>1</v>
      </c>
      <c r="AG442" s="9">
        <v>1</v>
      </c>
      <c r="AH442" s="9">
        <v>2</v>
      </c>
      <c r="AI442" s="9">
        <v>2</v>
      </c>
      <c r="AJ442">
        <v>2</v>
      </c>
      <c r="AK442" t="s">
        <v>957</v>
      </c>
      <c r="AL442" s="58">
        <v>2</v>
      </c>
      <c r="AM442">
        <v>1</v>
      </c>
      <c r="AN442">
        <v>1</v>
      </c>
      <c r="AO442">
        <v>2</v>
      </c>
      <c r="AP442">
        <v>2</v>
      </c>
      <c r="AQ442">
        <v>2</v>
      </c>
      <c r="AR442">
        <v>2</v>
      </c>
      <c r="AS442">
        <v>2</v>
      </c>
      <c r="AT442">
        <v>2</v>
      </c>
      <c r="AU442">
        <v>1</v>
      </c>
      <c r="AV442">
        <v>2</v>
      </c>
      <c r="AW442">
        <v>1</v>
      </c>
      <c r="AX442">
        <v>2</v>
      </c>
      <c r="AY442">
        <v>2</v>
      </c>
      <c r="AZ442">
        <v>2</v>
      </c>
      <c r="BA442">
        <v>1</v>
      </c>
      <c r="BB442">
        <v>2</v>
      </c>
      <c r="BC442">
        <v>1</v>
      </c>
      <c r="BD442">
        <v>1</v>
      </c>
      <c r="BE442">
        <v>2</v>
      </c>
      <c r="BF442" t="s">
        <v>957</v>
      </c>
      <c r="BG442" t="s">
        <v>957</v>
      </c>
      <c r="BH442">
        <v>1</v>
      </c>
      <c r="BI442">
        <v>2</v>
      </c>
      <c r="BJ442">
        <v>1</v>
      </c>
      <c r="BK442">
        <v>2</v>
      </c>
      <c r="BL442">
        <v>2</v>
      </c>
      <c r="BM442">
        <v>4</v>
      </c>
      <c r="BN442">
        <v>4</v>
      </c>
      <c r="BO442">
        <v>2</v>
      </c>
      <c r="BP442">
        <v>2</v>
      </c>
      <c r="BQ442">
        <v>2</v>
      </c>
      <c r="BR442">
        <v>1</v>
      </c>
      <c r="BS442">
        <v>3</v>
      </c>
      <c r="CS442" s="57"/>
    </row>
    <row r="443" spans="1:97">
      <c r="A443" s="9">
        <v>436</v>
      </c>
      <c r="B443" s="9">
        <v>2</v>
      </c>
      <c r="C443" s="9">
        <v>8</v>
      </c>
      <c r="D443" s="9">
        <v>5</v>
      </c>
      <c r="E443" s="9">
        <v>11</v>
      </c>
      <c r="F443" s="9">
        <v>0</v>
      </c>
      <c r="G443" s="9">
        <v>0</v>
      </c>
      <c r="H443" s="9">
        <v>0</v>
      </c>
      <c r="I443" s="9">
        <v>1</v>
      </c>
      <c r="J443" s="9">
        <v>1</v>
      </c>
      <c r="K443" s="9">
        <v>0</v>
      </c>
      <c r="L443" s="9">
        <v>0</v>
      </c>
      <c r="M443" s="9">
        <v>1</v>
      </c>
      <c r="N443" s="9">
        <v>2</v>
      </c>
      <c r="O443" s="9">
        <v>2</v>
      </c>
      <c r="P443" s="9">
        <v>1</v>
      </c>
      <c r="Q443" s="9">
        <v>2</v>
      </c>
      <c r="R443" s="9" t="s">
        <v>957</v>
      </c>
      <c r="S443" s="9" t="s">
        <v>957</v>
      </c>
      <c r="T443" s="9">
        <v>2</v>
      </c>
      <c r="U443" s="9">
        <v>1</v>
      </c>
      <c r="V443" s="9">
        <v>2</v>
      </c>
      <c r="W443" s="75">
        <v>1</v>
      </c>
      <c r="X443" s="75">
        <v>1</v>
      </c>
      <c r="Y443" s="75">
        <v>2</v>
      </c>
      <c r="Z443" s="9">
        <v>2</v>
      </c>
      <c r="AA443" s="9">
        <v>2</v>
      </c>
      <c r="AB443" s="9">
        <v>2</v>
      </c>
      <c r="AC443" s="9">
        <v>2</v>
      </c>
      <c r="AD443" s="9">
        <v>1</v>
      </c>
      <c r="AE443" s="9">
        <v>1</v>
      </c>
      <c r="AF443" s="9">
        <v>2</v>
      </c>
      <c r="AG443" s="9">
        <v>2</v>
      </c>
      <c r="AH443" s="91">
        <v>1</v>
      </c>
      <c r="AI443" s="9">
        <v>2</v>
      </c>
      <c r="AJ443">
        <v>2</v>
      </c>
      <c r="AK443" t="s">
        <v>957</v>
      </c>
      <c r="AL443" s="58">
        <v>2</v>
      </c>
      <c r="AM443">
        <v>1</v>
      </c>
      <c r="AN443">
        <v>1</v>
      </c>
      <c r="AO443">
        <v>2</v>
      </c>
      <c r="AP443">
        <v>2</v>
      </c>
      <c r="AQ443">
        <v>2</v>
      </c>
      <c r="AR443">
        <v>2</v>
      </c>
      <c r="AS443">
        <v>2</v>
      </c>
      <c r="AT443">
        <v>2</v>
      </c>
      <c r="AU443">
        <v>2</v>
      </c>
      <c r="AV443">
        <v>2</v>
      </c>
      <c r="AW443">
        <v>1</v>
      </c>
      <c r="AX443">
        <v>2</v>
      </c>
      <c r="AY443">
        <v>2</v>
      </c>
      <c r="AZ443">
        <v>2</v>
      </c>
      <c r="BA443">
        <v>2</v>
      </c>
      <c r="BB443">
        <v>2</v>
      </c>
      <c r="BC443">
        <v>1</v>
      </c>
      <c r="BD443">
        <v>1</v>
      </c>
      <c r="BE443">
        <v>2</v>
      </c>
      <c r="BF443" t="s">
        <v>957</v>
      </c>
      <c r="BG443" t="s">
        <v>957</v>
      </c>
      <c r="BH443">
        <v>1</v>
      </c>
      <c r="BI443">
        <v>3</v>
      </c>
      <c r="BJ443">
        <v>1</v>
      </c>
      <c r="BK443">
        <v>2</v>
      </c>
      <c r="BL443">
        <v>1</v>
      </c>
      <c r="BM443">
        <v>2</v>
      </c>
      <c r="BN443">
        <v>4</v>
      </c>
      <c r="BO443">
        <v>3</v>
      </c>
      <c r="BP443">
        <v>4</v>
      </c>
      <c r="BQ443">
        <v>4</v>
      </c>
      <c r="BR443">
        <v>4</v>
      </c>
      <c r="BS443">
        <v>5</v>
      </c>
      <c r="CS443" s="57"/>
    </row>
    <row r="444" spans="1:97">
      <c r="A444" s="9">
        <v>437</v>
      </c>
      <c r="B444" s="9">
        <v>2</v>
      </c>
      <c r="C444" s="9">
        <v>9</v>
      </c>
      <c r="D444" s="9">
        <v>5</v>
      </c>
      <c r="E444" s="9">
        <v>12</v>
      </c>
      <c r="F444" s="9">
        <v>0</v>
      </c>
      <c r="G444" s="9">
        <v>1</v>
      </c>
      <c r="H444" s="9">
        <v>0</v>
      </c>
      <c r="I444" s="9">
        <v>1</v>
      </c>
      <c r="J444" s="9">
        <v>1</v>
      </c>
      <c r="K444" s="9">
        <v>0</v>
      </c>
      <c r="L444" s="9">
        <v>0</v>
      </c>
      <c r="M444" s="9">
        <v>2</v>
      </c>
      <c r="N444" s="9">
        <v>2</v>
      </c>
      <c r="O444" s="9">
        <v>2</v>
      </c>
      <c r="P444" s="9">
        <v>1</v>
      </c>
      <c r="Q444" s="9">
        <v>2</v>
      </c>
      <c r="R444" s="9" t="s">
        <v>957</v>
      </c>
      <c r="S444" s="9" t="s">
        <v>957</v>
      </c>
      <c r="T444" s="9">
        <v>1</v>
      </c>
      <c r="U444" s="9">
        <v>1</v>
      </c>
      <c r="V444" s="9">
        <v>1</v>
      </c>
      <c r="W444" s="75">
        <v>2</v>
      </c>
      <c r="X444" s="75" t="s">
        <v>956</v>
      </c>
      <c r="Y444" s="75" t="s">
        <v>952</v>
      </c>
      <c r="Z444" s="9" t="s">
        <v>952</v>
      </c>
      <c r="AA444" s="9"/>
      <c r="AB444" s="9"/>
      <c r="AC444" s="9">
        <v>1</v>
      </c>
      <c r="AD444" s="9">
        <v>1</v>
      </c>
      <c r="AE444" s="9">
        <v>1</v>
      </c>
      <c r="AF444" s="9">
        <v>1</v>
      </c>
      <c r="AG444" s="9">
        <v>1</v>
      </c>
      <c r="AH444" s="91"/>
      <c r="AI444" s="9">
        <v>2</v>
      </c>
      <c r="AJ444">
        <v>1</v>
      </c>
      <c r="AK444">
        <v>1</v>
      </c>
      <c r="AL444" s="58">
        <v>2</v>
      </c>
      <c r="AM444">
        <v>1</v>
      </c>
      <c r="AN444">
        <v>2</v>
      </c>
      <c r="AO444">
        <v>2</v>
      </c>
      <c r="AP444">
        <v>1</v>
      </c>
      <c r="AQ444">
        <v>2</v>
      </c>
      <c r="AR444">
        <v>2</v>
      </c>
      <c r="AS444">
        <v>2</v>
      </c>
      <c r="AT444">
        <v>1</v>
      </c>
      <c r="AU444">
        <v>1</v>
      </c>
      <c r="AV444">
        <v>2</v>
      </c>
      <c r="AW444">
        <v>2</v>
      </c>
      <c r="AX444">
        <v>1</v>
      </c>
      <c r="AY444">
        <v>2</v>
      </c>
      <c r="AZ444">
        <v>2</v>
      </c>
      <c r="BA444">
        <v>1</v>
      </c>
      <c r="BB444">
        <v>2</v>
      </c>
      <c r="BC444">
        <v>2</v>
      </c>
      <c r="BD444">
        <v>2</v>
      </c>
      <c r="BE444">
        <v>2</v>
      </c>
      <c r="BF444" t="s">
        <v>957</v>
      </c>
      <c r="BG444" t="s">
        <v>957</v>
      </c>
      <c r="BH444">
        <v>1</v>
      </c>
      <c r="BI444">
        <v>2</v>
      </c>
      <c r="BJ444">
        <v>1</v>
      </c>
      <c r="BK444">
        <v>1</v>
      </c>
      <c r="BL444">
        <v>1</v>
      </c>
      <c r="BM444">
        <v>1</v>
      </c>
      <c r="BN444">
        <v>4</v>
      </c>
      <c r="BO444">
        <v>3</v>
      </c>
      <c r="BP444">
        <v>4</v>
      </c>
      <c r="BQ444">
        <v>3</v>
      </c>
      <c r="BS444">
        <v>1</v>
      </c>
      <c r="CS444" s="57"/>
    </row>
    <row r="445" spans="1:97" hidden="1">
      <c r="A445" s="9">
        <v>438</v>
      </c>
      <c r="B445" s="9">
        <v>1</v>
      </c>
      <c r="C445" s="9">
        <v>2</v>
      </c>
      <c r="D445" s="9">
        <v>1</v>
      </c>
      <c r="E445" s="9">
        <v>1</v>
      </c>
      <c r="F445" s="9">
        <v>0</v>
      </c>
      <c r="G445" s="9">
        <v>0</v>
      </c>
      <c r="H445" s="9">
        <v>0</v>
      </c>
      <c r="I445" s="9">
        <v>0</v>
      </c>
      <c r="J445" s="9">
        <v>0</v>
      </c>
      <c r="K445" s="9">
        <v>0</v>
      </c>
      <c r="L445" s="9">
        <v>1</v>
      </c>
      <c r="M445" s="9">
        <v>3</v>
      </c>
      <c r="N445" s="9">
        <v>1</v>
      </c>
      <c r="O445" s="9">
        <v>1</v>
      </c>
      <c r="P445" s="9">
        <v>1</v>
      </c>
      <c r="Q445" s="9">
        <v>1</v>
      </c>
      <c r="R445" s="9">
        <v>1</v>
      </c>
      <c r="S445" s="9">
        <v>2</v>
      </c>
      <c r="T445" s="9">
        <v>1</v>
      </c>
      <c r="U445" s="9">
        <v>1</v>
      </c>
      <c r="V445" s="9">
        <v>1</v>
      </c>
      <c r="W445" s="75">
        <v>1</v>
      </c>
      <c r="X445" s="75">
        <v>1</v>
      </c>
      <c r="Y445" s="75">
        <v>2</v>
      </c>
      <c r="Z445" s="9">
        <v>1</v>
      </c>
      <c r="AA445" s="9">
        <v>1</v>
      </c>
      <c r="AB445" s="9">
        <v>2</v>
      </c>
      <c r="AC445" s="9">
        <v>1</v>
      </c>
      <c r="AD445" s="9">
        <v>1</v>
      </c>
      <c r="AE445" s="9">
        <v>1</v>
      </c>
      <c r="AF445" s="9">
        <v>1</v>
      </c>
      <c r="AG445" s="9">
        <v>1</v>
      </c>
      <c r="AH445" s="9">
        <v>2</v>
      </c>
      <c r="AI445" s="9">
        <v>2</v>
      </c>
      <c r="AJ445">
        <v>2</v>
      </c>
      <c r="AK445" t="s">
        <v>957</v>
      </c>
      <c r="AL445" s="58">
        <v>1</v>
      </c>
      <c r="AM445">
        <v>1</v>
      </c>
      <c r="AN445">
        <v>1</v>
      </c>
      <c r="AO445">
        <v>1</v>
      </c>
      <c r="AP445">
        <v>1</v>
      </c>
      <c r="AQ445">
        <v>1</v>
      </c>
      <c r="AR445">
        <v>2</v>
      </c>
      <c r="AS445">
        <v>1</v>
      </c>
      <c r="AT445">
        <v>1</v>
      </c>
      <c r="AU445">
        <v>1</v>
      </c>
      <c r="AV445">
        <v>1</v>
      </c>
      <c r="AW445">
        <v>1</v>
      </c>
      <c r="AX445">
        <v>2</v>
      </c>
      <c r="AY445">
        <v>1</v>
      </c>
      <c r="AZ445">
        <v>1</v>
      </c>
      <c r="BA445">
        <v>1</v>
      </c>
      <c r="BB445">
        <v>2</v>
      </c>
      <c r="BC445">
        <v>1</v>
      </c>
      <c r="BD445">
        <v>1</v>
      </c>
      <c r="BE445">
        <v>1</v>
      </c>
      <c r="BF445">
        <v>1</v>
      </c>
      <c r="BG445">
        <v>1</v>
      </c>
      <c r="BH445">
        <v>1</v>
      </c>
      <c r="BI445">
        <v>1</v>
      </c>
      <c r="BJ445">
        <v>1</v>
      </c>
      <c r="BK445">
        <v>2</v>
      </c>
      <c r="BL445">
        <v>2</v>
      </c>
      <c r="BM445">
        <v>3</v>
      </c>
      <c r="BN445">
        <v>3</v>
      </c>
      <c r="BO445">
        <v>2</v>
      </c>
      <c r="BP445">
        <v>2</v>
      </c>
      <c r="BQ445">
        <v>1</v>
      </c>
      <c r="BR445">
        <v>1</v>
      </c>
      <c r="BS445">
        <v>2</v>
      </c>
      <c r="CS445" s="57"/>
    </row>
    <row r="446" spans="1:97" hidden="1">
      <c r="A446" s="9">
        <v>439</v>
      </c>
      <c r="B446" s="9">
        <v>2</v>
      </c>
      <c r="C446" s="9">
        <v>8</v>
      </c>
      <c r="D446" s="9">
        <v>4</v>
      </c>
      <c r="E446" s="9">
        <v>9</v>
      </c>
      <c r="F446" s="9">
        <v>0</v>
      </c>
      <c r="G446" s="9">
        <v>0</v>
      </c>
      <c r="H446" s="9">
        <v>0</v>
      </c>
      <c r="I446" s="9">
        <v>0</v>
      </c>
      <c r="J446" s="9">
        <v>0</v>
      </c>
      <c r="K446" s="9">
        <v>0</v>
      </c>
      <c r="L446" s="9">
        <v>1</v>
      </c>
      <c r="M446" s="9">
        <v>2</v>
      </c>
      <c r="N446" s="9">
        <v>1</v>
      </c>
      <c r="O446" s="9">
        <v>1</v>
      </c>
      <c r="P446" s="9">
        <v>1</v>
      </c>
      <c r="Q446" s="9">
        <v>2</v>
      </c>
      <c r="R446" s="9" t="s">
        <v>957</v>
      </c>
      <c r="S446" s="9" t="s">
        <v>957</v>
      </c>
      <c r="T446" s="9">
        <v>2</v>
      </c>
      <c r="U446" s="9">
        <v>2</v>
      </c>
      <c r="V446" s="9" t="s">
        <v>957</v>
      </c>
      <c r="W446" s="75">
        <v>1</v>
      </c>
      <c r="X446" s="75">
        <v>1</v>
      </c>
      <c r="Y446" s="75">
        <v>2</v>
      </c>
      <c r="Z446" s="9">
        <v>1</v>
      </c>
      <c r="AA446" s="9">
        <v>1</v>
      </c>
      <c r="AB446" s="9">
        <v>1</v>
      </c>
      <c r="AC446" s="9">
        <v>1</v>
      </c>
      <c r="AD446" s="9">
        <v>1</v>
      </c>
      <c r="AE446" s="9">
        <v>1</v>
      </c>
      <c r="AF446" s="9">
        <v>1</v>
      </c>
      <c r="AG446" s="9"/>
      <c r="AH446" s="91">
        <v>1</v>
      </c>
      <c r="AI446" s="9">
        <v>2</v>
      </c>
      <c r="AJ446">
        <v>2</v>
      </c>
      <c r="AK446" t="s">
        <v>957</v>
      </c>
      <c r="AL446" s="58">
        <v>2</v>
      </c>
      <c r="AM446">
        <v>1</v>
      </c>
      <c r="AN446">
        <v>1</v>
      </c>
      <c r="AO446">
        <v>2</v>
      </c>
      <c r="AP446">
        <v>1</v>
      </c>
      <c r="AQ446">
        <v>2</v>
      </c>
      <c r="AR446">
        <v>2</v>
      </c>
      <c r="AS446">
        <v>2</v>
      </c>
      <c r="AT446">
        <v>1</v>
      </c>
      <c r="AU446">
        <v>1</v>
      </c>
      <c r="BF446" t="s">
        <v>957</v>
      </c>
      <c r="BG446" t="s">
        <v>957</v>
      </c>
      <c r="BR446">
        <v>3</v>
      </c>
      <c r="BS446">
        <v>2</v>
      </c>
      <c r="BT446" t="s">
        <v>356</v>
      </c>
    </row>
    <row r="447" spans="1:97">
      <c r="A447" s="9">
        <v>440</v>
      </c>
      <c r="B447" s="9">
        <v>2</v>
      </c>
      <c r="C447" s="9">
        <v>5</v>
      </c>
      <c r="D447" s="9">
        <v>4</v>
      </c>
      <c r="E447" s="9">
        <v>13</v>
      </c>
      <c r="F447" s="9">
        <v>0</v>
      </c>
      <c r="G447" s="9">
        <v>0</v>
      </c>
      <c r="H447" s="9">
        <v>0</v>
      </c>
      <c r="I447" s="9">
        <v>1</v>
      </c>
      <c r="J447" s="9">
        <v>0</v>
      </c>
      <c r="K447" s="9">
        <v>0</v>
      </c>
      <c r="L447" s="9">
        <v>0</v>
      </c>
      <c r="M447" s="9">
        <v>2</v>
      </c>
      <c r="N447" s="9">
        <v>2</v>
      </c>
      <c r="O447" s="9">
        <v>2</v>
      </c>
      <c r="P447" s="9">
        <v>1</v>
      </c>
      <c r="Q447" s="9">
        <v>1</v>
      </c>
      <c r="R447" s="9">
        <v>1</v>
      </c>
      <c r="S447" s="9">
        <v>2</v>
      </c>
      <c r="T447" s="9">
        <v>1</v>
      </c>
      <c r="U447" s="9">
        <v>1</v>
      </c>
      <c r="V447" s="9">
        <v>1</v>
      </c>
      <c r="W447" s="75">
        <v>2</v>
      </c>
      <c r="X447" s="75" t="s">
        <v>956</v>
      </c>
      <c r="Y447" s="75" t="s">
        <v>952</v>
      </c>
      <c r="Z447" s="9" t="s">
        <v>952</v>
      </c>
      <c r="AA447" s="9">
        <v>1</v>
      </c>
      <c r="AB447" s="9">
        <v>2</v>
      </c>
      <c r="AC447" s="9">
        <v>1</v>
      </c>
      <c r="AD447" s="9">
        <v>1</v>
      </c>
      <c r="AE447" s="9">
        <v>1</v>
      </c>
      <c r="AF447" s="9">
        <v>1</v>
      </c>
      <c r="AG447" s="9">
        <v>1</v>
      </c>
      <c r="AH447" s="9">
        <v>1</v>
      </c>
      <c r="AI447" s="9">
        <v>2</v>
      </c>
      <c r="AJ447">
        <v>2</v>
      </c>
      <c r="AK447" t="s">
        <v>957</v>
      </c>
      <c r="AL447" s="58">
        <v>1</v>
      </c>
      <c r="AM447">
        <v>1</v>
      </c>
      <c r="AN447">
        <v>2</v>
      </c>
      <c r="AO447">
        <v>2</v>
      </c>
      <c r="AP447">
        <v>2</v>
      </c>
      <c r="AQ447">
        <v>2</v>
      </c>
      <c r="AR447">
        <v>1</v>
      </c>
      <c r="AS447">
        <v>1</v>
      </c>
      <c r="AT447">
        <v>2</v>
      </c>
      <c r="AU447">
        <v>2</v>
      </c>
      <c r="AV447">
        <v>2</v>
      </c>
      <c r="AW447">
        <v>2</v>
      </c>
      <c r="AX447">
        <v>2</v>
      </c>
      <c r="AY447">
        <v>1</v>
      </c>
      <c r="AZ447">
        <v>1</v>
      </c>
      <c r="BA447">
        <v>1</v>
      </c>
      <c r="BB447">
        <v>1</v>
      </c>
      <c r="BC447">
        <v>1</v>
      </c>
      <c r="BD447">
        <v>1</v>
      </c>
      <c r="BE447">
        <v>2</v>
      </c>
      <c r="BF447" t="s">
        <v>957</v>
      </c>
      <c r="BG447" t="s">
        <v>957</v>
      </c>
      <c r="BH447">
        <v>1</v>
      </c>
      <c r="BI447">
        <v>3</v>
      </c>
      <c r="BJ447">
        <v>1</v>
      </c>
      <c r="BK447">
        <v>2</v>
      </c>
      <c r="BL447">
        <v>1</v>
      </c>
      <c r="BM447">
        <v>2</v>
      </c>
      <c r="BN447">
        <v>4</v>
      </c>
      <c r="BO447">
        <v>3</v>
      </c>
      <c r="BP447">
        <v>2</v>
      </c>
      <c r="BQ447">
        <v>4</v>
      </c>
      <c r="BR447">
        <v>1</v>
      </c>
      <c r="BS447">
        <v>2</v>
      </c>
    </row>
    <row r="448" spans="1:97" hidden="1">
      <c r="A448" s="9">
        <v>441</v>
      </c>
      <c r="B448" s="9">
        <v>2</v>
      </c>
      <c r="C448" s="9">
        <v>3</v>
      </c>
      <c r="D448" s="9">
        <v>1</v>
      </c>
      <c r="E448" s="9">
        <v>8</v>
      </c>
      <c r="F448" s="9">
        <v>0</v>
      </c>
      <c r="G448" s="9">
        <v>0</v>
      </c>
      <c r="H448" s="9">
        <v>0</v>
      </c>
      <c r="I448" s="9">
        <v>0</v>
      </c>
      <c r="J448" s="9">
        <v>0</v>
      </c>
      <c r="K448" s="9">
        <v>1</v>
      </c>
      <c r="L448" s="9">
        <v>0</v>
      </c>
      <c r="M448" s="9">
        <v>3</v>
      </c>
      <c r="N448" s="9">
        <v>1</v>
      </c>
      <c r="O448" s="9">
        <v>2</v>
      </c>
      <c r="P448" s="9">
        <v>1</v>
      </c>
      <c r="Q448" s="9">
        <v>1</v>
      </c>
      <c r="R448" s="9">
        <v>1</v>
      </c>
      <c r="S448" s="9">
        <v>1</v>
      </c>
      <c r="T448" s="9">
        <v>1</v>
      </c>
      <c r="U448" s="9">
        <v>1</v>
      </c>
      <c r="V448" s="9">
        <v>1</v>
      </c>
      <c r="W448" s="75">
        <v>2</v>
      </c>
      <c r="X448" s="75" t="s">
        <v>956</v>
      </c>
      <c r="Y448" s="75" t="s">
        <v>952</v>
      </c>
      <c r="Z448" s="9" t="s">
        <v>952</v>
      </c>
      <c r="AA448" s="9">
        <v>2</v>
      </c>
      <c r="AB448" s="9">
        <v>2</v>
      </c>
      <c r="AC448" s="9">
        <v>1</v>
      </c>
      <c r="AD448" s="9">
        <v>1</v>
      </c>
      <c r="AE448" s="9">
        <v>2</v>
      </c>
      <c r="AF448" s="9">
        <v>1</v>
      </c>
      <c r="AG448" s="9">
        <v>2</v>
      </c>
      <c r="AH448" s="9">
        <v>1</v>
      </c>
      <c r="AI448" s="9">
        <v>2</v>
      </c>
      <c r="AJ448">
        <v>2</v>
      </c>
      <c r="AK448" t="s">
        <v>957</v>
      </c>
      <c r="AL448" s="58">
        <v>1</v>
      </c>
      <c r="AM448">
        <v>1</v>
      </c>
      <c r="AN448">
        <v>1</v>
      </c>
      <c r="AO448">
        <v>2</v>
      </c>
      <c r="AP448">
        <v>1</v>
      </c>
      <c r="AQ448">
        <v>2</v>
      </c>
      <c r="AR448">
        <v>1</v>
      </c>
      <c r="AS448">
        <v>1</v>
      </c>
      <c r="AT448">
        <v>1</v>
      </c>
      <c r="AU448">
        <v>2</v>
      </c>
      <c r="AV448">
        <v>2</v>
      </c>
      <c r="AW448">
        <v>1</v>
      </c>
      <c r="AX448">
        <v>2</v>
      </c>
      <c r="AY448">
        <v>2</v>
      </c>
      <c r="AZ448">
        <v>2</v>
      </c>
      <c r="BA448">
        <v>2</v>
      </c>
      <c r="BB448">
        <v>2</v>
      </c>
      <c r="BC448">
        <v>1</v>
      </c>
      <c r="BD448">
        <v>1</v>
      </c>
      <c r="BE448">
        <v>1</v>
      </c>
      <c r="BF448">
        <v>2</v>
      </c>
      <c r="BG448">
        <v>2</v>
      </c>
      <c r="BH448">
        <v>1</v>
      </c>
      <c r="BI448">
        <v>2</v>
      </c>
      <c r="BJ448">
        <v>1</v>
      </c>
      <c r="BK448">
        <v>1</v>
      </c>
      <c r="BL448">
        <v>1</v>
      </c>
      <c r="BM448">
        <v>1</v>
      </c>
      <c r="BN448">
        <v>4</v>
      </c>
      <c r="BO448">
        <v>2</v>
      </c>
      <c r="BP448">
        <v>2</v>
      </c>
      <c r="BQ448">
        <v>2</v>
      </c>
      <c r="BR448">
        <v>1</v>
      </c>
      <c r="BS448">
        <v>2</v>
      </c>
      <c r="BT448" t="s">
        <v>357</v>
      </c>
    </row>
    <row r="449" spans="1:72" hidden="1">
      <c r="A449" s="9">
        <v>442</v>
      </c>
      <c r="B449" s="9">
        <v>2</v>
      </c>
      <c r="C449" s="9">
        <v>4</v>
      </c>
      <c r="D449" s="9">
        <v>4</v>
      </c>
      <c r="E449" s="9">
        <v>15</v>
      </c>
      <c r="F449" s="9">
        <v>0</v>
      </c>
      <c r="G449" s="9">
        <v>0</v>
      </c>
      <c r="H449" s="9">
        <v>0</v>
      </c>
      <c r="I449" s="9">
        <v>1</v>
      </c>
      <c r="J449" s="9">
        <v>0</v>
      </c>
      <c r="K449" s="9">
        <v>0</v>
      </c>
      <c r="L449" s="9">
        <v>0</v>
      </c>
      <c r="M449" s="9">
        <v>2</v>
      </c>
      <c r="N449" s="9">
        <v>2</v>
      </c>
      <c r="O449" s="9">
        <v>2</v>
      </c>
      <c r="P449" s="9">
        <v>1</v>
      </c>
      <c r="Q449" s="9">
        <v>1</v>
      </c>
      <c r="R449" s="9">
        <v>1</v>
      </c>
      <c r="S449" s="9">
        <v>2</v>
      </c>
      <c r="T449" s="9">
        <v>2</v>
      </c>
      <c r="U449" s="9">
        <v>1</v>
      </c>
      <c r="V449" s="9">
        <v>2</v>
      </c>
      <c r="W449" s="75">
        <v>1</v>
      </c>
      <c r="X449" s="75">
        <v>1</v>
      </c>
      <c r="Y449" s="75">
        <v>2</v>
      </c>
      <c r="Z449" s="9">
        <v>2</v>
      </c>
      <c r="AA449" s="9">
        <v>2</v>
      </c>
      <c r="AB449" s="9">
        <v>1</v>
      </c>
      <c r="AC449" s="9">
        <v>1</v>
      </c>
      <c r="AD449" s="9">
        <v>1</v>
      </c>
      <c r="AE449" s="9">
        <v>2</v>
      </c>
      <c r="AF449" s="9">
        <v>1</v>
      </c>
      <c r="AG449" s="9">
        <v>2</v>
      </c>
      <c r="AH449" s="91">
        <v>2</v>
      </c>
      <c r="AI449" s="9">
        <v>2</v>
      </c>
      <c r="AJ449">
        <v>2</v>
      </c>
      <c r="AK449" t="s">
        <v>957</v>
      </c>
      <c r="AL449" s="58">
        <v>2</v>
      </c>
      <c r="AM449">
        <v>1</v>
      </c>
      <c r="AN449">
        <v>1</v>
      </c>
      <c r="AO449">
        <v>2</v>
      </c>
      <c r="AP449">
        <v>1</v>
      </c>
      <c r="AQ449">
        <v>2</v>
      </c>
      <c r="AR449">
        <v>2</v>
      </c>
      <c r="AS449">
        <v>2</v>
      </c>
      <c r="AT449">
        <v>2</v>
      </c>
      <c r="AU449">
        <v>2</v>
      </c>
      <c r="AV449">
        <v>2</v>
      </c>
      <c r="AW449">
        <v>2</v>
      </c>
      <c r="AX449">
        <v>2</v>
      </c>
      <c r="AY449">
        <v>2</v>
      </c>
      <c r="AZ449">
        <v>2</v>
      </c>
      <c r="BA449">
        <v>2</v>
      </c>
      <c r="BB449">
        <v>2</v>
      </c>
      <c r="BC449">
        <v>1</v>
      </c>
      <c r="BD449">
        <v>1</v>
      </c>
      <c r="BE449">
        <v>1</v>
      </c>
      <c r="BF449">
        <v>2</v>
      </c>
      <c r="BG449">
        <v>2</v>
      </c>
      <c r="BH449">
        <v>1</v>
      </c>
      <c r="BI449">
        <v>3</v>
      </c>
      <c r="BJ449">
        <v>4</v>
      </c>
      <c r="BK449">
        <v>3</v>
      </c>
      <c r="BL449">
        <v>4</v>
      </c>
      <c r="BM449">
        <v>1</v>
      </c>
      <c r="BN449">
        <v>4</v>
      </c>
      <c r="BO449">
        <v>1</v>
      </c>
      <c r="BP449">
        <v>4</v>
      </c>
      <c r="BQ449">
        <v>3</v>
      </c>
      <c r="BR449">
        <v>1</v>
      </c>
      <c r="BS449">
        <v>5</v>
      </c>
    </row>
    <row r="450" spans="1:72" hidden="1">
      <c r="A450" s="9">
        <v>443</v>
      </c>
      <c r="B450" s="9">
        <v>2</v>
      </c>
      <c r="C450" s="9">
        <v>2</v>
      </c>
      <c r="D450" s="9">
        <v>1</v>
      </c>
      <c r="E450" s="9">
        <v>4</v>
      </c>
      <c r="F450" s="9">
        <v>0</v>
      </c>
      <c r="G450" s="9">
        <v>0</v>
      </c>
      <c r="H450" s="9">
        <v>0</v>
      </c>
      <c r="I450" s="9">
        <v>0</v>
      </c>
      <c r="J450" s="9">
        <v>0</v>
      </c>
      <c r="K450" s="9">
        <v>0</v>
      </c>
      <c r="L450" s="9">
        <v>1</v>
      </c>
      <c r="M450" s="9">
        <v>3</v>
      </c>
      <c r="N450" s="9">
        <v>2</v>
      </c>
      <c r="O450" s="9">
        <v>2</v>
      </c>
      <c r="P450" s="9">
        <v>2</v>
      </c>
      <c r="Q450" s="9">
        <v>1</v>
      </c>
      <c r="R450" s="9">
        <v>1</v>
      </c>
      <c r="S450" s="9">
        <v>1</v>
      </c>
      <c r="T450" s="9">
        <v>2</v>
      </c>
      <c r="U450" s="9">
        <v>2</v>
      </c>
      <c r="V450" s="9" t="s">
        <v>957</v>
      </c>
      <c r="W450" s="75">
        <v>1</v>
      </c>
      <c r="X450" s="75">
        <v>1</v>
      </c>
      <c r="Y450" s="75">
        <v>2</v>
      </c>
      <c r="Z450" s="9">
        <v>1</v>
      </c>
      <c r="AA450" s="9">
        <v>2</v>
      </c>
      <c r="AB450" s="9">
        <v>2</v>
      </c>
      <c r="AC450" s="9">
        <v>2</v>
      </c>
      <c r="AD450" s="9">
        <v>1</v>
      </c>
      <c r="AE450" s="9">
        <v>2</v>
      </c>
      <c r="AF450" s="9">
        <v>2</v>
      </c>
      <c r="AG450" s="9">
        <v>2</v>
      </c>
      <c r="AH450" s="91">
        <v>2</v>
      </c>
      <c r="AI450" s="9">
        <v>2</v>
      </c>
      <c r="AJ450">
        <v>2</v>
      </c>
      <c r="AK450" t="s">
        <v>957</v>
      </c>
      <c r="AL450" s="58">
        <v>2</v>
      </c>
      <c r="AM450">
        <v>1</v>
      </c>
      <c r="AN450">
        <v>2</v>
      </c>
      <c r="AO450">
        <v>2</v>
      </c>
      <c r="AP450">
        <v>2</v>
      </c>
      <c r="AQ450">
        <v>2</v>
      </c>
      <c r="AR450">
        <v>2</v>
      </c>
      <c r="AS450">
        <v>2</v>
      </c>
      <c r="AT450">
        <v>2</v>
      </c>
      <c r="AU450">
        <v>2</v>
      </c>
      <c r="AV450">
        <v>2</v>
      </c>
      <c r="AW450">
        <v>2</v>
      </c>
      <c r="AX450">
        <v>2</v>
      </c>
      <c r="AY450">
        <v>2</v>
      </c>
      <c r="AZ450">
        <v>2</v>
      </c>
      <c r="BA450">
        <v>2</v>
      </c>
      <c r="BB450">
        <v>2</v>
      </c>
      <c r="BC450">
        <v>1</v>
      </c>
      <c r="BD450">
        <v>1</v>
      </c>
      <c r="BE450">
        <v>2</v>
      </c>
      <c r="BF450" t="s">
        <v>968</v>
      </c>
      <c r="BG450" t="s">
        <v>957</v>
      </c>
      <c r="BH450">
        <v>1</v>
      </c>
      <c r="BI450">
        <v>2</v>
      </c>
      <c r="BJ450">
        <v>4</v>
      </c>
      <c r="BK450">
        <v>4</v>
      </c>
      <c r="BL450">
        <v>3</v>
      </c>
      <c r="BM450">
        <v>1</v>
      </c>
      <c r="BN450">
        <v>4</v>
      </c>
      <c r="BO450">
        <v>4</v>
      </c>
      <c r="BP450">
        <v>4</v>
      </c>
      <c r="BQ450">
        <v>1</v>
      </c>
      <c r="BR450">
        <v>1</v>
      </c>
      <c r="BS450">
        <v>5</v>
      </c>
    </row>
    <row r="451" spans="1:72" hidden="1">
      <c r="A451" s="9">
        <v>444</v>
      </c>
      <c r="B451" s="9">
        <v>2</v>
      </c>
      <c r="C451" s="9">
        <v>6</v>
      </c>
      <c r="D451" s="9"/>
      <c r="E451" s="9">
        <v>13</v>
      </c>
      <c r="F451" s="9">
        <v>0</v>
      </c>
      <c r="G451" s="9">
        <v>0</v>
      </c>
      <c r="H451" s="9">
        <v>0</v>
      </c>
      <c r="I451" s="9">
        <v>1</v>
      </c>
      <c r="J451" s="9">
        <v>1</v>
      </c>
      <c r="K451" s="9">
        <v>0</v>
      </c>
      <c r="L451" s="9">
        <v>0</v>
      </c>
      <c r="M451" s="9">
        <v>2</v>
      </c>
      <c r="N451" s="9">
        <v>2</v>
      </c>
      <c r="O451" s="9">
        <v>2</v>
      </c>
      <c r="P451" s="9">
        <v>1</v>
      </c>
      <c r="Q451" s="9">
        <v>1</v>
      </c>
      <c r="R451" s="9">
        <v>1</v>
      </c>
      <c r="S451" s="9">
        <v>2</v>
      </c>
      <c r="T451" s="9">
        <v>1</v>
      </c>
      <c r="U451" s="9">
        <v>1</v>
      </c>
      <c r="V451" s="9">
        <v>2</v>
      </c>
      <c r="W451" s="75">
        <v>1</v>
      </c>
      <c r="X451" s="75">
        <v>1</v>
      </c>
      <c r="Y451" s="75">
        <v>2</v>
      </c>
      <c r="Z451" s="9">
        <v>2</v>
      </c>
      <c r="AA451" s="9">
        <v>1</v>
      </c>
      <c r="AB451" s="9">
        <v>1</v>
      </c>
      <c r="AC451" s="9">
        <v>1</v>
      </c>
      <c r="AD451" s="9">
        <v>1</v>
      </c>
      <c r="AE451" s="9">
        <v>1</v>
      </c>
      <c r="AF451" s="9">
        <v>1</v>
      </c>
      <c r="AG451" s="9">
        <v>1</v>
      </c>
      <c r="AH451" s="91">
        <v>2</v>
      </c>
      <c r="AI451" s="9">
        <v>2</v>
      </c>
      <c r="AJ451">
        <v>2</v>
      </c>
      <c r="AK451" t="s">
        <v>957</v>
      </c>
      <c r="AL451" s="58">
        <v>2</v>
      </c>
      <c r="AM451">
        <v>1</v>
      </c>
      <c r="AN451">
        <v>2</v>
      </c>
      <c r="AO451">
        <v>2</v>
      </c>
      <c r="AP451">
        <v>1</v>
      </c>
      <c r="AQ451">
        <v>1</v>
      </c>
      <c r="AR451">
        <v>1</v>
      </c>
      <c r="AS451">
        <v>1</v>
      </c>
      <c r="AT451">
        <v>1</v>
      </c>
      <c r="AU451">
        <v>2</v>
      </c>
      <c r="AV451">
        <v>2</v>
      </c>
      <c r="AW451">
        <v>1</v>
      </c>
      <c r="AX451">
        <v>1</v>
      </c>
      <c r="AY451">
        <v>1</v>
      </c>
      <c r="AZ451">
        <v>2</v>
      </c>
      <c r="BA451">
        <v>1</v>
      </c>
      <c r="BB451">
        <v>2</v>
      </c>
      <c r="BC451">
        <v>1</v>
      </c>
      <c r="BD451">
        <v>1</v>
      </c>
      <c r="BE451">
        <v>1</v>
      </c>
      <c r="BF451">
        <v>3</v>
      </c>
      <c r="BG451">
        <v>4</v>
      </c>
      <c r="BH451">
        <v>1</v>
      </c>
      <c r="BI451">
        <v>2</v>
      </c>
      <c r="BJ451">
        <v>2</v>
      </c>
      <c r="BK451">
        <v>3</v>
      </c>
      <c r="BL451">
        <v>2</v>
      </c>
      <c r="BM451">
        <v>1</v>
      </c>
      <c r="BN451">
        <v>3</v>
      </c>
      <c r="BO451">
        <v>2</v>
      </c>
      <c r="BP451">
        <v>4</v>
      </c>
      <c r="BQ451">
        <v>2</v>
      </c>
      <c r="BR451">
        <v>1</v>
      </c>
      <c r="BS451">
        <v>4</v>
      </c>
      <c r="BT451" t="s">
        <v>358</v>
      </c>
    </row>
    <row r="452" spans="1:72">
      <c r="A452" s="9">
        <v>445</v>
      </c>
      <c r="B452" s="9">
        <v>2</v>
      </c>
      <c r="C452" s="9">
        <v>2</v>
      </c>
      <c r="D452" s="9">
        <v>1</v>
      </c>
      <c r="E452" s="9">
        <v>9</v>
      </c>
      <c r="F452" s="9">
        <v>0</v>
      </c>
      <c r="G452" s="9">
        <v>0</v>
      </c>
      <c r="H452" s="9">
        <v>0</v>
      </c>
      <c r="I452" s="9">
        <v>1</v>
      </c>
      <c r="J452" s="9">
        <v>0</v>
      </c>
      <c r="K452" s="9">
        <v>0</v>
      </c>
      <c r="L452" s="9">
        <v>0</v>
      </c>
      <c r="M452" s="9">
        <v>1</v>
      </c>
      <c r="N452" s="9">
        <v>2</v>
      </c>
      <c r="O452" s="9">
        <v>2</v>
      </c>
      <c r="P452" s="9">
        <v>1</v>
      </c>
      <c r="Q452" s="9">
        <v>2</v>
      </c>
      <c r="R452" s="9" t="s">
        <v>957</v>
      </c>
      <c r="S452" s="9" t="s">
        <v>957</v>
      </c>
      <c r="T452" s="9">
        <v>1</v>
      </c>
      <c r="U452" s="9">
        <v>1</v>
      </c>
      <c r="V452" s="9">
        <v>2</v>
      </c>
      <c r="W452" s="75">
        <v>2</v>
      </c>
      <c r="X452" s="75" t="s">
        <v>956</v>
      </c>
      <c r="Y452" s="75" t="s">
        <v>952</v>
      </c>
      <c r="Z452" s="9" t="s">
        <v>952</v>
      </c>
      <c r="AA452" s="9">
        <v>2</v>
      </c>
      <c r="AB452" s="9">
        <v>2</v>
      </c>
      <c r="AC452" s="9">
        <v>1</v>
      </c>
      <c r="AD452" s="9">
        <v>1</v>
      </c>
      <c r="AE452" s="9">
        <v>2</v>
      </c>
      <c r="AF452" s="9">
        <v>1</v>
      </c>
      <c r="AG452" s="9">
        <v>2</v>
      </c>
      <c r="AH452" s="91">
        <v>1</v>
      </c>
      <c r="AI452" s="9">
        <v>2</v>
      </c>
      <c r="AJ452">
        <v>1</v>
      </c>
      <c r="AK452">
        <v>1</v>
      </c>
      <c r="AL452" s="58">
        <v>2</v>
      </c>
      <c r="AM452">
        <v>1</v>
      </c>
      <c r="AN452">
        <v>2</v>
      </c>
      <c r="AO452">
        <v>2</v>
      </c>
      <c r="AP452">
        <v>1</v>
      </c>
      <c r="AQ452">
        <v>2</v>
      </c>
      <c r="AR452">
        <v>2</v>
      </c>
      <c r="AS452">
        <v>2</v>
      </c>
      <c r="AT452">
        <v>2</v>
      </c>
      <c r="AU452">
        <v>2</v>
      </c>
      <c r="AV452">
        <v>1</v>
      </c>
      <c r="AW452">
        <v>2</v>
      </c>
      <c r="AX452">
        <v>2</v>
      </c>
      <c r="AY452">
        <v>2</v>
      </c>
      <c r="AZ452">
        <v>2</v>
      </c>
      <c r="BA452">
        <v>2</v>
      </c>
      <c r="BB452">
        <v>2</v>
      </c>
      <c r="BC452">
        <v>1</v>
      </c>
      <c r="BD452">
        <v>2</v>
      </c>
      <c r="BE452">
        <v>2</v>
      </c>
      <c r="BF452" t="s">
        <v>957</v>
      </c>
      <c r="BG452" t="s">
        <v>957</v>
      </c>
      <c r="BH452">
        <v>1</v>
      </c>
      <c r="BI452">
        <v>3</v>
      </c>
      <c r="BJ452">
        <v>1</v>
      </c>
      <c r="BK452">
        <v>1</v>
      </c>
      <c r="BL452">
        <v>1</v>
      </c>
      <c r="BM452">
        <v>1</v>
      </c>
      <c r="BN452">
        <v>4</v>
      </c>
      <c r="BO452">
        <v>2</v>
      </c>
      <c r="BP452">
        <v>2</v>
      </c>
      <c r="BQ452">
        <v>4</v>
      </c>
      <c r="BR452">
        <v>1</v>
      </c>
      <c r="BS452">
        <v>2</v>
      </c>
    </row>
    <row r="453" spans="1:72" hidden="1">
      <c r="A453" s="9">
        <v>446</v>
      </c>
      <c r="B453" s="9">
        <v>2</v>
      </c>
      <c r="C453" s="9">
        <v>4</v>
      </c>
      <c r="D453" s="9">
        <v>4</v>
      </c>
      <c r="E453" s="9">
        <v>9</v>
      </c>
      <c r="F453" s="9">
        <v>0</v>
      </c>
      <c r="G453" s="9">
        <v>0</v>
      </c>
      <c r="H453" s="9">
        <v>1</v>
      </c>
      <c r="I453" s="9">
        <v>0</v>
      </c>
      <c r="J453" s="9">
        <v>0</v>
      </c>
      <c r="K453" s="9">
        <v>0</v>
      </c>
      <c r="L453" s="9">
        <v>0</v>
      </c>
      <c r="M453" s="9">
        <v>2</v>
      </c>
      <c r="N453" s="9">
        <v>1</v>
      </c>
      <c r="O453" s="9">
        <v>2</v>
      </c>
      <c r="P453" s="9">
        <v>1</v>
      </c>
      <c r="Q453" s="9">
        <v>1</v>
      </c>
      <c r="R453" s="9">
        <v>1</v>
      </c>
      <c r="S453" s="9">
        <v>1</v>
      </c>
      <c r="T453" s="9">
        <v>2</v>
      </c>
      <c r="U453" s="9">
        <v>1</v>
      </c>
      <c r="V453" s="9">
        <v>2</v>
      </c>
      <c r="W453" s="75">
        <v>2</v>
      </c>
      <c r="X453" s="75" t="s">
        <v>956</v>
      </c>
      <c r="Y453" s="75" t="s">
        <v>952</v>
      </c>
      <c r="Z453" s="9" t="s">
        <v>952</v>
      </c>
      <c r="AA453" s="9">
        <v>2</v>
      </c>
      <c r="AB453" s="9">
        <v>2</v>
      </c>
      <c r="AC453" s="9">
        <v>2</v>
      </c>
      <c r="AD453" s="9">
        <v>1</v>
      </c>
      <c r="AE453" s="9">
        <v>2</v>
      </c>
      <c r="AF453" s="9">
        <v>1</v>
      </c>
      <c r="AG453" s="9">
        <v>1</v>
      </c>
      <c r="AH453" s="91">
        <v>1</v>
      </c>
      <c r="AI453" s="9">
        <v>2</v>
      </c>
      <c r="AJ453">
        <v>2</v>
      </c>
      <c r="AK453" t="s">
        <v>957</v>
      </c>
      <c r="AL453" s="58">
        <v>2</v>
      </c>
      <c r="AM453">
        <v>1</v>
      </c>
      <c r="AN453">
        <v>2</v>
      </c>
      <c r="AO453">
        <v>2</v>
      </c>
      <c r="AP453">
        <v>2</v>
      </c>
      <c r="AQ453">
        <v>2</v>
      </c>
      <c r="AR453">
        <v>2</v>
      </c>
      <c r="AS453">
        <v>2</v>
      </c>
      <c r="AT453">
        <v>2</v>
      </c>
      <c r="AU453">
        <v>2</v>
      </c>
      <c r="AV453">
        <v>2</v>
      </c>
      <c r="AW453">
        <v>2</v>
      </c>
      <c r="AX453">
        <v>2</v>
      </c>
      <c r="AY453">
        <v>2</v>
      </c>
      <c r="AZ453">
        <v>2</v>
      </c>
      <c r="BA453">
        <v>2</v>
      </c>
      <c r="BB453">
        <v>1</v>
      </c>
      <c r="BC453">
        <v>1</v>
      </c>
      <c r="BD453">
        <v>1</v>
      </c>
      <c r="BE453">
        <v>2</v>
      </c>
      <c r="BF453" t="s">
        <v>968</v>
      </c>
      <c r="BG453" t="s">
        <v>957</v>
      </c>
      <c r="BH453">
        <v>1</v>
      </c>
      <c r="BI453">
        <v>4</v>
      </c>
      <c r="BJ453">
        <v>3</v>
      </c>
      <c r="BK453">
        <v>3</v>
      </c>
      <c r="BL453">
        <v>2</v>
      </c>
      <c r="BM453">
        <v>1</v>
      </c>
      <c r="BN453">
        <v>4</v>
      </c>
      <c r="BO453">
        <v>2</v>
      </c>
      <c r="BP453">
        <v>4</v>
      </c>
      <c r="BQ453">
        <v>2</v>
      </c>
      <c r="BR453">
        <v>1</v>
      </c>
      <c r="BS453">
        <v>3</v>
      </c>
      <c r="BT453" t="s">
        <v>359</v>
      </c>
    </row>
    <row r="454" spans="1:72">
      <c r="A454" s="9">
        <v>447</v>
      </c>
      <c r="B454" s="9">
        <v>1</v>
      </c>
      <c r="C454" s="9">
        <v>7</v>
      </c>
      <c r="D454" s="9">
        <v>7</v>
      </c>
      <c r="E454" s="9">
        <v>8</v>
      </c>
      <c r="F454" s="9">
        <v>0</v>
      </c>
      <c r="G454" s="9">
        <v>0</v>
      </c>
      <c r="H454" s="9">
        <v>0</v>
      </c>
      <c r="I454" s="9">
        <v>1</v>
      </c>
      <c r="J454" s="9">
        <v>0</v>
      </c>
      <c r="K454" s="9">
        <v>0</v>
      </c>
      <c r="L454" s="9">
        <v>0</v>
      </c>
      <c r="M454" s="9">
        <v>1</v>
      </c>
      <c r="N454" s="9">
        <v>2</v>
      </c>
      <c r="O454" s="9">
        <v>1</v>
      </c>
      <c r="P454" s="9">
        <v>2</v>
      </c>
      <c r="Q454" s="9">
        <v>1</v>
      </c>
      <c r="R454" s="9">
        <v>2</v>
      </c>
      <c r="S454" s="9">
        <v>2</v>
      </c>
      <c r="T454" s="9">
        <v>1</v>
      </c>
      <c r="U454" s="9">
        <v>1</v>
      </c>
      <c r="V454" s="9">
        <v>2</v>
      </c>
      <c r="W454" s="75">
        <v>1</v>
      </c>
      <c r="X454" s="75">
        <v>1</v>
      </c>
      <c r="Y454" s="75">
        <v>2</v>
      </c>
      <c r="Z454" s="9">
        <v>2</v>
      </c>
      <c r="AA454" s="9">
        <v>2</v>
      </c>
      <c r="AB454" s="9">
        <v>2</v>
      </c>
      <c r="AC454" s="9">
        <v>2</v>
      </c>
      <c r="AD454" s="9">
        <v>1</v>
      </c>
      <c r="AE454" s="9">
        <v>2</v>
      </c>
      <c r="AF454" s="9">
        <v>1</v>
      </c>
      <c r="AG454" s="9">
        <v>1</v>
      </c>
      <c r="AH454" s="91">
        <v>2</v>
      </c>
      <c r="AI454" s="9">
        <v>2</v>
      </c>
      <c r="AJ454">
        <v>2</v>
      </c>
      <c r="AK454" t="s">
        <v>957</v>
      </c>
      <c r="AL454" s="58">
        <v>2</v>
      </c>
      <c r="AM454">
        <v>1</v>
      </c>
      <c r="AN454">
        <v>2</v>
      </c>
      <c r="AO454">
        <v>2</v>
      </c>
      <c r="AP454">
        <v>1</v>
      </c>
      <c r="AQ454">
        <v>2</v>
      </c>
      <c r="AR454">
        <v>2</v>
      </c>
      <c r="AS454">
        <v>2</v>
      </c>
      <c r="AT454">
        <v>2</v>
      </c>
      <c r="AU454">
        <v>2</v>
      </c>
      <c r="AV454">
        <v>2</v>
      </c>
      <c r="AW454">
        <v>2</v>
      </c>
      <c r="AX454">
        <v>1</v>
      </c>
      <c r="AY454">
        <v>1</v>
      </c>
      <c r="AZ454">
        <v>2</v>
      </c>
      <c r="BA454">
        <v>1</v>
      </c>
      <c r="BB454">
        <v>2</v>
      </c>
      <c r="BC454">
        <v>1</v>
      </c>
      <c r="BD454">
        <v>2</v>
      </c>
      <c r="BE454">
        <v>2</v>
      </c>
      <c r="BF454" t="s">
        <v>968</v>
      </c>
      <c r="BG454" t="s">
        <v>957</v>
      </c>
      <c r="BH454">
        <v>1</v>
      </c>
      <c r="BI454">
        <v>1</v>
      </c>
      <c r="BJ454">
        <v>1</v>
      </c>
      <c r="BK454">
        <v>1</v>
      </c>
      <c r="BL454">
        <v>1</v>
      </c>
      <c r="BM454">
        <v>1</v>
      </c>
      <c r="BN454">
        <v>4</v>
      </c>
      <c r="BO454">
        <v>1</v>
      </c>
      <c r="BP454">
        <v>4</v>
      </c>
      <c r="BQ454">
        <v>4</v>
      </c>
      <c r="BR454">
        <v>4</v>
      </c>
      <c r="BS454">
        <v>3</v>
      </c>
    </row>
    <row r="455" spans="1:72">
      <c r="A455" s="9">
        <v>448</v>
      </c>
      <c r="B455" s="9">
        <v>2</v>
      </c>
      <c r="C455" s="9">
        <v>9</v>
      </c>
      <c r="D455" s="9">
        <v>7</v>
      </c>
      <c r="E455" s="9">
        <v>5</v>
      </c>
      <c r="F455" s="9">
        <v>0</v>
      </c>
      <c r="G455" s="9">
        <v>0</v>
      </c>
      <c r="H455" s="9">
        <v>0</v>
      </c>
      <c r="I455" s="9">
        <v>0</v>
      </c>
      <c r="J455" s="9">
        <v>0</v>
      </c>
      <c r="K455" s="9">
        <v>0</v>
      </c>
      <c r="L455" s="9">
        <v>1</v>
      </c>
      <c r="M455" s="9">
        <v>2</v>
      </c>
      <c r="N455" s="9">
        <v>2</v>
      </c>
      <c r="O455" s="9">
        <v>1</v>
      </c>
      <c r="P455" s="9">
        <v>1</v>
      </c>
      <c r="Q455" s="9">
        <v>1</v>
      </c>
      <c r="R455" s="9">
        <v>1</v>
      </c>
      <c r="S455" s="9">
        <v>2</v>
      </c>
      <c r="T455" s="9">
        <v>1</v>
      </c>
      <c r="U455" s="9">
        <v>1</v>
      </c>
      <c r="V455" s="9">
        <v>1</v>
      </c>
      <c r="W455" s="75">
        <v>1</v>
      </c>
      <c r="X455" s="75">
        <v>1</v>
      </c>
      <c r="Y455" s="75"/>
      <c r="Z455" s="9">
        <v>1</v>
      </c>
      <c r="AA455" s="9">
        <v>1</v>
      </c>
      <c r="AB455" s="9">
        <v>2</v>
      </c>
      <c r="AC455" s="9">
        <v>1</v>
      </c>
      <c r="AD455" s="9">
        <v>1</v>
      </c>
      <c r="AE455" s="9">
        <v>2</v>
      </c>
      <c r="AF455" s="9">
        <v>1</v>
      </c>
      <c r="AG455" s="9">
        <v>1</v>
      </c>
      <c r="AH455" s="91">
        <v>1</v>
      </c>
      <c r="AI455" s="9">
        <v>2</v>
      </c>
      <c r="AJ455">
        <v>2</v>
      </c>
      <c r="AK455" t="s">
        <v>957</v>
      </c>
      <c r="AL455" s="58">
        <v>2</v>
      </c>
      <c r="AM455">
        <v>1</v>
      </c>
      <c r="AN455">
        <v>1</v>
      </c>
      <c r="AO455">
        <v>2</v>
      </c>
      <c r="AP455">
        <v>2</v>
      </c>
      <c r="AQ455">
        <v>2</v>
      </c>
      <c r="AR455">
        <v>2</v>
      </c>
      <c r="AS455">
        <v>2</v>
      </c>
      <c r="AT455">
        <v>2</v>
      </c>
      <c r="AU455">
        <v>2</v>
      </c>
      <c r="AV455">
        <v>2</v>
      </c>
      <c r="AW455">
        <v>2</v>
      </c>
      <c r="AX455">
        <v>2</v>
      </c>
      <c r="AY455">
        <v>2</v>
      </c>
      <c r="AZ455">
        <v>2</v>
      </c>
      <c r="BA455">
        <v>1</v>
      </c>
      <c r="BB455">
        <v>2</v>
      </c>
      <c r="BC455">
        <v>1</v>
      </c>
      <c r="BD455">
        <v>2</v>
      </c>
      <c r="BE455">
        <v>2</v>
      </c>
      <c r="BF455" t="s">
        <v>968</v>
      </c>
      <c r="BG455" t="s">
        <v>957</v>
      </c>
      <c r="BH455">
        <v>1</v>
      </c>
      <c r="BI455">
        <v>3</v>
      </c>
      <c r="BJ455">
        <v>1</v>
      </c>
      <c r="BK455">
        <v>2</v>
      </c>
      <c r="BL455">
        <v>1</v>
      </c>
      <c r="BM455">
        <v>2</v>
      </c>
      <c r="BN455">
        <v>4</v>
      </c>
      <c r="BO455">
        <v>2</v>
      </c>
      <c r="BP455">
        <v>4</v>
      </c>
      <c r="BQ455">
        <v>4</v>
      </c>
      <c r="BR455">
        <v>1</v>
      </c>
      <c r="BS455">
        <v>5</v>
      </c>
    </row>
    <row r="456" spans="1:72" hidden="1">
      <c r="A456" s="9">
        <v>449</v>
      </c>
      <c r="B456" s="9">
        <v>1</v>
      </c>
      <c r="C456" s="9">
        <v>7</v>
      </c>
      <c r="D456" s="9">
        <v>7</v>
      </c>
      <c r="E456" s="9">
        <v>7</v>
      </c>
      <c r="F456" s="9">
        <v>0</v>
      </c>
      <c r="G456" s="9">
        <v>0</v>
      </c>
      <c r="H456" s="9">
        <v>0</v>
      </c>
      <c r="I456" s="9">
        <v>0</v>
      </c>
      <c r="J456" s="9">
        <v>0</v>
      </c>
      <c r="K456" s="9">
        <v>1</v>
      </c>
      <c r="L456" s="9">
        <v>0</v>
      </c>
      <c r="M456" s="9">
        <v>2</v>
      </c>
      <c r="N456" s="9">
        <v>1</v>
      </c>
      <c r="O456" s="9">
        <v>1</v>
      </c>
      <c r="P456" s="9">
        <v>1</v>
      </c>
      <c r="Q456" s="9">
        <v>1</v>
      </c>
      <c r="R456" s="9">
        <v>1</v>
      </c>
      <c r="S456" s="9">
        <v>1</v>
      </c>
      <c r="T456" s="9">
        <v>1</v>
      </c>
      <c r="U456" s="9">
        <v>1</v>
      </c>
      <c r="V456" s="9">
        <v>1</v>
      </c>
      <c r="W456" s="75">
        <v>1</v>
      </c>
      <c r="X456" s="75">
        <v>1</v>
      </c>
      <c r="Y456" s="75">
        <v>2</v>
      </c>
      <c r="Z456" s="9">
        <v>1</v>
      </c>
      <c r="AA456" s="9">
        <v>2</v>
      </c>
      <c r="AB456" s="9">
        <v>2</v>
      </c>
      <c r="AC456" s="9">
        <v>1</v>
      </c>
      <c r="AD456" s="9">
        <v>1</v>
      </c>
      <c r="AE456" s="9">
        <v>2</v>
      </c>
      <c r="AF456" s="9">
        <v>1</v>
      </c>
      <c r="AG456" s="9">
        <v>1</v>
      </c>
      <c r="AH456" s="91">
        <v>1</v>
      </c>
      <c r="AI456" s="9">
        <v>2</v>
      </c>
      <c r="AJ456">
        <v>2</v>
      </c>
      <c r="AK456" t="s">
        <v>957</v>
      </c>
      <c r="AL456" s="58">
        <v>2</v>
      </c>
      <c r="AM456">
        <v>1</v>
      </c>
      <c r="AN456">
        <v>1</v>
      </c>
      <c r="AO456">
        <v>2</v>
      </c>
      <c r="AP456">
        <v>2</v>
      </c>
      <c r="AQ456">
        <v>2</v>
      </c>
      <c r="AR456">
        <v>2</v>
      </c>
      <c r="AS456">
        <v>2</v>
      </c>
      <c r="AT456">
        <v>2</v>
      </c>
      <c r="AU456">
        <v>2</v>
      </c>
      <c r="AV456">
        <v>2</v>
      </c>
      <c r="AW456">
        <v>1</v>
      </c>
      <c r="AX456">
        <v>1</v>
      </c>
      <c r="AY456">
        <v>2</v>
      </c>
      <c r="AZ456">
        <v>2</v>
      </c>
      <c r="BA456">
        <v>1</v>
      </c>
      <c r="BB456">
        <v>1</v>
      </c>
      <c r="BC456">
        <v>1</v>
      </c>
      <c r="BD456">
        <v>1</v>
      </c>
      <c r="BE456">
        <v>2</v>
      </c>
      <c r="BF456" t="s">
        <v>957</v>
      </c>
      <c r="BG456" t="s">
        <v>957</v>
      </c>
      <c r="BH456">
        <v>1</v>
      </c>
      <c r="BI456">
        <v>2</v>
      </c>
      <c r="BJ456">
        <v>2</v>
      </c>
      <c r="BK456">
        <v>1</v>
      </c>
      <c r="BL456">
        <v>1</v>
      </c>
      <c r="BM456">
        <v>3</v>
      </c>
      <c r="BN456">
        <v>4</v>
      </c>
      <c r="BO456">
        <v>2</v>
      </c>
      <c r="BP456">
        <v>2</v>
      </c>
      <c r="BQ456">
        <v>1</v>
      </c>
      <c r="BR456">
        <v>1</v>
      </c>
      <c r="BS456">
        <v>2</v>
      </c>
      <c r="BT456" t="s">
        <v>360</v>
      </c>
    </row>
    <row r="457" spans="1:72" hidden="1">
      <c r="A457" s="9">
        <v>450</v>
      </c>
      <c r="B457" s="9"/>
      <c r="C457" s="9"/>
      <c r="D457" s="9"/>
      <c r="E457" s="9"/>
      <c r="F457" s="9"/>
      <c r="G457" s="9"/>
      <c r="H457" s="9"/>
      <c r="I457" s="9"/>
      <c r="J457" s="9"/>
      <c r="K457" s="9"/>
      <c r="L457" s="9"/>
      <c r="M457" s="9"/>
      <c r="N457" s="9"/>
      <c r="O457" s="9"/>
      <c r="P457" s="9"/>
      <c r="Q457" s="9">
        <v>1</v>
      </c>
      <c r="R457" s="9"/>
      <c r="S457" s="9">
        <v>1</v>
      </c>
      <c r="T457" s="9">
        <v>2</v>
      </c>
      <c r="U457" s="9">
        <v>1</v>
      </c>
      <c r="V457" s="9">
        <v>2</v>
      </c>
      <c r="W457" s="75">
        <v>1</v>
      </c>
      <c r="X457" s="75">
        <v>1</v>
      </c>
      <c r="Y457" s="75">
        <v>2</v>
      </c>
      <c r="Z457" s="9">
        <v>2</v>
      </c>
      <c r="AA457" s="9">
        <v>2</v>
      </c>
      <c r="AB457" s="9">
        <v>2</v>
      </c>
      <c r="AC457" s="9">
        <v>1</v>
      </c>
      <c r="AD457" s="9">
        <v>1</v>
      </c>
      <c r="AE457" s="9">
        <v>1</v>
      </c>
      <c r="AF457" s="9">
        <v>1</v>
      </c>
      <c r="AG457" s="9">
        <v>1</v>
      </c>
      <c r="AH457" s="9">
        <v>2</v>
      </c>
      <c r="AI457" s="9">
        <v>2</v>
      </c>
      <c r="AJ457">
        <v>2</v>
      </c>
      <c r="AK457" t="s">
        <v>957</v>
      </c>
      <c r="AL457" s="58">
        <v>2</v>
      </c>
      <c r="AM457">
        <v>1</v>
      </c>
      <c r="AN457">
        <v>1</v>
      </c>
      <c r="AO457">
        <v>2</v>
      </c>
      <c r="AP457">
        <v>1</v>
      </c>
      <c r="AQ457">
        <v>2</v>
      </c>
      <c r="AR457">
        <v>2</v>
      </c>
      <c r="AS457">
        <v>2</v>
      </c>
      <c r="AT457">
        <v>2</v>
      </c>
      <c r="AU457">
        <v>2</v>
      </c>
      <c r="BF457" t="s">
        <v>968</v>
      </c>
      <c r="BG457" t="s">
        <v>957</v>
      </c>
      <c r="BR457">
        <v>3</v>
      </c>
      <c r="BS457">
        <v>5</v>
      </c>
    </row>
    <row r="458" spans="1:72" hidden="1">
      <c r="A458" s="9">
        <v>451</v>
      </c>
      <c r="B458" s="9">
        <v>1</v>
      </c>
      <c r="C458" s="9">
        <v>4</v>
      </c>
      <c r="D458" s="9">
        <v>2</v>
      </c>
      <c r="E458" s="9">
        <v>12</v>
      </c>
      <c r="F458" s="9">
        <v>0</v>
      </c>
      <c r="G458" s="9">
        <v>0</v>
      </c>
      <c r="H458" s="9">
        <v>0</v>
      </c>
      <c r="I458" s="9">
        <v>0</v>
      </c>
      <c r="J458" s="9">
        <v>1</v>
      </c>
      <c r="K458" s="9">
        <v>0</v>
      </c>
      <c r="L458" s="9">
        <v>0</v>
      </c>
      <c r="M458" s="9">
        <v>1</v>
      </c>
      <c r="N458" s="9">
        <v>1</v>
      </c>
      <c r="O458" s="9">
        <v>1</v>
      </c>
      <c r="P458" s="9">
        <v>1</v>
      </c>
      <c r="Q458" s="9">
        <v>1</v>
      </c>
      <c r="R458" s="9">
        <v>1</v>
      </c>
      <c r="S458" s="9">
        <v>1</v>
      </c>
      <c r="T458" s="9">
        <v>2</v>
      </c>
      <c r="U458" s="9">
        <v>1</v>
      </c>
      <c r="V458" s="9">
        <v>1</v>
      </c>
      <c r="W458" s="75">
        <v>2</v>
      </c>
      <c r="X458" s="75" t="s">
        <v>956</v>
      </c>
      <c r="Y458" s="75" t="s">
        <v>952</v>
      </c>
      <c r="Z458" s="9" t="s">
        <v>952</v>
      </c>
      <c r="AA458" s="9">
        <v>1</v>
      </c>
      <c r="AB458" s="9">
        <v>1</v>
      </c>
      <c r="AC458" s="9">
        <v>1</v>
      </c>
      <c r="AD458" s="9">
        <v>1</v>
      </c>
      <c r="AE458" s="9">
        <v>1</v>
      </c>
      <c r="AF458" s="9">
        <v>1</v>
      </c>
      <c r="AG458" s="9">
        <v>2</v>
      </c>
      <c r="AH458" s="9">
        <v>1</v>
      </c>
      <c r="AI458" s="9">
        <v>2</v>
      </c>
      <c r="AJ458">
        <v>2</v>
      </c>
      <c r="AK458" t="s">
        <v>957</v>
      </c>
      <c r="AL458" s="58">
        <v>1</v>
      </c>
      <c r="AM458">
        <v>1</v>
      </c>
      <c r="AN458">
        <v>2</v>
      </c>
      <c r="AO458">
        <v>1</v>
      </c>
      <c r="AP458">
        <v>1</v>
      </c>
      <c r="AQ458">
        <v>1</v>
      </c>
      <c r="AR458">
        <v>2</v>
      </c>
      <c r="AS458">
        <v>2</v>
      </c>
      <c r="AT458">
        <v>2</v>
      </c>
      <c r="AU458">
        <v>1</v>
      </c>
      <c r="AV458">
        <v>2</v>
      </c>
      <c r="AW458">
        <v>1</v>
      </c>
      <c r="AX458">
        <v>1</v>
      </c>
      <c r="AY458">
        <v>1</v>
      </c>
      <c r="AZ458">
        <v>1</v>
      </c>
      <c r="BA458">
        <v>1</v>
      </c>
      <c r="BB458">
        <v>1</v>
      </c>
      <c r="BC458">
        <v>1</v>
      </c>
      <c r="BD458">
        <v>1</v>
      </c>
      <c r="BE458">
        <v>1</v>
      </c>
      <c r="BF458">
        <v>2</v>
      </c>
      <c r="BG458">
        <v>2</v>
      </c>
      <c r="BH458">
        <v>1</v>
      </c>
      <c r="BI458">
        <v>1</v>
      </c>
      <c r="BJ458">
        <v>1</v>
      </c>
      <c r="BK458">
        <v>1</v>
      </c>
      <c r="BL458">
        <v>2</v>
      </c>
      <c r="BM458">
        <v>1</v>
      </c>
      <c r="BN458">
        <v>2</v>
      </c>
      <c r="BO458">
        <v>3</v>
      </c>
      <c r="BP458">
        <v>1</v>
      </c>
      <c r="BQ458">
        <v>2</v>
      </c>
      <c r="BR458">
        <v>1</v>
      </c>
      <c r="BS458">
        <v>2</v>
      </c>
    </row>
    <row r="459" spans="1:72">
      <c r="A459" s="9">
        <v>452</v>
      </c>
      <c r="B459" s="9">
        <v>1</v>
      </c>
      <c r="C459" s="9">
        <v>9</v>
      </c>
      <c r="D459" s="9">
        <v>7</v>
      </c>
      <c r="E459" s="9">
        <v>12</v>
      </c>
      <c r="F459" s="9">
        <v>0</v>
      </c>
      <c r="G459" s="9">
        <v>0</v>
      </c>
      <c r="H459" s="9">
        <v>0</v>
      </c>
      <c r="I459" s="9">
        <v>0</v>
      </c>
      <c r="J459" s="9">
        <v>0</v>
      </c>
      <c r="K459" s="9">
        <v>1</v>
      </c>
      <c r="L459" s="9">
        <v>0</v>
      </c>
      <c r="M459" s="9">
        <v>2</v>
      </c>
      <c r="N459" s="9">
        <v>2</v>
      </c>
      <c r="O459" s="9">
        <v>1</v>
      </c>
      <c r="P459" s="9">
        <v>1</v>
      </c>
      <c r="Q459" s="9">
        <v>1</v>
      </c>
      <c r="R459" s="9">
        <v>1</v>
      </c>
      <c r="S459" s="9">
        <v>1</v>
      </c>
      <c r="T459" s="9">
        <v>2</v>
      </c>
      <c r="U459" s="9">
        <v>1</v>
      </c>
      <c r="V459" s="9">
        <v>2</v>
      </c>
      <c r="W459" s="75">
        <v>1</v>
      </c>
      <c r="X459" s="75">
        <v>1</v>
      </c>
      <c r="Y459" s="75">
        <v>2</v>
      </c>
      <c r="Z459" s="9">
        <v>1</v>
      </c>
      <c r="AA459" s="9">
        <v>1</v>
      </c>
      <c r="AB459" s="9">
        <v>2</v>
      </c>
      <c r="AC459" s="9">
        <v>1</v>
      </c>
      <c r="AD459" s="9">
        <v>1</v>
      </c>
      <c r="AE459" s="9">
        <v>1</v>
      </c>
      <c r="AF459" s="9">
        <v>1</v>
      </c>
      <c r="AG459" s="9">
        <v>2</v>
      </c>
      <c r="AH459" s="9">
        <v>1</v>
      </c>
      <c r="AI459" s="9">
        <v>2</v>
      </c>
      <c r="AJ459">
        <v>2</v>
      </c>
      <c r="AK459" t="s">
        <v>957</v>
      </c>
      <c r="AL459" s="58">
        <v>1</v>
      </c>
      <c r="AM459">
        <v>1</v>
      </c>
      <c r="AN459">
        <v>1</v>
      </c>
      <c r="AO459">
        <v>1</v>
      </c>
      <c r="AP459">
        <v>1</v>
      </c>
      <c r="AQ459">
        <v>2</v>
      </c>
      <c r="AR459">
        <v>2</v>
      </c>
      <c r="AS459">
        <v>2</v>
      </c>
      <c r="AT459">
        <v>2</v>
      </c>
      <c r="AU459">
        <v>2</v>
      </c>
      <c r="AV459">
        <v>2</v>
      </c>
      <c r="AW459">
        <v>1</v>
      </c>
      <c r="AX459">
        <v>2</v>
      </c>
      <c r="AY459">
        <v>1</v>
      </c>
      <c r="AZ459">
        <v>2</v>
      </c>
      <c r="BA459">
        <v>1</v>
      </c>
      <c r="BB459">
        <v>2</v>
      </c>
      <c r="BC459">
        <v>2</v>
      </c>
      <c r="BD459">
        <v>2</v>
      </c>
      <c r="BE459">
        <v>2</v>
      </c>
      <c r="BF459" t="s">
        <v>968</v>
      </c>
      <c r="BG459" t="s">
        <v>957</v>
      </c>
      <c r="BH459">
        <v>1</v>
      </c>
      <c r="BI459">
        <v>1</v>
      </c>
      <c r="BJ459">
        <v>2</v>
      </c>
      <c r="BK459">
        <v>2</v>
      </c>
      <c r="BL459">
        <v>1</v>
      </c>
      <c r="BM459">
        <v>2</v>
      </c>
      <c r="BN459">
        <v>4</v>
      </c>
      <c r="BO459">
        <v>2</v>
      </c>
      <c r="BP459">
        <v>3</v>
      </c>
      <c r="BQ459">
        <v>3</v>
      </c>
      <c r="BR459">
        <v>3</v>
      </c>
      <c r="BS459">
        <v>2</v>
      </c>
    </row>
    <row r="460" spans="1:72" hidden="1">
      <c r="A460" s="9">
        <v>453</v>
      </c>
      <c r="B460" s="9">
        <v>2</v>
      </c>
      <c r="C460" s="9">
        <v>9</v>
      </c>
      <c r="D460" s="9">
        <v>5</v>
      </c>
      <c r="E460" s="9">
        <v>13</v>
      </c>
      <c r="F460" s="9">
        <v>0</v>
      </c>
      <c r="G460" s="9">
        <v>0</v>
      </c>
      <c r="H460" s="9">
        <v>0</v>
      </c>
      <c r="I460" s="9">
        <v>0</v>
      </c>
      <c r="J460" s="9">
        <v>0</v>
      </c>
      <c r="K460" s="9">
        <v>1</v>
      </c>
      <c r="L460" s="9">
        <v>0</v>
      </c>
      <c r="M460" s="9">
        <v>2</v>
      </c>
      <c r="N460" s="9">
        <v>1</v>
      </c>
      <c r="O460" s="9">
        <v>1</v>
      </c>
      <c r="P460" s="9">
        <v>1</v>
      </c>
      <c r="Q460" s="9">
        <v>2</v>
      </c>
      <c r="R460" s="9" t="s">
        <v>957</v>
      </c>
      <c r="S460" s="9" t="s">
        <v>957</v>
      </c>
      <c r="T460" s="9">
        <v>2</v>
      </c>
      <c r="U460" s="9">
        <v>1</v>
      </c>
      <c r="V460" s="9">
        <v>1</v>
      </c>
      <c r="W460" s="75">
        <v>2</v>
      </c>
      <c r="X460" s="75" t="s">
        <v>956</v>
      </c>
      <c r="Y460" s="75" t="s">
        <v>952</v>
      </c>
      <c r="Z460" s="9" t="s">
        <v>952</v>
      </c>
      <c r="AA460" s="9">
        <v>1</v>
      </c>
      <c r="AB460" s="9">
        <v>2</v>
      </c>
      <c r="AC460" s="9">
        <v>1</v>
      </c>
      <c r="AD460" s="9">
        <v>1</v>
      </c>
      <c r="AE460" s="9">
        <v>1</v>
      </c>
      <c r="AF460" s="9">
        <v>1</v>
      </c>
      <c r="AG460" s="9">
        <v>1</v>
      </c>
      <c r="AH460" s="9">
        <v>1</v>
      </c>
      <c r="AI460" s="9">
        <v>2</v>
      </c>
      <c r="AJ460">
        <v>2</v>
      </c>
      <c r="AK460" t="s">
        <v>957</v>
      </c>
      <c r="AL460" s="58">
        <v>1</v>
      </c>
      <c r="AM460">
        <v>1</v>
      </c>
      <c r="AN460">
        <v>1</v>
      </c>
      <c r="AO460">
        <v>1</v>
      </c>
      <c r="AP460">
        <v>1</v>
      </c>
      <c r="AQ460">
        <v>2</v>
      </c>
      <c r="AR460">
        <v>2</v>
      </c>
      <c r="AS460">
        <v>2</v>
      </c>
      <c r="AT460">
        <v>1</v>
      </c>
      <c r="AU460">
        <v>1</v>
      </c>
      <c r="AV460">
        <v>1</v>
      </c>
      <c r="AW460">
        <v>1</v>
      </c>
      <c r="AX460">
        <v>1</v>
      </c>
      <c r="AY460">
        <v>1</v>
      </c>
      <c r="AZ460">
        <v>1</v>
      </c>
      <c r="BA460">
        <v>1</v>
      </c>
      <c r="BB460">
        <v>1</v>
      </c>
      <c r="BC460">
        <v>1</v>
      </c>
      <c r="BD460">
        <v>1</v>
      </c>
      <c r="BE460">
        <v>1</v>
      </c>
      <c r="BF460">
        <v>2</v>
      </c>
      <c r="BG460">
        <v>2</v>
      </c>
      <c r="BH460">
        <v>1</v>
      </c>
      <c r="BI460">
        <v>2</v>
      </c>
      <c r="BJ460">
        <v>2</v>
      </c>
      <c r="BK460">
        <v>2</v>
      </c>
      <c r="BL460">
        <v>1</v>
      </c>
      <c r="BM460">
        <v>1</v>
      </c>
      <c r="BN460">
        <v>3</v>
      </c>
      <c r="BO460">
        <v>2</v>
      </c>
      <c r="BP460">
        <v>1</v>
      </c>
      <c r="BQ460">
        <v>3</v>
      </c>
      <c r="BR460">
        <v>1</v>
      </c>
      <c r="BS460">
        <v>2</v>
      </c>
      <c r="BT460" t="s">
        <v>361</v>
      </c>
    </row>
    <row r="461" spans="1:72" hidden="1">
      <c r="A461" s="9">
        <v>454</v>
      </c>
      <c r="B461" s="9">
        <v>1</v>
      </c>
      <c r="C461" s="9">
        <v>8</v>
      </c>
      <c r="D461" s="9">
        <v>1</v>
      </c>
      <c r="E461" s="9">
        <v>6</v>
      </c>
      <c r="F461" s="9">
        <v>0</v>
      </c>
      <c r="G461" s="9">
        <v>0</v>
      </c>
      <c r="H461" s="9">
        <v>0</v>
      </c>
      <c r="I461" s="9">
        <v>1</v>
      </c>
      <c r="J461" s="9">
        <v>0</v>
      </c>
      <c r="K461" s="9">
        <v>0</v>
      </c>
      <c r="L461" s="9">
        <v>0</v>
      </c>
      <c r="M461" s="9">
        <v>2</v>
      </c>
      <c r="N461" s="9">
        <v>1</v>
      </c>
      <c r="O461" s="9">
        <v>2</v>
      </c>
      <c r="P461" s="9">
        <v>1</v>
      </c>
      <c r="Q461" s="9">
        <v>1</v>
      </c>
      <c r="R461" s="9">
        <v>1</v>
      </c>
      <c r="S461" s="9">
        <v>1</v>
      </c>
      <c r="T461" s="9">
        <v>1</v>
      </c>
      <c r="U461" s="9">
        <v>1</v>
      </c>
      <c r="V461" s="9">
        <v>1</v>
      </c>
      <c r="W461" s="75">
        <v>1</v>
      </c>
      <c r="X461" s="75">
        <v>1</v>
      </c>
      <c r="Y461" s="75">
        <v>1</v>
      </c>
      <c r="Z461" s="9">
        <v>1</v>
      </c>
      <c r="AA461" s="9">
        <v>1</v>
      </c>
      <c r="AB461" s="9">
        <v>2</v>
      </c>
      <c r="AC461" s="9">
        <v>1</v>
      </c>
      <c r="AD461" s="9">
        <v>1</v>
      </c>
      <c r="AE461" s="9">
        <v>2</v>
      </c>
      <c r="AF461" s="9">
        <v>1</v>
      </c>
      <c r="AG461" s="9">
        <v>1</v>
      </c>
      <c r="AH461" s="91">
        <v>2</v>
      </c>
      <c r="AI461" s="9">
        <v>1</v>
      </c>
      <c r="AJ461">
        <v>1</v>
      </c>
      <c r="AK461">
        <v>1</v>
      </c>
      <c r="AL461" s="58">
        <v>1</v>
      </c>
      <c r="AM461">
        <v>1</v>
      </c>
      <c r="AN461">
        <v>1</v>
      </c>
      <c r="AO461">
        <v>2</v>
      </c>
      <c r="AP461">
        <v>1</v>
      </c>
      <c r="AQ461">
        <v>2</v>
      </c>
      <c r="AR461">
        <v>1</v>
      </c>
      <c r="AS461">
        <v>2</v>
      </c>
      <c r="AT461">
        <v>2</v>
      </c>
      <c r="AU461">
        <v>2</v>
      </c>
      <c r="AV461">
        <v>2</v>
      </c>
      <c r="AW461">
        <v>1</v>
      </c>
      <c r="AX461">
        <v>2</v>
      </c>
      <c r="AY461">
        <v>2</v>
      </c>
      <c r="AZ461">
        <v>1</v>
      </c>
      <c r="BA461">
        <v>1</v>
      </c>
      <c r="BB461">
        <v>1</v>
      </c>
      <c r="BC461">
        <v>1</v>
      </c>
      <c r="BD461">
        <v>2</v>
      </c>
      <c r="BE461">
        <v>1</v>
      </c>
      <c r="BF461">
        <v>1</v>
      </c>
      <c r="BG461">
        <v>1</v>
      </c>
      <c r="BH461">
        <v>1</v>
      </c>
      <c r="BI461">
        <v>2</v>
      </c>
      <c r="BJ461">
        <v>1</v>
      </c>
      <c r="BK461">
        <v>2</v>
      </c>
      <c r="BL461">
        <v>1</v>
      </c>
      <c r="BM461">
        <v>2</v>
      </c>
      <c r="BN461">
        <v>2</v>
      </c>
      <c r="BO461">
        <v>1</v>
      </c>
      <c r="BP461">
        <v>3</v>
      </c>
      <c r="BQ461">
        <v>3</v>
      </c>
      <c r="BR461">
        <v>1</v>
      </c>
      <c r="BS461">
        <v>1</v>
      </c>
    </row>
    <row r="462" spans="1:72" hidden="1">
      <c r="A462" s="9">
        <v>455</v>
      </c>
      <c r="B462" s="9">
        <v>1</v>
      </c>
      <c r="C462" s="9">
        <v>8</v>
      </c>
      <c r="D462" s="9">
        <v>4</v>
      </c>
      <c r="E462" s="9">
        <v>15</v>
      </c>
      <c r="F462" s="9">
        <v>0</v>
      </c>
      <c r="G462" s="9">
        <v>0</v>
      </c>
      <c r="H462" s="9">
        <v>0</v>
      </c>
      <c r="I462" s="9">
        <v>0</v>
      </c>
      <c r="J462" s="9">
        <v>0</v>
      </c>
      <c r="K462" s="9">
        <v>1</v>
      </c>
      <c r="L462" s="9">
        <v>0</v>
      </c>
      <c r="M462" s="9">
        <v>2</v>
      </c>
      <c r="N462" s="9">
        <v>1</v>
      </c>
      <c r="O462" s="9">
        <v>1</v>
      </c>
      <c r="P462" s="9">
        <v>1</v>
      </c>
      <c r="Q462" s="9">
        <v>1</v>
      </c>
      <c r="R462" s="9">
        <v>1</v>
      </c>
      <c r="S462" s="9">
        <v>1</v>
      </c>
      <c r="T462" s="9">
        <v>2</v>
      </c>
      <c r="U462" s="9">
        <v>1</v>
      </c>
      <c r="V462" s="9">
        <v>2</v>
      </c>
      <c r="W462" s="75">
        <v>2</v>
      </c>
      <c r="X462" s="75" t="s">
        <v>956</v>
      </c>
      <c r="Y462" s="75" t="s">
        <v>952</v>
      </c>
      <c r="Z462" s="9" t="s">
        <v>952</v>
      </c>
      <c r="AA462" s="9">
        <v>1</v>
      </c>
      <c r="AB462" s="9">
        <v>2</v>
      </c>
      <c r="AC462" s="9">
        <v>1</v>
      </c>
      <c r="AD462" s="9">
        <v>1</v>
      </c>
      <c r="AE462" s="9">
        <v>2</v>
      </c>
      <c r="AF462" s="9">
        <v>1</v>
      </c>
      <c r="AG462" s="9">
        <v>1</v>
      </c>
      <c r="AH462" s="91">
        <v>1</v>
      </c>
      <c r="AI462" s="9">
        <v>2</v>
      </c>
      <c r="AJ462">
        <v>2</v>
      </c>
      <c r="AK462" t="s">
        <v>957</v>
      </c>
      <c r="AL462" s="58">
        <v>2</v>
      </c>
      <c r="AM462">
        <v>1</v>
      </c>
      <c r="AN462">
        <v>1</v>
      </c>
      <c r="AO462">
        <v>1</v>
      </c>
      <c r="AP462">
        <v>1</v>
      </c>
      <c r="AQ462">
        <v>1</v>
      </c>
      <c r="AR462">
        <v>2</v>
      </c>
      <c r="AS462">
        <v>2</v>
      </c>
      <c r="AT462">
        <v>1</v>
      </c>
      <c r="AU462">
        <v>2</v>
      </c>
      <c r="AV462">
        <v>2</v>
      </c>
      <c r="AW462">
        <v>1</v>
      </c>
      <c r="AX462">
        <v>2</v>
      </c>
      <c r="AY462">
        <v>2</v>
      </c>
      <c r="AZ462">
        <v>2</v>
      </c>
      <c r="BA462">
        <v>1</v>
      </c>
      <c r="BB462">
        <v>1</v>
      </c>
      <c r="BC462">
        <v>1</v>
      </c>
      <c r="BD462">
        <v>1</v>
      </c>
      <c r="BE462">
        <v>2</v>
      </c>
      <c r="BF462" t="s">
        <v>957</v>
      </c>
      <c r="BG462" t="s">
        <v>957</v>
      </c>
      <c r="BH462">
        <v>1</v>
      </c>
      <c r="BI462">
        <v>3</v>
      </c>
      <c r="BJ462">
        <v>3</v>
      </c>
      <c r="BK462">
        <v>1</v>
      </c>
      <c r="BL462">
        <v>1</v>
      </c>
      <c r="BM462">
        <v>1</v>
      </c>
      <c r="BN462">
        <v>4</v>
      </c>
      <c r="BO462">
        <v>1</v>
      </c>
      <c r="BP462">
        <v>3</v>
      </c>
      <c r="BQ462">
        <v>1</v>
      </c>
      <c r="BR462">
        <v>1</v>
      </c>
      <c r="BS462">
        <v>1</v>
      </c>
      <c r="BT462" t="s">
        <v>362</v>
      </c>
    </row>
    <row r="463" spans="1:72" hidden="1">
      <c r="A463" s="9">
        <v>456</v>
      </c>
      <c r="B463" s="9">
        <v>2</v>
      </c>
      <c r="C463" s="9">
        <v>4</v>
      </c>
      <c r="D463" s="9">
        <v>4</v>
      </c>
      <c r="E463" s="9">
        <v>11</v>
      </c>
      <c r="F463" s="9">
        <v>0</v>
      </c>
      <c r="G463" s="9">
        <v>1</v>
      </c>
      <c r="H463" s="9">
        <v>0</v>
      </c>
      <c r="I463" s="9">
        <v>1</v>
      </c>
      <c r="J463" s="9">
        <v>0</v>
      </c>
      <c r="K463" s="9">
        <v>0</v>
      </c>
      <c r="L463" s="9">
        <v>0</v>
      </c>
      <c r="M463" s="9">
        <v>2</v>
      </c>
      <c r="N463" s="9">
        <v>1</v>
      </c>
      <c r="O463" s="9">
        <v>1</v>
      </c>
      <c r="P463" s="9">
        <v>1</v>
      </c>
      <c r="Q463" s="9">
        <v>1</v>
      </c>
      <c r="R463" s="9">
        <v>1</v>
      </c>
      <c r="S463" s="9">
        <v>1</v>
      </c>
      <c r="T463" s="9">
        <v>2</v>
      </c>
      <c r="U463" s="9">
        <v>1</v>
      </c>
      <c r="V463" s="9">
        <v>2</v>
      </c>
      <c r="W463" s="75">
        <v>1</v>
      </c>
      <c r="X463" s="75">
        <v>1</v>
      </c>
      <c r="Y463" s="75">
        <v>2</v>
      </c>
      <c r="Z463" s="9">
        <v>1</v>
      </c>
      <c r="AA463" s="9">
        <v>2</v>
      </c>
      <c r="AB463" s="9">
        <v>1</v>
      </c>
      <c r="AC463" s="9">
        <v>1</v>
      </c>
      <c r="AD463" s="9">
        <v>1</v>
      </c>
      <c r="AE463" s="9">
        <v>1</v>
      </c>
      <c r="AF463" s="9">
        <v>1</v>
      </c>
      <c r="AG463" s="9">
        <v>1</v>
      </c>
      <c r="AH463" s="9">
        <v>1</v>
      </c>
      <c r="AI463" s="9">
        <v>2</v>
      </c>
      <c r="AJ463">
        <v>1</v>
      </c>
      <c r="AK463">
        <v>1</v>
      </c>
      <c r="AL463" s="58">
        <v>1</v>
      </c>
      <c r="AM463">
        <v>1</v>
      </c>
      <c r="AN463">
        <v>2</v>
      </c>
      <c r="AO463">
        <v>2</v>
      </c>
      <c r="AP463">
        <v>1</v>
      </c>
      <c r="AQ463">
        <v>2</v>
      </c>
      <c r="AR463">
        <v>2</v>
      </c>
      <c r="AS463">
        <v>2</v>
      </c>
      <c r="AT463">
        <v>1</v>
      </c>
      <c r="AU463">
        <v>1</v>
      </c>
      <c r="AV463">
        <v>2</v>
      </c>
      <c r="AW463">
        <v>1</v>
      </c>
      <c r="AX463">
        <v>2</v>
      </c>
      <c r="AY463">
        <v>2</v>
      </c>
      <c r="AZ463">
        <v>2</v>
      </c>
      <c r="BA463">
        <v>1</v>
      </c>
      <c r="BB463">
        <v>1</v>
      </c>
      <c r="BC463">
        <v>1</v>
      </c>
      <c r="BD463">
        <v>1</v>
      </c>
      <c r="BE463">
        <v>1</v>
      </c>
      <c r="BF463">
        <v>1</v>
      </c>
      <c r="BG463">
        <v>1</v>
      </c>
      <c r="BH463">
        <v>1</v>
      </c>
      <c r="BI463">
        <v>3</v>
      </c>
      <c r="BJ463">
        <v>1</v>
      </c>
      <c r="BK463">
        <v>2</v>
      </c>
      <c r="BL463">
        <v>1</v>
      </c>
      <c r="BM463">
        <v>2</v>
      </c>
      <c r="BN463">
        <v>4</v>
      </c>
      <c r="BO463">
        <v>3</v>
      </c>
      <c r="BP463">
        <v>2</v>
      </c>
      <c r="BQ463">
        <v>2</v>
      </c>
      <c r="BR463">
        <v>1</v>
      </c>
      <c r="BS463">
        <v>1</v>
      </c>
    </row>
    <row r="464" spans="1:72">
      <c r="A464" s="9">
        <v>457</v>
      </c>
      <c r="B464" s="9">
        <v>1</v>
      </c>
      <c r="C464" s="9">
        <v>2</v>
      </c>
      <c r="D464" s="9">
        <v>1</v>
      </c>
      <c r="E464" s="9">
        <v>10</v>
      </c>
      <c r="F464" s="9">
        <v>0</v>
      </c>
      <c r="G464" s="9">
        <v>0</v>
      </c>
      <c r="H464" s="9">
        <v>0</v>
      </c>
      <c r="I464" s="9">
        <v>1</v>
      </c>
      <c r="J464" s="9">
        <v>0</v>
      </c>
      <c r="K464" s="9">
        <v>0</v>
      </c>
      <c r="L464" s="9">
        <v>0</v>
      </c>
      <c r="M464" s="9">
        <v>1</v>
      </c>
      <c r="N464" s="9">
        <v>2</v>
      </c>
      <c r="O464" s="9">
        <v>2</v>
      </c>
      <c r="P464" s="9">
        <v>1</v>
      </c>
      <c r="Q464" s="9">
        <v>1</v>
      </c>
      <c r="R464" s="9">
        <v>1</v>
      </c>
      <c r="S464" s="9">
        <v>2</v>
      </c>
      <c r="T464" s="9">
        <v>1</v>
      </c>
      <c r="U464" s="9">
        <v>1</v>
      </c>
      <c r="V464" s="9">
        <v>1</v>
      </c>
      <c r="W464" s="75">
        <v>1</v>
      </c>
      <c r="X464" s="75">
        <v>1</v>
      </c>
      <c r="Y464" s="75">
        <v>2</v>
      </c>
      <c r="Z464" s="9">
        <v>1</v>
      </c>
      <c r="AA464" s="9">
        <v>1</v>
      </c>
      <c r="AB464" s="9">
        <v>1</v>
      </c>
      <c r="AC464" s="9">
        <v>1</v>
      </c>
      <c r="AD464" s="9">
        <v>2</v>
      </c>
      <c r="AE464" s="9">
        <v>2</v>
      </c>
      <c r="AF464" s="9">
        <v>1</v>
      </c>
      <c r="AG464" s="9">
        <v>2</v>
      </c>
      <c r="AH464" s="9">
        <v>1</v>
      </c>
      <c r="AI464" s="9">
        <v>2</v>
      </c>
      <c r="AJ464">
        <v>2</v>
      </c>
      <c r="AK464" t="s">
        <v>957</v>
      </c>
      <c r="AL464" s="58">
        <v>1</v>
      </c>
      <c r="AM464">
        <v>1</v>
      </c>
      <c r="AN464">
        <v>1</v>
      </c>
      <c r="AO464">
        <v>2</v>
      </c>
      <c r="AP464">
        <v>1</v>
      </c>
      <c r="AQ464">
        <v>2</v>
      </c>
      <c r="AR464">
        <v>1</v>
      </c>
      <c r="AS464">
        <v>1</v>
      </c>
      <c r="AT464">
        <v>2</v>
      </c>
      <c r="AU464">
        <v>1</v>
      </c>
      <c r="AV464">
        <v>2</v>
      </c>
      <c r="AW464">
        <v>2</v>
      </c>
      <c r="AX464">
        <v>2</v>
      </c>
      <c r="AY464">
        <v>2</v>
      </c>
      <c r="AZ464">
        <v>2</v>
      </c>
      <c r="BA464">
        <v>2</v>
      </c>
      <c r="BB464">
        <v>2</v>
      </c>
      <c r="BC464">
        <v>1</v>
      </c>
      <c r="BD464">
        <v>1</v>
      </c>
      <c r="BE464">
        <v>2</v>
      </c>
      <c r="BF464" t="s">
        <v>957</v>
      </c>
      <c r="BG464" t="s">
        <v>957</v>
      </c>
      <c r="BH464">
        <v>1</v>
      </c>
      <c r="BI464">
        <v>1</v>
      </c>
      <c r="BJ464">
        <v>1</v>
      </c>
      <c r="BK464">
        <v>2</v>
      </c>
      <c r="BL464">
        <v>1</v>
      </c>
      <c r="BM464">
        <v>1</v>
      </c>
      <c r="BN464">
        <v>4</v>
      </c>
      <c r="BO464">
        <v>3</v>
      </c>
      <c r="BP464">
        <v>2</v>
      </c>
      <c r="BQ464">
        <v>2</v>
      </c>
      <c r="BR464">
        <v>1</v>
      </c>
      <c r="BS464">
        <v>1</v>
      </c>
    </row>
    <row r="465" spans="1:72">
      <c r="A465" s="9">
        <v>458</v>
      </c>
      <c r="B465" s="9">
        <v>1</v>
      </c>
      <c r="C465" s="9">
        <v>5</v>
      </c>
      <c r="D465" s="9">
        <v>1</v>
      </c>
      <c r="E465" s="9">
        <v>1</v>
      </c>
      <c r="F465" s="9">
        <v>0</v>
      </c>
      <c r="G465" s="9">
        <v>0</v>
      </c>
      <c r="H465" s="9">
        <v>0</v>
      </c>
      <c r="I465" s="9">
        <v>1</v>
      </c>
      <c r="J465" s="9">
        <v>1</v>
      </c>
      <c r="K465" s="9">
        <v>0</v>
      </c>
      <c r="L465" s="9">
        <v>0</v>
      </c>
      <c r="M465" s="9">
        <v>1</v>
      </c>
      <c r="N465" s="9">
        <v>2</v>
      </c>
      <c r="O465" s="9">
        <v>2</v>
      </c>
      <c r="P465" s="9">
        <v>2</v>
      </c>
      <c r="Q465" s="9">
        <v>1</v>
      </c>
      <c r="R465" s="9">
        <v>1</v>
      </c>
      <c r="S465" s="9">
        <v>1</v>
      </c>
      <c r="T465" s="9">
        <v>1</v>
      </c>
      <c r="U465" s="9">
        <v>1</v>
      </c>
      <c r="V465" s="9">
        <v>1</v>
      </c>
      <c r="W465" s="75">
        <v>1</v>
      </c>
      <c r="X465" s="75">
        <v>1</v>
      </c>
      <c r="Y465" s="75">
        <v>1</v>
      </c>
      <c r="Z465" s="9">
        <v>2</v>
      </c>
      <c r="AA465" s="9">
        <v>2</v>
      </c>
      <c r="AB465" s="9">
        <v>2</v>
      </c>
      <c r="AC465" s="9">
        <v>1</v>
      </c>
      <c r="AD465" s="9">
        <v>1</v>
      </c>
      <c r="AE465" s="9">
        <v>1</v>
      </c>
      <c r="AF465" s="9">
        <v>1</v>
      </c>
      <c r="AG465" s="9">
        <v>1</v>
      </c>
      <c r="AH465" s="9">
        <v>2</v>
      </c>
      <c r="AI465" s="9">
        <v>2</v>
      </c>
      <c r="AJ465">
        <v>2</v>
      </c>
      <c r="AK465" t="s">
        <v>957</v>
      </c>
      <c r="AL465" s="58">
        <v>1</v>
      </c>
      <c r="AM465">
        <v>1</v>
      </c>
      <c r="AN465">
        <v>1</v>
      </c>
      <c r="AO465">
        <v>2</v>
      </c>
      <c r="AP465">
        <v>1</v>
      </c>
      <c r="AQ465">
        <v>1</v>
      </c>
      <c r="AR465">
        <v>1</v>
      </c>
      <c r="AS465">
        <v>2</v>
      </c>
      <c r="AT465">
        <v>2</v>
      </c>
      <c r="AU465">
        <v>2</v>
      </c>
      <c r="AV465">
        <v>2</v>
      </c>
      <c r="AW465">
        <v>1</v>
      </c>
      <c r="AX465">
        <v>2</v>
      </c>
      <c r="AY465">
        <v>2</v>
      </c>
      <c r="AZ465">
        <v>2</v>
      </c>
      <c r="BA465">
        <v>2</v>
      </c>
      <c r="BB465">
        <v>2</v>
      </c>
      <c r="BC465">
        <v>1</v>
      </c>
      <c r="BD465">
        <v>1</v>
      </c>
      <c r="BE465">
        <v>1</v>
      </c>
      <c r="BF465">
        <v>2</v>
      </c>
      <c r="BG465">
        <v>1</v>
      </c>
      <c r="BH465">
        <v>1</v>
      </c>
      <c r="BI465">
        <v>2</v>
      </c>
      <c r="BJ465">
        <v>1</v>
      </c>
      <c r="BK465">
        <v>2</v>
      </c>
      <c r="BL465">
        <v>1</v>
      </c>
      <c r="BM465">
        <v>4</v>
      </c>
      <c r="BN465">
        <v>4</v>
      </c>
      <c r="BO465">
        <v>2</v>
      </c>
      <c r="BP465">
        <v>2</v>
      </c>
      <c r="BQ465">
        <v>1</v>
      </c>
      <c r="BR465">
        <v>1</v>
      </c>
      <c r="BS465">
        <v>5</v>
      </c>
    </row>
    <row r="466" spans="1:72">
      <c r="A466" s="9">
        <v>459</v>
      </c>
      <c r="B466" s="9">
        <v>2</v>
      </c>
      <c r="C466" s="9">
        <v>5</v>
      </c>
      <c r="D466" s="9">
        <v>4</v>
      </c>
      <c r="E466" s="9">
        <v>9</v>
      </c>
      <c r="F466" s="9">
        <v>0</v>
      </c>
      <c r="G466" s="9">
        <v>0</v>
      </c>
      <c r="H466" s="9">
        <v>0</v>
      </c>
      <c r="I466" s="9">
        <v>1</v>
      </c>
      <c r="J466" s="9">
        <v>1</v>
      </c>
      <c r="K466" s="9">
        <v>0</v>
      </c>
      <c r="L466" s="9">
        <v>0</v>
      </c>
      <c r="M466" s="9">
        <v>1</v>
      </c>
      <c r="N466" s="9">
        <v>2</v>
      </c>
      <c r="O466" s="9">
        <v>1</v>
      </c>
      <c r="P466" s="9">
        <v>1</v>
      </c>
      <c r="Q466" s="9">
        <v>1</v>
      </c>
      <c r="R466" s="9">
        <v>1</v>
      </c>
      <c r="S466" s="9">
        <v>1</v>
      </c>
      <c r="T466" s="9">
        <v>1</v>
      </c>
      <c r="U466" s="9">
        <v>1</v>
      </c>
      <c r="V466" s="9">
        <v>2</v>
      </c>
      <c r="W466" s="75">
        <v>2</v>
      </c>
      <c r="X466" s="75" t="s">
        <v>956</v>
      </c>
      <c r="Y466" s="75" t="s">
        <v>952</v>
      </c>
      <c r="Z466" s="9" t="s">
        <v>952</v>
      </c>
      <c r="AA466" s="9">
        <v>1</v>
      </c>
      <c r="AB466" s="9">
        <v>1</v>
      </c>
      <c r="AC466" s="9">
        <v>1</v>
      </c>
      <c r="AD466" s="9">
        <v>1</v>
      </c>
      <c r="AE466" s="9">
        <v>1</v>
      </c>
      <c r="AF466" s="9">
        <v>1</v>
      </c>
      <c r="AG466" s="9">
        <v>1</v>
      </c>
      <c r="AH466" s="9">
        <v>1</v>
      </c>
      <c r="AI466" s="9">
        <v>2</v>
      </c>
      <c r="AJ466">
        <v>2</v>
      </c>
      <c r="AK466" t="s">
        <v>957</v>
      </c>
      <c r="AL466" s="58">
        <v>2</v>
      </c>
      <c r="AM466">
        <v>1</v>
      </c>
      <c r="AN466">
        <v>2</v>
      </c>
      <c r="AO466">
        <v>2</v>
      </c>
      <c r="AP466">
        <v>2</v>
      </c>
      <c r="AQ466">
        <v>2</v>
      </c>
      <c r="AR466">
        <v>2</v>
      </c>
      <c r="AS466">
        <v>2</v>
      </c>
      <c r="AT466">
        <v>2</v>
      </c>
      <c r="AU466">
        <v>2</v>
      </c>
      <c r="AV466">
        <v>2</v>
      </c>
      <c r="AW466">
        <v>1</v>
      </c>
      <c r="AX466">
        <v>1</v>
      </c>
      <c r="AY466">
        <v>2</v>
      </c>
      <c r="AZ466">
        <v>2</v>
      </c>
      <c r="BA466">
        <v>1</v>
      </c>
      <c r="BB466">
        <v>2</v>
      </c>
      <c r="BC466">
        <v>1</v>
      </c>
      <c r="BD466">
        <v>1</v>
      </c>
      <c r="BE466">
        <v>1</v>
      </c>
      <c r="BF466">
        <v>3</v>
      </c>
      <c r="BG466">
        <v>2</v>
      </c>
      <c r="BH466">
        <v>1</v>
      </c>
      <c r="BI466">
        <v>3</v>
      </c>
      <c r="BJ466">
        <v>1</v>
      </c>
      <c r="BK466">
        <v>2</v>
      </c>
      <c r="BL466">
        <v>1</v>
      </c>
      <c r="BM466">
        <v>1</v>
      </c>
      <c r="BN466">
        <v>3</v>
      </c>
      <c r="BO466">
        <v>2</v>
      </c>
      <c r="BP466">
        <v>1</v>
      </c>
      <c r="BQ466">
        <v>3</v>
      </c>
      <c r="BR466">
        <v>1</v>
      </c>
      <c r="BS466">
        <v>2</v>
      </c>
      <c r="BT466" t="s">
        <v>363</v>
      </c>
    </row>
    <row r="467" spans="1:72" hidden="1">
      <c r="A467" s="9">
        <v>460</v>
      </c>
      <c r="B467" s="9">
        <v>1</v>
      </c>
      <c r="C467" s="9">
        <v>2</v>
      </c>
      <c r="D467" s="9">
        <v>6</v>
      </c>
      <c r="E467" s="9">
        <v>1</v>
      </c>
      <c r="F467" s="9">
        <v>0</v>
      </c>
      <c r="G467" s="9">
        <v>0</v>
      </c>
      <c r="H467" s="9">
        <v>0</v>
      </c>
      <c r="I467" s="9">
        <v>1</v>
      </c>
      <c r="J467" s="9">
        <v>0</v>
      </c>
      <c r="K467" s="9">
        <v>0</v>
      </c>
      <c r="L467" s="9">
        <v>0</v>
      </c>
      <c r="M467" s="9">
        <v>2</v>
      </c>
      <c r="N467" s="9">
        <v>1</v>
      </c>
      <c r="O467" s="9">
        <v>1</v>
      </c>
      <c r="P467" s="9">
        <v>2</v>
      </c>
      <c r="Q467" s="9">
        <v>1</v>
      </c>
      <c r="R467" s="9">
        <v>1</v>
      </c>
      <c r="S467" s="9">
        <v>1</v>
      </c>
      <c r="T467" s="9">
        <v>1</v>
      </c>
      <c r="U467" s="9">
        <v>1</v>
      </c>
      <c r="V467" s="9">
        <v>2</v>
      </c>
      <c r="W467" s="75">
        <v>1</v>
      </c>
      <c r="X467" s="75">
        <v>1</v>
      </c>
      <c r="Y467" s="75">
        <v>2</v>
      </c>
      <c r="Z467" s="9">
        <v>1</v>
      </c>
      <c r="AA467" s="9">
        <v>2</v>
      </c>
      <c r="AB467" s="9">
        <v>1</v>
      </c>
      <c r="AC467" s="9">
        <v>2</v>
      </c>
      <c r="AD467" s="9">
        <v>1</v>
      </c>
      <c r="AE467" s="9">
        <v>2</v>
      </c>
      <c r="AF467" s="9">
        <v>1</v>
      </c>
      <c r="AG467" s="9">
        <v>1</v>
      </c>
      <c r="AH467" s="91">
        <v>1</v>
      </c>
      <c r="AI467" s="9">
        <v>2</v>
      </c>
      <c r="AJ467">
        <v>2</v>
      </c>
      <c r="AK467" t="s">
        <v>957</v>
      </c>
      <c r="AL467" s="58">
        <v>2</v>
      </c>
      <c r="AM467">
        <v>1</v>
      </c>
      <c r="AN467">
        <v>2</v>
      </c>
      <c r="AO467">
        <v>2</v>
      </c>
      <c r="AP467">
        <v>1</v>
      </c>
      <c r="AQ467">
        <v>1</v>
      </c>
      <c r="AR467">
        <v>1</v>
      </c>
      <c r="AS467">
        <v>2</v>
      </c>
      <c r="AT467">
        <v>1</v>
      </c>
      <c r="AU467">
        <v>2</v>
      </c>
      <c r="AV467">
        <v>1</v>
      </c>
      <c r="AW467">
        <v>2</v>
      </c>
      <c r="AX467">
        <v>2</v>
      </c>
      <c r="AY467">
        <v>2</v>
      </c>
      <c r="AZ467">
        <v>2</v>
      </c>
      <c r="BA467">
        <v>2</v>
      </c>
      <c r="BB467">
        <v>2</v>
      </c>
      <c r="BC467">
        <v>1</v>
      </c>
      <c r="BD467">
        <v>1</v>
      </c>
      <c r="BE467">
        <v>1</v>
      </c>
      <c r="BF467">
        <v>2</v>
      </c>
      <c r="BG467">
        <v>3</v>
      </c>
      <c r="BH467">
        <v>1</v>
      </c>
      <c r="BI467">
        <v>3</v>
      </c>
      <c r="BJ467">
        <v>1</v>
      </c>
      <c r="BK467">
        <v>4</v>
      </c>
      <c r="BL467">
        <v>2</v>
      </c>
      <c r="BM467">
        <v>1</v>
      </c>
      <c r="BN467">
        <v>4</v>
      </c>
      <c r="BO467">
        <v>3</v>
      </c>
      <c r="BP467">
        <v>3</v>
      </c>
      <c r="BQ467">
        <v>2</v>
      </c>
      <c r="BR467">
        <v>1</v>
      </c>
      <c r="BS467">
        <v>2</v>
      </c>
    </row>
    <row r="468" spans="1:72" hidden="1">
      <c r="A468" s="9">
        <v>461</v>
      </c>
      <c r="B468" s="9">
        <v>2</v>
      </c>
      <c r="C468" s="9">
        <v>8</v>
      </c>
      <c r="D468" s="9"/>
      <c r="E468" s="9">
        <v>12</v>
      </c>
      <c r="F468" s="9">
        <v>0</v>
      </c>
      <c r="G468" s="9">
        <v>0</v>
      </c>
      <c r="H468" s="9">
        <v>0</v>
      </c>
      <c r="I468" s="9">
        <v>0</v>
      </c>
      <c r="J468" s="9">
        <v>0</v>
      </c>
      <c r="K468" s="9">
        <v>0</v>
      </c>
      <c r="L468" s="9">
        <v>1</v>
      </c>
      <c r="M468" s="9">
        <v>2</v>
      </c>
      <c r="N468" s="9">
        <v>1</v>
      </c>
      <c r="O468" s="9">
        <v>1</v>
      </c>
      <c r="P468" s="9">
        <v>1</v>
      </c>
      <c r="Q468" s="9">
        <v>2</v>
      </c>
      <c r="R468" s="9" t="s">
        <v>957</v>
      </c>
      <c r="S468" s="9" t="s">
        <v>962</v>
      </c>
      <c r="T468" s="9">
        <v>1</v>
      </c>
      <c r="U468" s="9">
        <v>2</v>
      </c>
      <c r="V468" s="9" t="s">
        <v>957</v>
      </c>
      <c r="W468" s="75">
        <v>2</v>
      </c>
      <c r="X468" s="75" t="s">
        <v>956</v>
      </c>
      <c r="Y468" s="75" t="s">
        <v>952</v>
      </c>
      <c r="Z468" s="9" t="s">
        <v>952</v>
      </c>
      <c r="AA468" s="9">
        <v>1</v>
      </c>
      <c r="AB468" s="9">
        <v>2</v>
      </c>
      <c r="AC468" s="9">
        <v>1</v>
      </c>
      <c r="AD468" s="9">
        <v>1</v>
      </c>
      <c r="AE468" s="9">
        <v>1</v>
      </c>
      <c r="AF468" s="9">
        <v>1</v>
      </c>
      <c r="AG468" s="9">
        <v>2</v>
      </c>
      <c r="AH468" s="91">
        <v>1</v>
      </c>
      <c r="AI468" s="9">
        <v>2</v>
      </c>
      <c r="AJ468">
        <v>2</v>
      </c>
      <c r="AK468" t="s">
        <v>957</v>
      </c>
      <c r="AL468" s="58">
        <v>1</v>
      </c>
      <c r="AM468">
        <v>1</v>
      </c>
      <c r="AN468">
        <v>1</v>
      </c>
      <c r="AO468">
        <v>2</v>
      </c>
      <c r="AP468">
        <v>2</v>
      </c>
      <c r="AQ468">
        <v>2</v>
      </c>
      <c r="AR468">
        <v>1</v>
      </c>
      <c r="AS468">
        <v>2</v>
      </c>
      <c r="AT468">
        <v>2</v>
      </c>
      <c r="AU468">
        <v>2</v>
      </c>
      <c r="AV468">
        <v>1</v>
      </c>
      <c r="AW468">
        <v>2</v>
      </c>
      <c r="AX468">
        <v>1</v>
      </c>
      <c r="AY468">
        <v>1</v>
      </c>
      <c r="AZ468">
        <v>1</v>
      </c>
      <c r="BA468">
        <v>1</v>
      </c>
      <c r="BB468">
        <v>1</v>
      </c>
      <c r="BC468">
        <v>1</v>
      </c>
      <c r="BD468">
        <v>1</v>
      </c>
      <c r="BE468">
        <v>1</v>
      </c>
      <c r="BF468">
        <v>2</v>
      </c>
      <c r="BG468">
        <v>2</v>
      </c>
      <c r="BH468">
        <v>1</v>
      </c>
      <c r="BI468">
        <v>2</v>
      </c>
      <c r="BJ468">
        <v>1</v>
      </c>
      <c r="BK468">
        <v>2</v>
      </c>
      <c r="BL468">
        <v>2</v>
      </c>
      <c r="BM468">
        <v>1</v>
      </c>
      <c r="BN468">
        <v>3</v>
      </c>
      <c r="BP468">
        <v>2</v>
      </c>
      <c r="BQ468">
        <v>3</v>
      </c>
      <c r="BR468">
        <v>1</v>
      </c>
      <c r="BS468">
        <v>5</v>
      </c>
    </row>
    <row r="469" spans="1:72" hidden="1">
      <c r="A469" s="9">
        <v>462</v>
      </c>
      <c r="B469" s="9">
        <v>2</v>
      </c>
      <c r="C469" s="9">
        <v>8</v>
      </c>
      <c r="D469" s="9">
        <v>5</v>
      </c>
      <c r="E469" s="9">
        <v>15</v>
      </c>
      <c r="F469" s="9">
        <v>0</v>
      </c>
      <c r="G469" s="9">
        <v>0</v>
      </c>
      <c r="H469" s="9">
        <v>0</v>
      </c>
      <c r="I469" s="9">
        <v>0</v>
      </c>
      <c r="J469" s="9">
        <v>0</v>
      </c>
      <c r="K469" s="9">
        <v>1</v>
      </c>
      <c r="L469" s="9">
        <v>0</v>
      </c>
      <c r="M469" s="9">
        <v>2</v>
      </c>
      <c r="N469" s="9">
        <v>1</v>
      </c>
      <c r="O469" s="9"/>
      <c r="P469" s="9">
        <v>1</v>
      </c>
      <c r="Q469" s="9">
        <v>1</v>
      </c>
      <c r="R469" s="9">
        <v>1</v>
      </c>
      <c r="S469" s="9">
        <v>1</v>
      </c>
      <c r="T469" s="9">
        <v>1</v>
      </c>
      <c r="U469" s="9">
        <v>1</v>
      </c>
      <c r="V469" s="9">
        <v>2</v>
      </c>
      <c r="W469" s="75">
        <v>2</v>
      </c>
      <c r="X469" s="75" t="s">
        <v>956</v>
      </c>
      <c r="Y469" s="75" t="s">
        <v>952</v>
      </c>
      <c r="Z469" s="9" t="s">
        <v>952</v>
      </c>
      <c r="AA469" s="9">
        <v>1</v>
      </c>
      <c r="AB469" s="9">
        <v>2</v>
      </c>
      <c r="AC469" s="9">
        <v>1</v>
      </c>
      <c r="AD469" s="9">
        <v>1</v>
      </c>
      <c r="AE469" s="9">
        <v>2</v>
      </c>
      <c r="AF469" s="9">
        <v>1</v>
      </c>
      <c r="AG469" s="9">
        <v>1</v>
      </c>
      <c r="AH469" s="9">
        <v>1</v>
      </c>
      <c r="AI469" s="9">
        <v>2</v>
      </c>
      <c r="AJ469">
        <v>2</v>
      </c>
      <c r="AK469" t="s">
        <v>957</v>
      </c>
      <c r="AL469" s="58">
        <v>1</v>
      </c>
      <c r="AM469">
        <v>2</v>
      </c>
      <c r="AN469">
        <v>2</v>
      </c>
      <c r="AO469">
        <v>1</v>
      </c>
      <c r="AP469">
        <v>1</v>
      </c>
      <c r="AQ469">
        <v>2</v>
      </c>
      <c r="AR469">
        <v>2</v>
      </c>
      <c r="AS469">
        <v>2</v>
      </c>
      <c r="AT469">
        <v>2</v>
      </c>
      <c r="AU469">
        <v>2</v>
      </c>
      <c r="AV469">
        <v>2</v>
      </c>
      <c r="AW469">
        <v>2</v>
      </c>
      <c r="AX469">
        <v>2</v>
      </c>
      <c r="AY469">
        <v>1</v>
      </c>
      <c r="AZ469">
        <v>2</v>
      </c>
      <c r="BA469">
        <v>1</v>
      </c>
      <c r="BB469">
        <v>1</v>
      </c>
      <c r="BC469">
        <v>2</v>
      </c>
      <c r="BD469">
        <v>2</v>
      </c>
      <c r="BE469">
        <v>1</v>
      </c>
      <c r="BF469">
        <v>2</v>
      </c>
      <c r="BG469">
        <v>2</v>
      </c>
      <c r="BH469">
        <v>1</v>
      </c>
      <c r="BI469">
        <v>2</v>
      </c>
      <c r="BJ469">
        <v>2</v>
      </c>
      <c r="BK469">
        <v>2</v>
      </c>
      <c r="BL469">
        <v>2</v>
      </c>
      <c r="BM469">
        <v>2</v>
      </c>
      <c r="BN469">
        <v>3</v>
      </c>
      <c r="BO469">
        <v>2</v>
      </c>
      <c r="BP469">
        <v>4</v>
      </c>
      <c r="BQ469">
        <v>2</v>
      </c>
      <c r="BR469">
        <v>3</v>
      </c>
      <c r="BS469">
        <v>4</v>
      </c>
    </row>
    <row r="470" spans="1:72">
      <c r="A470" s="9">
        <v>463</v>
      </c>
      <c r="B470" s="9">
        <v>2</v>
      </c>
      <c r="C470" s="9">
        <v>4</v>
      </c>
      <c r="D470" s="9">
        <v>5</v>
      </c>
      <c r="E470" s="9">
        <v>9</v>
      </c>
      <c r="F470" s="9">
        <v>1</v>
      </c>
      <c r="G470" s="9">
        <v>0</v>
      </c>
      <c r="H470" s="9">
        <v>1</v>
      </c>
      <c r="I470" s="9">
        <v>1</v>
      </c>
      <c r="J470" s="9">
        <v>0</v>
      </c>
      <c r="K470" s="9">
        <v>0</v>
      </c>
      <c r="L470" s="9">
        <v>0</v>
      </c>
      <c r="M470" s="9">
        <v>2</v>
      </c>
      <c r="N470" s="9">
        <v>2</v>
      </c>
      <c r="O470" s="9">
        <v>2</v>
      </c>
      <c r="P470" s="9">
        <v>1</v>
      </c>
      <c r="Q470" s="9">
        <v>1</v>
      </c>
      <c r="R470" s="9">
        <v>1</v>
      </c>
      <c r="S470" s="9">
        <v>2</v>
      </c>
      <c r="T470" s="9">
        <v>2</v>
      </c>
      <c r="U470" s="9">
        <v>1</v>
      </c>
      <c r="V470" s="9">
        <v>2</v>
      </c>
      <c r="W470" s="75">
        <v>2</v>
      </c>
      <c r="X470" s="75" t="s">
        <v>956</v>
      </c>
      <c r="Y470" s="75" t="s">
        <v>952</v>
      </c>
      <c r="Z470" s="9" t="s">
        <v>952</v>
      </c>
      <c r="AA470" s="9">
        <v>2</v>
      </c>
      <c r="AB470" s="9">
        <v>2</v>
      </c>
      <c r="AC470" s="9">
        <v>1</v>
      </c>
      <c r="AD470" s="9">
        <v>1</v>
      </c>
      <c r="AE470" s="9">
        <v>2</v>
      </c>
      <c r="AF470" s="9">
        <v>2</v>
      </c>
      <c r="AG470" s="9">
        <v>2</v>
      </c>
      <c r="AH470" s="91">
        <v>2</v>
      </c>
      <c r="AI470" s="9">
        <v>2</v>
      </c>
      <c r="AJ470">
        <v>1</v>
      </c>
      <c r="AK470">
        <v>1</v>
      </c>
      <c r="AL470" s="58">
        <v>2</v>
      </c>
      <c r="AM470">
        <v>1</v>
      </c>
      <c r="AN470">
        <v>1</v>
      </c>
      <c r="AO470">
        <v>2</v>
      </c>
      <c r="AP470">
        <v>2</v>
      </c>
      <c r="AQ470">
        <v>2</v>
      </c>
      <c r="AR470">
        <v>2</v>
      </c>
      <c r="AS470">
        <v>2</v>
      </c>
      <c r="AT470">
        <v>1</v>
      </c>
      <c r="AU470">
        <v>2</v>
      </c>
      <c r="AV470">
        <v>2</v>
      </c>
      <c r="AW470">
        <v>1</v>
      </c>
      <c r="AX470">
        <v>2</v>
      </c>
      <c r="AY470">
        <v>2</v>
      </c>
      <c r="AZ470">
        <v>2</v>
      </c>
      <c r="BA470">
        <v>2</v>
      </c>
      <c r="BB470">
        <v>2</v>
      </c>
      <c r="BC470">
        <v>1</v>
      </c>
      <c r="BD470">
        <v>1</v>
      </c>
      <c r="BE470">
        <v>2</v>
      </c>
      <c r="BF470" t="s">
        <v>957</v>
      </c>
      <c r="BG470" t="s">
        <v>957</v>
      </c>
      <c r="BH470">
        <v>1</v>
      </c>
      <c r="BI470">
        <v>2</v>
      </c>
      <c r="BJ470">
        <v>2</v>
      </c>
      <c r="BK470">
        <v>2</v>
      </c>
      <c r="BL470">
        <v>2</v>
      </c>
      <c r="BM470">
        <v>2</v>
      </c>
      <c r="BN470">
        <v>4</v>
      </c>
      <c r="BO470">
        <v>2</v>
      </c>
      <c r="BP470">
        <v>2</v>
      </c>
      <c r="BQ470">
        <v>2</v>
      </c>
      <c r="BR470">
        <v>1</v>
      </c>
      <c r="BS470">
        <v>1</v>
      </c>
    </row>
    <row r="471" spans="1:72" hidden="1">
      <c r="A471" s="9">
        <v>464</v>
      </c>
      <c r="B471" s="9">
        <v>2</v>
      </c>
      <c r="C471" s="9">
        <v>5</v>
      </c>
      <c r="D471" s="9">
        <v>5</v>
      </c>
      <c r="E471" s="9">
        <v>7</v>
      </c>
      <c r="F471" s="9">
        <v>0</v>
      </c>
      <c r="G471" s="9">
        <v>0</v>
      </c>
      <c r="H471" s="9">
        <v>0</v>
      </c>
      <c r="I471" s="9">
        <v>0</v>
      </c>
      <c r="J471" s="9">
        <v>0</v>
      </c>
      <c r="K471" s="9">
        <v>1</v>
      </c>
      <c r="L471" s="9">
        <v>0</v>
      </c>
      <c r="M471" s="9">
        <v>2</v>
      </c>
      <c r="N471" s="9">
        <v>1</v>
      </c>
      <c r="O471" s="9">
        <v>2</v>
      </c>
      <c r="P471" s="9">
        <v>1</v>
      </c>
      <c r="Q471" s="9">
        <v>1</v>
      </c>
      <c r="R471" s="9">
        <v>1</v>
      </c>
      <c r="S471" s="9">
        <v>1</v>
      </c>
      <c r="T471" s="9">
        <v>2</v>
      </c>
      <c r="U471" s="9">
        <v>1</v>
      </c>
      <c r="V471" s="9">
        <v>1</v>
      </c>
      <c r="W471" s="75">
        <v>1</v>
      </c>
      <c r="X471" s="75">
        <v>1</v>
      </c>
      <c r="Y471" s="75">
        <v>2</v>
      </c>
      <c r="Z471" s="9">
        <v>2</v>
      </c>
      <c r="AA471" s="9">
        <v>1</v>
      </c>
      <c r="AB471" s="9">
        <v>2</v>
      </c>
      <c r="AC471" s="9">
        <v>1</v>
      </c>
      <c r="AD471" s="9">
        <v>1</v>
      </c>
      <c r="AE471" s="9">
        <v>2</v>
      </c>
      <c r="AF471" s="9">
        <v>2</v>
      </c>
      <c r="AG471" s="9">
        <v>2</v>
      </c>
      <c r="AH471" s="91">
        <v>1</v>
      </c>
      <c r="AI471" s="9">
        <v>2</v>
      </c>
      <c r="AJ471">
        <v>2</v>
      </c>
      <c r="AK471" t="s">
        <v>957</v>
      </c>
      <c r="AL471" s="58">
        <v>1</v>
      </c>
      <c r="AM471">
        <v>1</v>
      </c>
      <c r="AN471">
        <v>2</v>
      </c>
      <c r="AO471">
        <v>2</v>
      </c>
      <c r="AP471">
        <v>1</v>
      </c>
      <c r="AQ471">
        <v>2</v>
      </c>
      <c r="AR471">
        <v>2</v>
      </c>
      <c r="AS471">
        <v>2</v>
      </c>
      <c r="AT471">
        <v>1</v>
      </c>
      <c r="AU471">
        <v>2</v>
      </c>
      <c r="AV471">
        <v>2</v>
      </c>
      <c r="AW471">
        <v>2</v>
      </c>
      <c r="AX471">
        <v>2</v>
      </c>
      <c r="AY471">
        <v>2</v>
      </c>
      <c r="AZ471">
        <v>2</v>
      </c>
      <c r="BA471">
        <v>1</v>
      </c>
      <c r="BB471">
        <v>1</v>
      </c>
      <c r="BC471">
        <v>1</v>
      </c>
      <c r="BD471">
        <v>1</v>
      </c>
      <c r="BE471">
        <v>1</v>
      </c>
      <c r="BF471">
        <v>2</v>
      </c>
      <c r="BG471">
        <v>2</v>
      </c>
      <c r="BH471">
        <v>1</v>
      </c>
      <c r="BI471">
        <v>2</v>
      </c>
      <c r="BJ471">
        <v>1</v>
      </c>
      <c r="BK471">
        <v>2</v>
      </c>
      <c r="BL471">
        <v>2</v>
      </c>
      <c r="BM471">
        <v>1</v>
      </c>
      <c r="BN471">
        <v>3</v>
      </c>
      <c r="BO471">
        <v>2</v>
      </c>
      <c r="BP471">
        <v>1</v>
      </c>
      <c r="BQ471">
        <v>2</v>
      </c>
      <c r="BR471">
        <v>1</v>
      </c>
      <c r="BS471">
        <v>2</v>
      </c>
      <c r="BT471" t="s">
        <v>364</v>
      </c>
    </row>
    <row r="472" spans="1:72" hidden="1">
      <c r="A472" s="9">
        <v>465</v>
      </c>
      <c r="B472" s="9">
        <v>2</v>
      </c>
      <c r="C472" s="9">
        <v>8</v>
      </c>
      <c r="D472" s="9">
        <v>7</v>
      </c>
      <c r="E472" s="9">
        <v>4</v>
      </c>
      <c r="F472" s="9">
        <v>0</v>
      </c>
      <c r="G472" s="9">
        <v>0</v>
      </c>
      <c r="H472" s="9">
        <v>0</v>
      </c>
      <c r="I472" s="9">
        <v>0</v>
      </c>
      <c r="J472" s="9">
        <v>1</v>
      </c>
      <c r="K472" s="9">
        <v>1</v>
      </c>
      <c r="L472" s="9">
        <v>0</v>
      </c>
      <c r="M472" s="9">
        <v>2</v>
      </c>
      <c r="N472" s="9">
        <v>1</v>
      </c>
      <c r="O472" s="9">
        <v>2</v>
      </c>
      <c r="P472" s="9">
        <v>1</v>
      </c>
      <c r="Q472" s="9">
        <v>2</v>
      </c>
      <c r="R472" s="9" t="s">
        <v>962</v>
      </c>
      <c r="S472" s="9" t="s">
        <v>957</v>
      </c>
      <c r="T472" s="9">
        <v>1</v>
      </c>
      <c r="U472" s="9">
        <v>1</v>
      </c>
      <c r="V472" s="9">
        <v>2</v>
      </c>
      <c r="W472" s="75">
        <v>1</v>
      </c>
      <c r="X472" s="75">
        <v>1</v>
      </c>
      <c r="Y472" s="75">
        <v>2</v>
      </c>
      <c r="Z472" s="9">
        <v>1</v>
      </c>
      <c r="AA472" s="9">
        <v>2</v>
      </c>
      <c r="AB472" s="9">
        <v>2</v>
      </c>
      <c r="AC472" s="9">
        <v>2</v>
      </c>
      <c r="AD472" s="9">
        <v>1</v>
      </c>
      <c r="AE472" s="9">
        <v>1</v>
      </c>
      <c r="AF472" s="9">
        <v>2</v>
      </c>
      <c r="AG472" s="9">
        <v>2</v>
      </c>
      <c r="AH472" s="9">
        <v>2</v>
      </c>
      <c r="AI472" s="9">
        <v>2</v>
      </c>
      <c r="AJ472">
        <v>2</v>
      </c>
      <c r="AK472" t="s">
        <v>957</v>
      </c>
      <c r="AL472" s="58">
        <v>2</v>
      </c>
      <c r="AM472">
        <v>1</v>
      </c>
      <c r="AN472">
        <v>2</v>
      </c>
      <c r="AO472">
        <v>1</v>
      </c>
      <c r="AP472">
        <v>2</v>
      </c>
      <c r="AQ472">
        <v>2</v>
      </c>
      <c r="AR472">
        <v>2</v>
      </c>
      <c r="AS472">
        <v>2</v>
      </c>
      <c r="AT472">
        <v>2</v>
      </c>
      <c r="AU472">
        <v>2</v>
      </c>
      <c r="AV472">
        <v>2</v>
      </c>
      <c r="AW472">
        <v>2</v>
      </c>
      <c r="AX472">
        <v>1</v>
      </c>
      <c r="AY472">
        <v>1</v>
      </c>
      <c r="AZ472">
        <v>1</v>
      </c>
      <c r="BA472">
        <v>1</v>
      </c>
      <c r="BB472">
        <v>2</v>
      </c>
      <c r="BC472">
        <v>1</v>
      </c>
      <c r="BD472">
        <v>1</v>
      </c>
      <c r="BE472">
        <v>1</v>
      </c>
      <c r="BF472">
        <v>1</v>
      </c>
      <c r="BG472">
        <v>1</v>
      </c>
      <c r="BH472">
        <v>1</v>
      </c>
      <c r="BI472">
        <v>3</v>
      </c>
      <c r="BJ472">
        <v>1</v>
      </c>
      <c r="BK472">
        <v>2</v>
      </c>
      <c r="BL472">
        <v>2</v>
      </c>
      <c r="BM472">
        <v>1</v>
      </c>
      <c r="BN472">
        <v>2</v>
      </c>
      <c r="BO472">
        <v>2</v>
      </c>
      <c r="BP472">
        <v>2</v>
      </c>
      <c r="BQ472">
        <v>2</v>
      </c>
      <c r="BR472">
        <v>1</v>
      </c>
      <c r="BS472">
        <v>2</v>
      </c>
    </row>
    <row r="473" spans="1:72" hidden="1">
      <c r="A473" s="9">
        <v>466</v>
      </c>
      <c r="B473" s="9">
        <v>1</v>
      </c>
      <c r="C473" s="9"/>
      <c r="D473" s="9">
        <v>3</v>
      </c>
      <c r="E473" s="9">
        <v>7</v>
      </c>
      <c r="F473" s="9">
        <v>0</v>
      </c>
      <c r="G473" s="9">
        <v>0</v>
      </c>
      <c r="H473" s="9">
        <v>0</v>
      </c>
      <c r="I473" s="9">
        <v>0</v>
      </c>
      <c r="J473" s="9">
        <v>0</v>
      </c>
      <c r="K473" s="9">
        <v>1</v>
      </c>
      <c r="L473" s="9">
        <v>0</v>
      </c>
      <c r="M473" s="9"/>
      <c r="N473" s="9">
        <v>1</v>
      </c>
      <c r="O473" s="9">
        <v>2</v>
      </c>
      <c r="P473" s="9">
        <v>1</v>
      </c>
      <c r="Q473" s="9">
        <v>1</v>
      </c>
      <c r="R473" s="9">
        <v>1</v>
      </c>
      <c r="S473" s="9">
        <v>1</v>
      </c>
      <c r="T473" s="9">
        <v>2</v>
      </c>
      <c r="U473" s="9">
        <v>1</v>
      </c>
      <c r="V473" s="9">
        <v>1</v>
      </c>
      <c r="W473" s="75">
        <v>1</v>
      </c>
      <c r="X473" s="75">
        <v>1</v>
      </c>
      <c r="Y473" s="75">
        <v>2</v>
      </c>
      <c r="Z473" s="9">
        <v>2</v>
      </c>
      <c r="AA473" s="9">
        <v>1</v>
      </c>
      <c r="AB473" s="9">
        <v>2</v>
      </c>
      <c r="AC473" s="9">
        <v>1</v>
      </c>
      <c r="AD473" s="9">
        <v>1</v>
      </c>
      <c r="AE473" s="9">
        <v>1</v>
      </c>
      <c r="AF473" s="9">
        <v>1</v>
      </c>
      <c r="AG473" s="9">
        <v>1</v>
      </c>
      <c r="AH473" s="91">
        <v>2</v>
      </c>
      <c r="AI473" s="9">
        <v>2</v>
      </c>
      <c r="AJ473">
        <v>2</v>
      </c>
      <c r="AK473" t="s">
        <v>957</v>
      </c>
      <c r="AL473" s="58">
        <v>2</v>
      </c>
      <c r="AM473">
        <v>2</v>
      </c>
      <c r="AN473">
        <v>1</v>
      </c>
      <c r="AO473">
        <v>2</v>
      </c>
      <c r="AP473">
        <v>2</v>
      </c>
      <c r="AQ473">
        <v>2</v>
      </c>
      <c r="AR473">
        <v>2</v>
      </c>
      <c r="AS473">
        <v>2</v>
      </c>
      <c r="AT473">
        <v>2</v>
      </c>
      <c r="AU473">
        <v>2</v>
      </c>
      <c r="AV473">
        <v>2</v>
      </c>
      <c r="AW473">
        <v>2</v>
      </c>
      <c r="AX473">
        <v>2</v>
      </c>
      <c r="AY473">
        <v>1</v>
      </c>
      <c r="AZ473">
        <v>1</v>
      </c>
      <c r="BA473">
        <v>1</v>
      </c>
      <c r="BB473">
        <v>2</v>
      </c>
      <c r="BC473">
        <v>1</v>
      </c>
      <c r="BD473">
        <v>1</v>
      </c>
      <c r="BE473">
        <v>2</v>
      </c>
      <c r="BF473" t="s">
        <v>957</v>
      </c>
      <c r="BG473" t="s">
        <v>957</v>
      </c>
      <c r="BH473">
        <v>1</v>
      </c>
      <c r="BI473">
        <v>3</v>
      </c>
      <c r="BJ473">
        <v>2</v>
      </c>
      <c r="BK473">
        <v>1</v>
      </c>
      <c r="BL473">
        <v>2</v>
      </c>
      <c r="BM473">
        <v>4</v>
      </c>
      <c r="BN473">
        <v>4</v>
      </c>
      <c r="BO473">
        <v>1</v>
      </c>
      <c r="BP473">
        <v>1</v>
      </c>
      <c r="BQ473">
        <v>4</v>
      </c>
      <c r="BR473">
        <v>3</v>
      </c>
      <c r="BS473">
        <v>2</v>
      </c>
    </row>
    <row r="474" spans="1:72" hidden="1">
      <c r="A474" s="9">
        <v>467</v>
      </c>
      <c r="B474" s="9">
        <v>2</v>
      </c>
      <c r="C474" s="9">
        <v>5</v>
      </c>
      <c r="D474" s="9">
        <v>4</v>
      </c>
      <c r="E474" s="9">
        <v>5</v>
      </c>
      <c r="F474" s="9">
        <v>0</v>
      </c>
      <c r="G474" s="9">
        <v>0</v>
      </c>
      <c r="H474" s="9">
        <v>1</v>
      </c>
      <c r="I474" s="9">
        <v>1</v>
      </c>
      <c r="J474" s="9">
        <v>0</v>
      </c>
      <c r="K474" s="9">
        <v>0</v>
      </c>
      <c r="L474" s="9">
        <v>0</v>
      </c>
      <c r="M474" s="9">
        <v>2</v>
      </c>
      <c r="N474" s="9">
        <v>1</v>
      </c>
      <c r="O474" s="9">
        <v>1</v>
      </c>
      <c r="P474" s="9">
        <v>1</v>
      </c>
      <c r="Q474" s="9">
        <v>1</v>
      </c>
      <c r="R474" s="9">
        <v>2</v>
      </c>
      <c r="S474" s="9"/>
      <c r="T474" s="9">
        <v>1</v>
      </c>
      <c r="U474" s="9">
        <v>1</v>
      </c>
      <c r="V474" s="9">
        <v>2</v>
      </c>
      <c r="W474" s="75">
        <v>2</v>
      </c>
      <c r="X474" s="75" t="s">
        <v>956</v>
      </c>
      <c r="Y474" s="75" t="s">
        <v>952</v>
      </c>
      <c r="Z474" s="9" t="s">
        <v>952</v>
      </c>
      <c r="AA474" s="9">
        <v>1</v>
      </c>
      <c r="AB474" s="9">
        <v>1</v>
      </c>
      <c r="AC474" s="9">
        <v>1</v>
      </c>
      <c r="AD474" s="9">
        <v>1</v>
      </c>
      <c r="AE474" s="9">
        <v>2</v>
      </c>
      <c r="AF474" s="9">
        <v>1</v>
      </c>
      <c r="AG474" s="9">
        <v>1</v>
      </c>
      <c r="AH474" s="91">
        <v>1</v>
      </c>
      <c r="AI474" s="9">
        <v>2</v>
      </c>
      <c r="AJ474">
        <v>2</v>
      </c>
      <c r="AK474" t="s">
        <v>957</v>
      </c>
      <c r="AL474" s="58">
        <v>2</v>
      </c>
      <c r="AM474">
        <v>1</v>
      </c>
      <c r="AN474">
        <v>1</v>
      </c>
      <c r="AO474">
        <v>2</v>
      </c>
      <c r="AP474">
        <v>2</v>
      </c>
      <c r="AQ474">
        <v>2</v>
      </c>
      <c r="AR474">
        <v>2</v>
      </c>
      <c r="AS474">
        <v>2</v>
      </c>
      <c r="AT474">
        <v>1</v>
      </c>
      <c r="AU474">
        <v>2</v>
      </c>
      <c r="AV474">
        <v>2</v>
      </c>
      <c r="AW474">
        <v>1</v>
      </c>
      <c r="AX474">
        <v>2</v>
      </c>
      <c r="AY474">
        <v>2</v>
      </c>
      <c r="AZ474">
        <v>2</v>
      </c>
      <c r="BA474">
        <v>1</v>
      </c>
      <c r="BB474">
        <v>2</v>
      </c>
      <c r="BC474">
        <v>1</v>
      </c>
      <c r="BD474">
        <v>1</v>
      </c>
      <c r="BE474">
        <v>1</v>
      </c>
      <c r="BF474">
        <v>1</v>
      </c>
      <c r="BG474">
        <v>1</v>
      </c>
      <c r="BH474">
        <v>1</v>
      </c>
      <c r="BI474">
        <v>2</v>
      </c>
      <c r="BJ474">
        <v>1</v>
      </c>
      <c r="BK474">
        <v>1</v>
      </c>
      <c r="BL474">
        <v>1</v>
      </c>
      <c r="BM474">
        <v>1</v>
      </c>
      <c r="BN474">
        <v>4</v>
      </c>
      <c r="BO474">
        <v>2</v>
      </c>
      <c r="BP474">
        <v>2</v>
      </c>
      <c r="BQ474">
        <v>3</v>
      </c>
      <c r="BR474">
        <v>1</v>
      </c>
      <c r="BS474">
        <v>1</v>
      </c>
      <c r="BT474" t="s">
        <v>365</v>
      </c>
    </row>
    <row r="475" spans="1:72" hidden="1">
      <c r="A475" s="9">
        <v>468</v>
      </c>
      <c r="B475" s="9">
        <v>2</v>
      </c>
      <c r="C475" s="9">
        <v>8</v>
      </c>
      <c r="D475" s="9">
        <v>7</v>
      </c>
      <c r="E475" s="9">
        <v>5</v>
      </c>
      <c r="F475" s="9">
        <v>0</v>
      </c>
      <c r="G475" s="9">
        <v>0</v>
      </c>
      <c r="H475" s="9">
        <v>0</v>
      </c>
      <c r="I475" s="9">
        <v>1</v>
      </c>
      <c r="J475" s="9">
        <v>0</v>
      </c>
      <c r="K475" s="9">
        <v>0</v>
      </c>
      <c r="L475" s="9">
        <v>0</v>
      </c>
      <c r="M475" s="9">
        <v>2</v>
      </c>
      <c r="N475" s="9">
        <v>2</v>
      </c>
      <c r="O475" s="9">
        <v>2</v>
      </c>
      <c r="P475" s="9">
        <v>2</v>
      </c>
      <c r="Q475" s="9">
        <v>2</v>
      </c>
      <c r="R475" s="9" t="s">
        <v>957</v>
      </c>
      <c r="S475" s="9" t="s">
        <v>957</v>
      </c>
      <c r="T475" s="9">
        <v>2</v>
      </c>
      <c r="U475" s="9">
        <v>2</v>
      </c>
      <c r="V475" s="9" t="s">
        <v>957</v>
      </c>
      <c r="W475" s="75">
        <v>1</v>
      </c>
      <c r="X475" s="75">
        <v>1</v>
      </c>
      <c r="Y475" s="75">
        <v>2</v>
      </c>
      <c r="Z475" s="9">
        <v>2</v>
      </c>
      <c r="AA475" s="9">
        <v>2</v>
      </c>
      <c r="AB475" s="9">
        <v>1</v>
      </c>
      <c r="AC475" s="9">
        <v>1</v>
      </c>
      <c r="AD475" s="9">
        <v>1</v>
      </c>
      <c r="AE475" s="9">
        <v>2</v>
      </c>
      <c r="AF475" s="9">
        <v>1</v>
      </c>
      <c r="AG475" s="9">
        <v>1</v>
      </c>
      <c r="AH475" s="91">
        <v>2</v>
      </c>
      <c r="AI475" s="9">
        <v>1</v>
      </c>
      <c r="AJ475">
        <v>1</v>
      </c>
      <c r="AK475">
        <v>1</v>
      </c>
      <c r="AL475" s="58">
        <v>2</v>
      </c>
      <c r="AM475">
        <v>1</v>
      </c>
      <c r="AN475">
        <v>2</v>
      </c>
      <c r="AO475">
        <v>2</v>
      </c>
      <c r="AP475">
        <v>1</v>
      </c>
      <c r="AQ475">
        <v>1</v>
      </c>
      <c r="AR475">
        <v>2</v>
      </c>
      <c r="AS475">
        <v>2</v>
      </c>
      <c r="AT475">
        <v>2</v>
      </c>
      <c r="AU475">
        <v>2</v>
      </c>
      <c r="AV475">
        <v>2</v>
      </c>
      <c r="AW475">
        <v>2</v>
      </c>
      <c r="AX475">
        <v>2</v>
      </c>
      <c r="AY475">
        <v>1</v>
      </c>
      <c r="AZ475">
        <v>2</v>
      </c>
      <c r="BA475">
        <v>2</v>
      </c>
      <c r="BB475">
        <v>2</v>
      </c>
      <c r="BC475">
        <v>2</v>
      </c>
      <c r="BD475">
        <v>2</v>
      </c>
      <c r="BE475">
        <v>1</v>
      </c>
      <c r="BF475">
        <v>3</v>
      </c>
      <c r="BG475">
        <v>3</v>
      </c>
      <c r="BH475">
        <v>1</v>
      </c>
      <c r="BI475">
        <v>3</v>
      </c>
      <c r="BJ475">
        <v>4</v>
      </c>
      <c r="BK475">
        <v>4</v>
      </c>
      <c r="BL475">
        <v>3</v>
      </c>
      <c r="BM475">
        <v>2</v>
      </c>
      <c r="BN475">
        <v>4</v>
      </c>
      <c r="BO475">
        <v>2</v>
      </c>
      <c r="BP475">
        <v>4</v>
      </c>
      <c r="BQ475">
        <v>3</v>
      </c>
      <c r="BR475">
        <v>3</v>
      </c>
      <c r="BT475" t="s">
        <v>366</v>
      </c>
    </row>
    <row r="476" spans="1:72" hidden="1">
      <c r="A476" s="9">
        <v>469</v>
      </c>
      <c r="B476" s="9">
        <v>1</v>
      </c>
      <c r="C476" s="9">
        <v>8</v>
      </c>
      <c r="D476" s="9">
        <v>7</v>
      </c>
      <c r="E476" s="9">
        <v>5</v>
      </c>
      <c r="F476" s="9">
        <v>0</v>
      </c>
      <c r="G476" s="9">
        <v>0</v>
      </c>
      <c r="H476" s="9">
        <v>0</v>
      </c>
      <c r="I476" s="9">
        <v>0</v>
      </c>
      <c r="J476" s="9">
        <v>1</v>
      </c>
      <c r="K476" s="9">
        <v>1</v>
      </c>
      <c r="L476" s="9">
        <v>0</v>
      </c>
      <c r="M476" s="9">
        <v>1</v>
      </c>
      <c r="N476" s="9">
        <v>1</v>
      </c>
      <c r="O476" s="9">
        <v>2</v>
      </c>
      <c r="P476" s="9">
        <v>1</v>
      </c>
      <c r="Q476" s="9">
        <v>1</v>
      </c>
      <c r="R476" s="9">
        <v>1</v>
      </c>
      <c r="S476" s="9">
        <v>2</v>
      </c>
      <c r="T476" s="9">
        <v>1</v>
      </c>
      <c r="U476" s="9">
        <v>1</v>
      </c>
      <c r="V476" s="9">
        <v>1</v>
      </c>
      <c r="W476" s="75">
        <v>1</v>
      </c>
      <c r="X476" s="75">
        <v>1</v>
      </c>
      <c r="Y476" s="75">
        <v>2</v>
      </c>
      <c r="Z476" s="9">
        <v>1</v>
      </c>
      <c r="AA476" s="9">
        <v>1</v>
      </c>
      <c r="AB476" s="9">
        <v>2</v>
      </c>
      <c r="AC476" s="9">
        <v>2</v>
      </c>
      <c r="AD476" s="9">
        <v>1</v>
      </c>
      <c r="AE476" s="9">
        <v>2</v>
      </c>
      <c r="AF476" s="9">
        <v>1</v>
      </c>
      <c r="AG476" s="9">
        <v>1</v>
      </c>
      <c r="AH476" s="9">
        <v>1</v>
      </c>
      <c r="AI476" s="9">
        <v>2</v>
      </c>
      <c r="AJ476">
        <v>2</v>
      </c>
      <c r="AK476" t="s">
        <v>957</v>
      </c>
      <c r="AL476" s="58">
        <v>2</v>
      </c>
      <c r="AM476">
        <v>1</v>
      </c>
      <c r="AN476">
        <v>1</v>
      </c>
      <c r="AO476">
        <v>2</v>
      </c>
      <c r="AP476">
        <v>2</v>
      </c>
      <c r="AQ476">
        <v>2</v>
      </c>
      <c r="AR476">
        <v>2</v>
      </c>
      <c r="AS476">
        <v>2</v>
      </c>
      <c r="AT476">
        <v>2</v>
      </c>
      <c r="AU476">
        <v>1</v>
      </c>
      <c r="AV476">
        <v>2</v>
      </c>
      <c r="AW476">
        <v>1</v>
      </c>
      <c r="AX476">
        <v>2</v>
      </c>
      <c r="AY476">
        <v>2</v>
      </c>
      <c r="AZ476">
        <v>1</v>
      </c>
      <c r="BA476">
        <v>1</v>
      </c>
      <c r="BB476">
        <v>2</v>
      </c>
      <c r="BC476">
        <v>1</v>
      </c>
      <c r="BD476">
        <v>1</v>
      </c>
      <c r="BE476">
        <v>2</v>
      </c>
      <c r="BF476" t="s">
        <v>968</v>
      </c>
      <c r="BG476" t="s">
        <v>957</v>
      </c>
      <c r="BH476">
        <v>1</v>
      </c>
      <c r="BI476">
        <v>1</v>
      </c>
      <c r="BJ476">
        <v>1</v>
      </c>
      <c r="BK476">
        <v>1</v>
      </c>
      <c r="BL476">
        <v>1</v>
      </c>
      <c r="BM476">
        <v>1</v>
      </c>
      <c r="BN476">
        <v>4</v>
      </c>
      <c r="BO476">
        <v>1</v>
      </c>
      <c r="BP476">
        <v>2</v>
      </c>
      <c r="BQ476">
        <v>3</v>
      </c>
      <c r="BR476">
        <v>3</v>
      </c>
      <c r="BS476">
        <v>5</v>
      </c>
      <c r="BT476" t="s">
        <v>367</v>
      </c>
    </row>
    <row r="477" spans="1:72">
      <c r="A477" s="9">
        <v>470</v>
      </c>
      <c r="B477" s="9">
        <v>2</v>
      </c>
      <c r="C477" s="9">
        <v>2</v>
      </c>
      <c r="D477" s="9">
        <v>7</v>
      </c>
      <c r="E477" s="9">
        <v>6</v>
      </c>
      <c r="F477" s="9">
        <v>0</v>
      </c>
      <c r="G477" s="9">
        <v>0</v>
      </c>
      <c r="H477" s="9">
        <v>0</v>
      </c>
      <c r="I477" s="9">
        <v>1</v>
      </c>
      <c r="J477" s="9">
        <v>1</v>
      </c>
      <c r="K477" s="9">
        <v>0</v>
      </c>
      <c r="L477" s="9">
        <v>0</v>
      </c>
      <c r="M477" s="9">
        <v>1</v>
      </c>
      <c r="N477" s="9">
        <v>2</v>
      </c>
      <c r="O477" s="9">
        <v>2</v>
      </c>
      <c r="P477" s="9">
        <v>1</v>
      </c>
      <c r="Q477" s="9">
        <v>1</v>
      </c>
      <c r="R477" s="9">
        <v>1</v>
      </c>
      <c r="S477" s="9">
        <v>1</v>
      </c>
      <c r="T477" s="9">
        <v>2</v>
      </c>
      <c r="U477" s="9">
        <v>1</v>
      </c>
      <c r="V477" s="9">
        <v>2</v>
      </c>
      <c r="W477" s="75">
        <v>1</v>
      </c>
      <c r="X477" s="75">
        <v>2</v>
      </c>
      <c r="Y477" s="75">
        <v>2</v>
      </c>
      <c r="Z477" s="9">
        <v>1</v>
      </c>
      <c r="AA477" s="9">
        <v>2</v>
      </c>
      <c r="AB477" s="9">
        <v>2</v>
      </c>
      <c r="AC477" s="9">
        <v>1</v>
      </c>
      <c r="AD477" s="9">
        <v>1</v>
      </c>
      <c r="AE477" s="9">
        <v>2</v>
      </c>
      <c r="AF477" s="9">
        <v>1</v>
      </c>
      <c r="AG477" s="9">
        <v>1</v>
      </c>
      <c r="AH477" s="9">
        <v>1</v>
      </c>
      <c r="AI477" s="9">
        <v>2</v>
      </c>
      <c r="AJ477">
        <v>2</v>
      </c>
      <c r="AK477" t="s">
        <v>957</v>
      </c>
      <c r="AL477" s="58">
        <v>2</v>
      </c>
      <c r="AM477">
        <v>1</v>
      </c>
      <c r="AN477">
        <v>1</v>
      </c>
      <c r="AO477">
        <v>2</v>
      </c>
      <c r="AP477">
        <v>1</v>
      </c>
      <c r="AQ477">
        <v>2</v>
      </c>
      <c r="AR477">
        <v>2</v>
      </c>
      <c r="AS477">
        <v>2</v>
      </c>
      <c r="AT477">
        <v>1</v>
      </c>
      <c r="AU477">
        <v>2</v>
      </c>
      <c r="AV477">
        <v>1</v>
      </c>
      <c r="AW477">
        <v>2</v>
      </c>
      <c r="AX477">
        <v>2</v>
      </c>
      <c r="AY477">
        <v>2</v>
      </c>
      <c r="AZ477">
        <v>2</v>
      </c>
      <c r="BA477">
        <v>2</v>
      </c>
      <c r="BB477">
        <v>2</v>
      </c>
      <c r="BC477">
        <v>1</v>
      </c>
      <c r="BD477">
        <v>1</v>
      </c>
      <c r="BE477">
        <v>1</v>
      </c>
      <c r="BF477">
        <v>1</v>
      </c>
      <c r="BG477">
        <v>1</v>
      </c>
      <c r="BH477">
        <v>1</v>
      </c>
      <c r="BI477">
        <v>2</v>
      </c>
      <c r="BJ477">
        <v>1</v>
      </c>
      <c r="BK477">
        <v>2</v>
      </c>
      <c r="BL477">
        <v>2</v>
      </c>
      <c r="BM477">
        <v>1</v>
      </c>
      <c r="BN477">
        <v>4</v>
      </c>
      <c r="BO477">
        <v>3</v>
      </c>
      <c r="BP477">
        <v>2</v>
      </c>
      <c r="BQ477">
        <v>2</v>
      </c>
      <c r="BR477">
        <v>4</v>
      </c>
      <c r="BS477">
        <v>5</v>
      </c>
    </row>
    <row r="478" spans="1:72">
      <c r="A478" s="9">
        <v>471</v>
      </c>
      <c r="B478" s="9">
        <v>2</v>
      </c>
      <c r="C478" s="9">
        <v>4</v>
      </c>
      <c r="D478" s="9">
        <v>5</v>
      </c>
      <c r="E478" s="9">
        <v>5</v>
      </c>
      <c r="F478" s="9">
        <v>0</v>
      </c>
      <c r="G478" s="9">
        <v>1</v>
      </c>
      <c r="H478" s="9">
        <v>0</v>
      </c>
      <c r="I478" s="9">
        <v>0</v>
      </c>
      <c r="J478" s="9">
        <v>0</v>
      </c>
      <c r="K478" s="9">
        <v>0</v>
      </c>
      <c r="L478" s="9">
        <v>0</v>
      </c>
      <c r="M478" s="9">
        <v>1</v>
      </c>
      <c r="N478" s="9">
        <v>2</v>
      </c>
      <c r="O478" s="9">
        <v>2</v>
      </c>
      <c r="P478" s="9">
        <v>1</v>
      </c>
      <c r="Q478" s="9">
        <v>1</v>
      </c>
      <c r="R478" s="9">
        <v>1</v>
      </c>
      <c r="S478" s="9">
        <v>2</v>
      </c>
      <c r="T478" s="9">
        <v>2</v>
      </c>
      <c r="U478" s="9">
        <v>1</v>
      </c>
      <c r="V478" s="9">
        <v>1</v>
      </c>
      <c r="W478" s="75">
        <v>2</v>
      </c>
      <c r="X478" s="75" t="s">
        <v>956</v>
      </c>
      <c r="Y478" s="75" t="s">
        <v>952</v>
      </c>
      <c r="Z478" s="9" t="s">
        <v>952</v>
      </c>
      <c r="AA478" s="9">
        <v>1</v>
      </c>
      <c r="AB478" s="9">
        <v>2</v>
      </c>
      <c r="AC478" s="9">
        <v>1</v>
      </c>
      <c r="AD478" s="9">
        <v>1</v>
      </c>
      <c r="AE478" s="9">
        <v>2</v>
      </c>
      <c r="AF478" s="9">
        <v>1</v>
      </c>
      <c r="AG478" s="9">
        <v>1</v>
      </c>
      <c r="AH478" s="91">
        <v>1</v>
      </c>
      <c r="AI478" s="9">
        <v>2</v>
      </c>
      <c r="AJ478">
        <v>1</v>
      </c>
      <c r="AK478">
        <v>1</v>
      </c>
      <c r="AL478" s="58">
        <v>1</v>
      </c>
      <c r="AM478">
        <v>1</v>
      </c>
      <c r="AN478">
        <v>1</v>
      </c>
      <c r="AO478">
        <v>2</v>
      </c>
      <c r="AP478">
        <v>1</v>
      </c>
      <c r="AQ478">
        <v>2</v>
      </c>
      <c r="AR478">
        <v>1</v>
      </c>
      <c r="AS478">
        <v>2</v>
      </c>
      <c r="AT478">
        <v>1</v>
      </c>
      <c r="AU478">
        <v>1</v>
      </c>
      <c r="AV478">
        <v>1</v>
      </c>
      <c r="AW478">
        <v>1</v>
      </c>
      <c r="AX478">
        <v>2</v>
      </c>
      <c r="AY478">
        <v>2</v>
      </c>
      <c r="AZ478">
        <v>1</v>
      </c>
      <c r="BA478">
        <v>1</v>
      </c>
      <c r="BB478">
        <v>1</v>
      </c>
      <c r="BC478">
        <v>1</v>
      </c>
      <c r="BD478">
        <v>1</v>
      </c>
      <c r="BE478">
        <v>1</v>
      </c>
      <c r="BF478">
        <v>2</v>
      </c>
      <c r="BG478">
        <v>2</v>
      </c>
      <c r="BH478">
        <v>1</v>
      </c>
      <c r="BI478">
        <v>2</v>
      </c>
      <c r="BJ478">
        <v>1</v>
      </c>
      <c r="BK478">
        <v>2</v>
      </c>
      <c r="BL478">
        <v>1</v>
      </c>
      <c r="BM478">
        <v>1</v>
      </c>
      <c r="BN478">
        <v>3</v>
      </c>
      <c r="BO478">
        <v>2</v>
      </c>
      <c r="BP478">
        <v>1</v>
      </c>
      <c r="BQ478">
        <v>2</v>
      </c>
      <c r="BR478">
        <v>2</v>
      </c>
      <c r="BS478">
        <v>1</v>
      </c>
    </row>
    <row r="479" spans="1:72" hidden="1">
      <c r="A479" s="9">
        <v>472</v>
      </c>
      <c r="B479" s="9"/>
      <c r="C479" s="9"/>
      <c r="D479" s="9"/>
      <c r="E479" s="9"/>
      <c r="F479" s="9"/>
      <c r="G479" s="9"/>
      <c r="H479" s="9"/>
      <c r="I479" s="9"/>
      <c r="J479" s="9"/>
      <c r="K479" s="9"/>
      <c r="L479" s="9"/>
      <c r="M479" s="9"/>
      <c r="N479" s="9"/>
      <c r="O479" s="9"/>
      <c r="P479" s="9"/>
      <c r="Q479" s="9">
        <v>1</v>
      </c>
      <c r="R479" s="9"/>
      <c r="S479" s="9">
        <v>2</v>
      </c>
      <c r="T479" s="9">
        <v>1</v>
      </c>
      <c r="U479" s="9">
        <v>1</v>
      </c>
      <c r="V479" s="9">
        <v>2</v>
      </c>
      <c r="W479" s="75">
        <v>1</v>
      </c>
      <c r="X479" s="75">
        <v>1</v>
      </c>
      <c r="Y479" s="75">
        <v>2</v>
      </c>
      <c r="Z479" s="9">
        <v>1</v>
      </c>
      <c r="AA479" s="9">
        <v>1</v>
      </c>
      <c r="AB479" s="9">
        <v>2</v>
      </c>
      <c r="AC479" s="9">
        <v>1</v>
      </c>
      <c r="AD479" s="9">
        <v>1</v>
      </c>
      <c r="AE479" s="9">
        <v>1</v>
      </c>
      <c r="AF479" s="9">
        <v>1</v>
      </c>
      <c r="AG479" s="9">
        <v>1</v>
      </c>
      <c r="AH479" s="91">
        <v>1</v>
      </c>
      <c r="AI479" s="9">
        <v>2</v>
      </c>
      <c r="AJ479">
        <v>1</v>
      </c>
      <c r="AK479">
        <v>1</v>
      </c>
      <c r="AL479" s="58">
        <v>2</v>
      </c>
      <c r="AM479">
        <v>1</v>
      </c>
      <c r="AN479">
        <v>1</v>
      </c>
      <c r="AO479">
        <v>1</v>
      </c>
      <c r="AP479">
        <v>1</v>
      </c>
      <c r="AQ479">
        <v>1</v>
      </c>
      <c r="AR479">
        <v>1</v>
      </c>
      <c r="AS479">
        <v>2</v>
      </c>
      <c r="AT479">
        <v>2</v>
      </c>
      <c r="AU479">
        <v>2</v>
      </c>
      <c r="BF479" t="s">
        <v>957</v>
      </c>
      <c r="BG479" t="s">
        <v>957</v>
      </c>
      <c r="BR479">
        <v>3</v>
      </c>
      <c r="BS479">
        <v>4</v>
      </c>
    </row>
    <row r="480" spans="1:72" hidden="1">
      <c r="A480" s="9">
        <v>473</v>
      </c>
      <c r="B480" s="9">
        <v>2</v>
      </c>
      <c r="C480" s="9">
        <v>6</v>
      </c>
      <c r="D480" s="9">
        <v>4</v>
      </c>
      <c r="E480" s="9">
        <v>8</v>
      </c>
      <c r="F480" s="9">
        <v>0</v>
      </c>
      <c r="G480" s="9">
        <v>0</v>
      </c>
      <c r="H480" s="9">
        <v>0</v>
      </c>
      <c r="I480" s="9">
        <v>1</v>
      </c>
      <c r="J480" s="9">
        <v>1</v>
      </c>
      <c r="K480" s="9">
        <v>0</v>
      </c>
      <c r="L480" s="9">
        <v>0</v>
      </c>
      <c r="M480" s="9">
        <v>1</v>
      </c>
      <c r="N480" s="9">
        <v>1</v>
      </c>
      <c r="O480" s="9">
        <v>1</v>
      </c>
      <c r="P480" s="9">
        <v>1</v>
      </c>
      <c r="Q480" s="9">
        <v>1</v>
      </c>
      <c r="R480" s="9">
        <v>1</v>
      </c>
      <c r="S480" s="9">
        <v>2</v>
      </c>
      <c r="T480" s="9">
        <v>2</v>
      </c>
      <c r="U480" s="9">
        <v>1</v>
      </c>
      <c r="V480" s="9">
        <v>2</v>
      </c>
      <c r="W480" s="75">
        <v>1</v>
      </c>
      <c r="X480" s="75">
        <v>1</v>
      </c>
      <c r="Y480" s="75">
        <v>2</v>
      </c>
      <c r="Z480" s="9">
        <v>1</v>
      </c>
      <c r="AA480" s="9">
        <v>1</v>
      </c>
      <c r="AB480" s="9">
        <v>2</v>
      </c>
      <c r="AC480" s="9">
        <v>1</v>
      </c>
      <c r="AD480" s="9">
        <v>1</v>
      </c>
      <c r="AE480" s="9">
        <v>1</v>
      </c>
      <c r="AF480" s="9">
        <v>1</v>
      </c>
      <c r="AG480" s="9">
        <v>1</v>
      </c>
      <c r="AH480" s="9">
        <v>1</v>
      </c>
      <c r="AI480" s="9">
        <v>2</v>
      </c>
      <c r="AJ480">
        <v>2</v>
      </c>
      <c r="AK480" t="s">
        <v>957</v>
      </c>
      <c r="AL480" s="58">
        <v>1</v>
      </c>
      <c r="AM480">
        <v>1</v>
      </c>
      <c r="AN480">
        <v>1</v>
      </c>
      <c r="AO480">
        <v>1</v>
      </c>
      <c r="AP480">
        <v>1</v>
      </c>
      <c r="AQ480">
        <v>1</v>
      </c>
      <c r="AR480">
        <v>1</v>
      </c>
      <c r="AS480">
        <v>1</v>
      </c>
      <c r="AT480">
        <v>1</v>
      </c>
      <c r="AU480">
        <v>1</v>
      </c>
      <c r="AV480">
        <v>2</v>
      </c>
      <c r="AW480">
        <v>1</v>
      </c>
      <c r="AX480">
        <v>2</v>
      </c>
      <c r="AY480">
        <v>2</v>
      </c>
      <c r="AZ480">
        <v>1</v>
      </c>
      <c r="BA480">
        <v>1</v>
      </c>
      <c r="BB480">
        <v>1</v>
      </c>
      <c r="BC480">
        <v>1</v>
      </c>
      <c r="BD480">
        <v>1</v>
      </c>
      <c r="BE480">
        <v>1</v>
      </c>
      <c r="BF480">
        <v>1</v>
      </c>
      <c r="BG480">
        <v>1</v>
      </c>
      <c r="BH480">
        <v>2</v>
      </c>
      <c r="BI480">
        <v>2</v>
      </c>
      <c r="BJ480">
        <v>1</v>
      </c>
      <c r="BK480">
        <v>2</v>
      </c>
      <c r="BL480">
        <v>1</v>
      </c>
      <c r="BM480">
        <v>2</v>
      </c>
      <c r="BN480">
        <v>2</v>
      </c>
      <c r="BO480">
        <v>2</v>
      </c>
      <c r="BP480">
        <v>1</v>
      </c>
      <c r="BQ480">
        <v>2</v>
      </c>
      <c r="BR480">
        <v>1</v>
      </c>
      <c r="BS480">
        <v>2</v>
      </c>
    </row>
    <row r="481" spans="1:72" hidden="1">
      <c r="A481" s="9">
        <v>474</v>
      </c>
      <c r="B481" s="9">
        <v>2</v>
      </c>
      <c r="C481" s="9">
        <v>3</v>
      </c>
      <c r="D481" s="9">
        <v>5</v>
      </c>
      <c r="E481" s="9">
        <v>14</v>
      </c>
      <c r="F481" s="9">
        <v>1</v>
      </c>
      <c r="G481" s="9">
        <v>0</v>
      </c>
      <c r="H481" s="9">
        <v>0</v>
      </c>
      <c r="I481" s="9">
        <v>0</v>
      </c>
      <c r="J481" s="9">
        <v>0</v>
      </c>
      <c r="K481" s="9">
        <v>0</v>
      </c>
      <c r="L481" s="9">
        <v>0</v>
      </c>
      <c r="M481" s="9">
        <v>3</v>
      </c>
      <c r="N481" s="9">
        <v>1</v>
      </c>
      <c r="O481" s="9">
        <v>1</v>
      </c>
      <c r="P481" s="9">
        <v>1</v>
      </c>
      <c r="Q481" s="9">
        <v>1</v>
      </c>
      <c r="R481" s="9"/>
      <c r="S481" s="9">
        <v>2</v>
      </c>
      <c r="T481" s="9">
        <v>1</v>
      </c>
      <c r="U481" s="9">
        <v>1</v>
      </c>
      <c r="V481" s="9">
        <v>2</v>
      </c>
      <c r="W481" s="75">
        <v>1</v>
      </c>
      <c r="X481" s="75">
        <v>1</v>
      </c>
      <c r="Y481" s="75">
        <v>2</v>
      </c>
      <c r="Z481" s="9">
        <v>1</v>
      </c>
      <c r="AA481" s="9">
        <v>1</v>
      </c>
      <c r="AB481" s="9">
        <v>2</v>
      </c>
      <c r="AC481" s="9">
        <v>1</v>
      </c>
      <c r="AD481" s="9">
        <v>1</v>
      </c>
      <c r="AE481" s="9">
        <v>1</v>
      </c>
      <c r="AF481" s="9">
        <v>1</v>
      </c>
      <c r="AG481" s="9">
        <v>1</v>
      </c>
      <c r="AH481" s="91">
        <v>1</v>
      </c>
      <c r="AI481" s="9">
        <v>2</v>
      </c>
      <c r="AJ481">
        <v>1</v>
      </c>
      <c r="AK481">
        <v>1</v>
      </c>
      <c r="AL481" s="58">
        <v>1</v>
      </c>
      <c r="AM481">
        <v>1</v>
      </c>
      <c r="AN481">
        <v>1</v>
      </c>
      <c r="AO481">
        <v>2</v>
      </c>
      <c r="AP481">
        <v>1</v>
      </c>
      <c r="AQ481">
        <v>1</v>
      </c>
      <c r="AR481">
        <v>1</v>
      </c>
      <c r="AS481">
        <v>2</v>
      </c>
      <c r="AT481">
        <v>1</v>
      </c>
      <c r="AU481">
        <v>1</v>
      </c>
      <c r="AV481">
        <v>2</v>
      </c>
      <c r="AW481">
        <v>1</v>
      </c>
      <c r="AX481">
        <v>1</v>
      </c>
      <c r="AY481">
        <v>2</v>
      </c>
      <c r="AZ481">
        <v>2</v>
      </c>
      <c r="BA481">
        <v>1</v>
      </c>
      <c r="BB481">
        <v>2</v>
      </c>
      <c r="BC481">
        <v>1</v>
      </c>
      <c r="BD481">
        <v>1</v>
      </c>
      <c r="BE481">
        <v>1</v>
      </c>
      <c r="BF481">
        <v>1</v>
      </c>
      <c r="BG481">
        <v>2</v>
      </c>
      <c r="BH481">
        <v>1</v>
      </c>
      <c r="BI481">
        <v>1</v>
      </c>
      <c r="BJ481">
        <v>2</v>
      </c>
      <c r="BK481">
        <v>1</v>
      </c>
      <c r="BL481">
        <v>1</v>
      </c>
      <c r="BM481">
        <v>3</v>
      </c>
      <c r="BN481">
        <v>1</v>
      </c>
      <c r="BO481">
        <v>1</v>
      </c>
      <c r="BP481">
        <v>1</v>
      </c>
      <c r="BQ481">
        <v>2</v>
      </c>
      <c r="BR481">
        <v>1</v>
      </c>
      <c r="BS481">
        <v>1</v>
      </c>
      <c r="BT481" t="s">
        <v>368</v>
      </c>
    </row>
    <row r="482" spans="1:72">
      <c r="A482" s="9">
        <v>475</v>
      </c>
      <c r="B482" s="9">
        <v>2</v>
      </c>
      <c r="C482" s="9">
        <v>8</v>
      </c>
      <c r="D482" s="9">
        <v>7</v>
      </c>
      <c r="E482" s="9">
        <v>9</v>
      </c>
      <c r="F482" s="9">
        <v>0</v>
      </c>
      <c r="G482" s="9">
        <v>0</v>
      </c>
      <c r="H482" s="9">
        <v>0</v>
      </c>
      <c r="I482" s="9">
        <v>0</v>
      </c>
      <c r="J482" s="9">
        <v>0</v>
      </c>
      <c r="K482" s="9">
        <v>1</v>
      </c>
      <c r="L482" s="9">
        <v>0</v>
      </c>
      <c r="M482" s="9">
        <v>2</v>
      </c>
      <c r="N482" s="9">
        <v>2</v>
      </c>
      <c r="O482" s="9">
        <v>2</v>
      </c>
      <c r="P482" s="9">
        <v>2</v>
      </c>
      <c r="Q482" s="9">
        <v>1</v>
      </c>
      <c r="R482" s="9">
        <v>1</v>
      </c>
      <c r="S482" s="9">
        <v>1</v>
      </c>
      <c r="T482" s="9">
        <v>1</v>
      </c>
      <c r="U482" s="9">
        <v>2</v>
      </c>
      <c r="V482" s="9" t="s">
        <v>957</v>
      </c>
      <c r="W482" s="75">
        <v>2</v>
      </c>
      <c r="X482" s="75" t="s">
        <v>954</v>
      </c>
      <c r="Y482" s="75" t="s">
        <v>952</v>
      </c>
      <c r="Z482" s="9" t="s">
        <v>952</v>
      </c>
      <c r="AA482" s="9">
        <v>1</v>
      </c>
      <c r="AB482" s="9">
        <v>1</v>
      </c>
      <c r="AC482" s="9">
        <v>1</v>
      </c>
      <c r="AD482" s="9">
        <v>1</v>
      </c>
      <c r="AE482" s="9">
        <v>1</v>
      </c>
      <c r="AF482" s="9">
        <v>1</v>
      </c>
      <c r="AG482" s="9">
        <v>1</v>
      </c>
      <c r="AH482" s="91">
        <v>1</v>
      </c>
      <c r="AI482" s="9">
        <v>2</v>
      </c>
      <c r="AJ482">
        <v>1</v>
      </c>
      <c r="AK482">
        <v>1</v>
      </c>
      <c r="AL482" s="58">
        <v>1</v>
      </c>
      <c r="AM482">
        <v>1</v>
      </c>
      <c r="AN482">
        <v>1</v>
      </c>
      <c r="AO482">
        <v>2</v>
      </c>
      <c r="AP482">
        <v>1</v>
      </c>
      <c r="AQ482">
        <v>1</v>
      </c>
      <c r="AR482">
        <v>1</v>
      </c>
      <c r="AS482">
        <v>1</v>
      </c>
      <c r="AT482">
        <v>1</v>
      </c>
      <c r="AU482">
        <v>1</v>
      </c>
      <c r="AV482">
        <v>2</v>
      </c>
      <c r="AW482">
        <v>1</v>
      </c>
      <c r="AX482">
        <v>1</v>
      </c>
      <c r="AY482">
        <v>1</v>
      </c>
      <c r="AZ482">
        <v>1</v>
      </c>
      <c r="BA482">
        <v>1</v>
      </c>
      <c r="BB482">
        <v>1</v>
      </c>
      <c r="BC482">
        <v>1</v>
      </c>
      <c r="BD482">
        <v>2</v>
      </c>
      <c r="BE482">
        <v>2</v>
      </c>
      <c r="BF482" t="s">
        <v>968</v>
      </c>
      <c r="BG482" t="s">
        <v>957</v>
      </c>
      <c r="BH482">
        <v>1</v>
      </c>
      <c r="BI482">
        <v>1</v>
      </c>
      <c r="BJ482">
        <v>1</v>
      </c>
      <c r="BK482">
        <v>1</v>
      </c>
      <c r="BL482">
        <v>1</v>
      </c>
      <c r="BM482">
        <v>2</v>
      </c>
      <c r="BN482">
        <v>4</v>
      </c>
      <c r="BO482">
        <v>2</v>
      </c>
      <c r="BP482">
        <v>1</v>
      </c>
      <c r="BQ482">
        <v>2</v>
      </c>
      <c r="BR482">
        <v>4</v>
      </c>
      <c r="BS482">
        <v>2</v>
      </c>
      <c r="BT482" t="s">
        <v>369</v>
      </c>
    </row>
    <row r="483" spans="1:72" hidden="1">
      <c r="A483" s="9">
        <v>476</v>
      </c>
      <c r="B483" s="9">
        <v>2</v>
      </c>
      <c r="C483" s="9">
        <v>4</v>
      </c>
      <c r="D483" s="9">
        <v>5</v>
      </c>
      <c r="E483" s="9">
        <v>10</v>
      </c>
      <c r="F483" s="9">
        <v>0</v>
      </c>
      <c r="G483" s="9">
        <v>0</v>
      </c>
      <c r="H483" s="9">
        <v>1</v>
      </c>
      <c r="I483" s="9">
        <v>1</v>
      </c>
      <c r="J483" s="9">
        <v>1</v>
      </c>
      <c r="K483" s="9">
        <v>0</v>
      </c>
      <c r="L483" s="9">
        <v>0</v>
      </c>
      <c r="M483" s="9">
        <v>3</v>
      </c>
      <c r="N483" s="9">
        <v>1</v>
      </c>
      <c r="O483" s="9">
        <v>1</v>
      </c>
      <c r="P483" s="9">
        <v>1</v>
      </c>
      <c r="Q483" s="9">
        <v>1</v>
      </c>
      <c r="R483" s="9">
        <v>1</v>
      </c>
      <c r="S483" s="9">
        <v>1</v>
      </c>
      <c r="T483" s="9">
        <v>1</v>
      </c>
      <c r="U483" s="9">
        <v>1</v>
      </c>
      <c r="V483" s="9">
        <v>2</v>
      </c>
      <c r="W483" s="75">
        <v>1</v>
      </c>
      <c r="X483" s="75">
        <v>1</v>
      </c>
      <c r="Y483" s="75">
        <v>2</v>
      </c>
      <c r="Z483" s="9">
        <v>1</v>
      </c>
      <c r="AA483" s="9">
        <v>2</v>
      </c>
      <c r="AB483" s="9">
        <v>2</v>
      </c>
      <c r="AC483" s="9">
        <v>1</v>
      </c>
      <c r="AD483" s="9">
        <v>1</v>
      </c>
      <c r="AE483" s="9">
        <v>1</v>
      </c>
      <c r="AF483" s="9">
        <v>1</v>
      </c>
      <c r="AG483" s="9">
        <v>2</v>
      </c>
      <c r="AH483" s="91">
        <v>2</v>
      </c>
      <c r="AI483" s="9">
        <v>2</v>
      </c>
      <c r="AJ483">
        <v>1</v>
      </c>
      <c r="AK483">
        <v>1</v>
      </c>
      <c r="AL483" s="58">
        <v>2</v>
      </c>
      <c r="AM483">
        <v>1</v>
      </c>
      <c r="AN483">
        <v>2</v>
      </c>
      <c r="AO483">
        <v>2</v>
      </c>
      <c r="AP483">
        <v>2</v>
      </c>
      <c r="AQ483">
        <v>2</v>
      </c>
      <c r="AR483">
        <v>2</v>
      </c>
      <c r="AS483">
        <v>2</v>
      </c>
      <c r="AT483">
        <v>2</v>
      </c>
      <c r="AU483">
        <v>2</v>
      </c>
      <c r="AV483">
        <v>2</v>
      </c>
      <c r="AW483">
        <v>2</v>
      </c>
      <c r="AX483">
        <v>2</v>
      </c>
      <c r="AY483">
        <v>2</v>
      </c>
      <c r="AZ483">
        <v>2</v>
      </c>
      <c r="BA483">
        <v>1</v>
      </c>
      <c r="BB483">
        <v>2</v>
      </c>
      <c r="BC483">
        <v>1</v>
      </c>
      <c r="BD483">
        <v>1</v>
      </c>
      <c r="BE483">
        <v>1</v>
      </c>
      <c r="BF483">
        <v>1</v>
      </c>
      <c r="BG483">
        <v>1</v>
      </c>
      <c r="BH483">
        <v>1</v>
      </c>
      <c r="BI483">
        <v>2</v>
      </c>
      <c r="BJ483">
        <v>1</v>
      </c>
      <c r="BK483">
        <v>1</v>
      </c>
      <c r="BL483">
        <v>1</v>
      </c>
      <c r="BM483">
        <v>1</v>
      </c>
      <c r="BN483">
        <v>3</v>
      </c>
      <c r="BO483">
        <v>1</v>
      </c>
      <c r="BP483">
        <v>2</v>
      </c>
      <c r="BQ483">
        <v>2</v>
      </c>
      <c r="BR483">
        <v>1</v>
      </c>
      <c r="BS483">
        <v>2</v>
      </c>
    </row>
    <row r="484" spans="1:72" hidden="1">
      <c r="A484" s="9">
        <v>477</v>
      </c>
      <c r="B484" s="9">
        <v>1</v>
      </c>
      <c r="C484" s="9"/>
      <c r="D484" s="9">
        <v>7</v>
      </c>
      <c r="E484" s="9">
        <v>5</v>
      </c>
      <c r="F484" s="9">
        <v>0</v>
      </c>
      <c r="G484" s="9">
        <v>0</v>
      </c>
      <c r="H484" s="9">
        <v>0</v>
      </c>
      <c r="I484" s="9">
        <v>0</v>
      </c>
      <c r="J484" s="9">
        <v>0</v>
      </c>
      <c r="K484" s="9">
        <v>1</v>
      </c>
      <c r="L484" s="9">
        <v>0</v>
      </c>
      <c r="M484" s="9">
        <v>2</v>
      </c>
      <c r="N484" s="9">
        <v>1</v>
      </c>
      <c r="O484" s="9">
        <v>1</v>
      </c>
      <c r="P484" s="9">
        <v>1</v>
      </c>
      <c r="Q484" s="9">
        <v>1</v>
      </c>
      <c r="R484" s="9">
        <v>1</v>
      </c>
      <c r="S484" s="9">
        <v>1</v>
      </c>
      <c r="T484" s="9">
        <v>1</v>
      </c>
      <c r="U484" s="9">
        <v>2</v>
      </c>
      <c r="V484" s="9" t="s">
        <v>957</v>
      </c>
      <c r="W484" s="75">
        <v>1</v>
      </c>
      <c r="X484" s="75">
        <v>1</v>
      </c>
      <c r="Y484" s="75">
        <v>2</v>
      </c>
      <c r="Z484" s="9">
        <v>1</v>
      </c>
      <c r="AA484" s="9">
        <v>1</v>
      </c>
      <c r="AB484" s="9">
        <v>1</v>
      </c>
      <c r="AC484" s="9">
        <v>1</v>
      </c>
      <c r="AD484" s="9">
        <v>1</v>
      </c>
      <c r="AE484" s="9">
        <v>2</v>
      </c>
      <c r="AF484" s="9">
        <v>1</v>
      </c>
      <c r="AG484" s="9">
        <v>1</v>
      </c>
      <c r="AH484" s="91">
        <v>2</v>
      </c>
      <c r="AI484" s="9">
        <v>2</v>
      </c>
      <c r="AJ484">
        <v>2</v>
      </c>
      <c r="AK484" t="s">
        <v>957</v>
      </c>
      <c r="AL484" s="58">
        <v>1</v>
      </c>
      <c r="AM484">
        <v>1</v>
      </c>
      <c r="AN484">
        <v>1</v>
      </c>
      <c r="AO484">
        <v>2</v>
      </c>
      <c r="AP484">
        <v>2</v>
      </c>
      <c r="AQ484">
        <v>2</v>
      </c>
      <c r="AR484">
        <v>1</v>
      </c>
      <c r="AS484">
        <v>1</v>
      </c>
      <c r="AT484">
        <v>2</v>
      </c>
      <c r="AU484">
        <v>2</v>
      </c>
      <c r="AV484">
        <v>1</v>
      </c>
      <c r="AW484">
        <v>1</v>
      </c>
      <c r="AX484">
        <v>1</v>
      </c>
      <c r="AY484">
        <v>2</v>
      </c>
      <c r="AZ484">
        <v>2</v>
      </c>
      <c r="BA484">
        <v>1</v>
      </c>
      <c r="BB484">
        <v>1</v>
      </c>
      <c r="BC484">
        <v>2</v>
      </c>
      <c r="BD484">
        <v>2</v>
      </c>
      <c r="BE484">
        <v>1</v>
      </c>
      <c r="BF484">
        <v>1</v>
      </c>
      <c r="BG484">
        <v>1</v>
      </c>
      <c r="BH484">
        <v>1</v>
      </c>
      <c r="BI484">
        <v>1</v>
      </c>
      <c r="BJ484">
        <v>1</v>
      </c>
      <c r="BK484">
        <v>1</v>
      </c>
      <c r="BL484">
        <v>1</v>
      </c>
      <c r="BM484">
        <v>2</v>
      </c>
      <c r="BN484">
        <v>2</v>
      </c>
      <c r="BO484">
        <v>2</v>
      </c>
      <c r="BP484">
        <v>4</v>
      </c>
      <c r="BQ484">
        <v>3</v>
      </c>
      <c r="BR484">
        <v>4</v>
      </c>
      <c r="BS484">
        <v>2</v>
      </c>
    </row>
    <row r="485" spans="1:72">
      <c r="A485" s="9">
        <v>478</v>
      </c>
      <c r="B485" s="9">
        <v>2</v>
      </c>
      <c r="C485" s="9">
        <v>6</v>
      </c>
      <c r="D485" s="9">
        <v>7</v>
      </c>
      <c r="E485" s="9">
        <v>6</v>
      </c>
      <c r="F485" s="9">
        <v>0</v>
      </c>
      <c r="G485" s="9">
        <v>0</v>
      </c>
      <c r="H485" s="9">
        <v>0</v>
      </c>
      <c r="I485" s="9">
        <v>1</v>
      </c>
      <c r="J485" s="9">
        <v>0</v>
      </c>
      <c r="K485" s="9">
        <v>0</v>
      </c>
      <c r="L485" s="9">
        <v>0</v>
      </c>
      <c r="M485" s="9"/>
      <c r="N485" s="9">
        <v>2</v>
      </c>
      <c r="O485" s="9">
        <v>1</v>
      </c>
      <c r="P485" s="9">
        <v>2</v>
      </c>
      <c r="Q485" s="9">
        <v>1</v>
      </c>
      <c r="R485" s="9">
        <v>1</v>
      </c>
      <c r="S485" s="9">
        <v>1</v>
      </c>
      <c r="T485" s="9">
        <v>2</v>
      </c>
      <c r="U485" s="9">
        <v>1</v>
      </c>
      <c r="V485" s="9">
        <v>2</v>
      </c>
      <c r="W485" s="75">
        <v>2</v>
      </c>
      <c r="X485" s="75" t="s">
        <v>956</v>
      </c>
      <c r="Y485" s="75" t="s">
        <v>952</v>
      </c>
      <c r="Z485" s="9" t="s">
        <v>952</v>
      </c>
      <c r="AA485" s="9">
        <v>1</v>
      </c>
      <c r="AB485" s="9">
        <v>2</v>
      </c>
      <c r="AC485" s="9">
        <v>2</v>
      </c>
      <c r="AD485" s="9">
        <v>1</v>
      </c>
      <c r="AE485" s="9">
        <v>2</v>
      </c>
      <c r="AF485" s="9">
        <v>1</v>
      </c>
      <c r="AG485" s="9">
        <v>1</v>
      </c>
      <c r="AH485" s="9">
        <v>1</v>
      </c>
      <c r="AI485" s="9">
        <v>2</v>
      </c>
      <c r="AJ485">
        <v>2</v>
      </c>
      <c r="AK485" t="s">
        <v>957</v>
      </c>
      <c r="AL485" s="58">
        <v>1</v>
      </c>
      <c r="AM485">
        <v>1</v>
      </c>
      <c r="AN485">
        <v>2</v>
      </c>
      <c r="AO485">
        <v>2</v>
      </c>
      <c r="AP485">
        <v>1</v>
      </c>
      <c r="AQ485">
        <v>1</v>
      </c>
      <c r="AR485">
        <v>2</v>
      </c>
      <c r="AS485">
        <v>2</v>
      </c>
      <c r="AT485">
        <v>1</v>
      </c>
      <c r="AU485">
        <v>1</v>
      </c>
      <c r="AV485">
        <v>2</v>
      </c>
      <c r="AW485">
        <v>1</v>
      </c>
      <c r="AX485">
        <v>1</v>
      </c>
      <c r="AY485">
        <v>2</v>
      </c>
      <c r="AZ485">
        <v>2</v>
      </c>
      <c r="BA485">
        <v>1</v>
      </c>
      <c r="BB485">
        <v>1</v>
      </c>
      <c r="BC485">
        <v>1</v>
      </c>
      <c r="BD485">
        <v>1</v>
      </c>
      <c r="BE485">
        <v>1</v>
      </c>
      <c r="BF485">
        <v>2</v>
      </c>
      <c r="BG485">
        <v>1</v>
      </c>
      <c r="BH485">
        <v>1</v>
      </c>
      <c r="BI485">
        <v>2</v>
      </c>
      <c r="BJ485">
        <v>2</v>
      </c>
      <c r="BK485">
        <v>2</v>
      </c>
      <c r="BL485">
        <v>3</v>
      </c>
      <c r="BM485">
        <v>2</v>
      </c>
      <c r="BN485">
        <v>4</v>
      </c>
      <c r="BO485">
        <v>1</v>
      </c>
      <c r="BP485">
        <v>2</v>
      </c>
      <c r="BQ485">
        <v>4</v>
      </c>
      <c r="BR485">
        <v>3</v>
      </c>
      <c r="BS485">
        <v>2</v>
      </c>
    </row>
    <row r="486" spans="1:72" hidden="1">
      <c r="A486" s="9">
        <v>479</v>
      </c>
      <c r="B486" s="9">
        <v>1</v>
      </c>
      <c r="C486" s="9">
        <v>8</v>
      </c>
      <c r="D486" s="9"/>
      <c r="E486" s="9">
        <v>5</v>
      </c>
      <c r="F486" s="9">
        <v>0</v>
      </c>
      <c r="G486" s="9">
        <v>0</v>
      </c>
      <c r="H486" s="9">
        <v>0</v>
      </c>
      <c r="I486" s="9">
        <v>0</v>
      </c>
      <c r="J486" s="9">
        <v>1</v>
      </c>
      <c r="K486" s="9">
        <v>1</v>
      </c>
      <c r="L486" s="9">
        <v>0</v>
      </c>
      <c r="M486" s="9">
        <v>2</v>
      </c>
      <c r="N486" s="9">
        <v>1</v>
      </c>
      <c r="O486" s="9">
        <v>2</v>
      </c>
      <c r="P486" s="9">
        <v>1</v>
      </c>
      <c r="Q486" s="9">
        <v>2</v>
      </c>
      <c r="R486" s="9" t="s">
        <v>962</v>
      </c>
      <c r="S486" s="9" t="s">
        <v>957</v>
      </c>
      <c r="T486" s="9">
        <v>2</v>
      </c>
      <c r="U486" s="9">
        <v>2</v>
      </c>
      <c r="V486" s="9" t="s">
        <v>957</v>
      </c>
      <c r="W486" s="75">
        <v>1</v>
      </c>
      <c r="X486" s="75">
        <v>2</v>
      </c>
      <c r="Y486" s="75">
        <v>2</v>
      </c>
      <c r="Z486" s="9">
        <v>2</v>
      </c>
      <c r="AA486" s="9">
        <v>1</v>
      </c>
      <c r="AB486" s="9">
        <v>2</v>
      </c>
      <c r="AC486" s="9">
        <v>1</v>
      </c>
      <c r="AD486" s="9">
        <v>1</v>
      </c>
      <c r="AE486" s="9">
        <v>1</v>
      </c>
      <c r="AF486" s="9">
        <v>1</v>
      </c>
      <c r="AG486" s="9">
        <v>2</v>
      </c>
      <c r="AH486" s="91">
        <v>1</v>
      </c>
      <c r="AI486" s="9">
        <v>2</v>
      </c>
      <c r="AJ486">
        <v>2</v>
      </c>
      <c r="AK486" t="s">
        <v>957</v>
      </c>
      <c r="AL486" s="58">
        <v>2</v>
      </c>
      <c r="AM486">
        <v>1</v>
      </c>
      <c r="AN486">
        <v>2</v>
      </c>
      <c r="AO486">
        <v>2</v>
      </c>
      <c r="AP486">
        <v>2</v>
      </c>
      <c r="AQ486">
        <v>2</v>
      </c>
      <c r="AR486">
        <v>1</v>
      </c>
      <c r="AS486">
        <v>2</v>
      </c>
      <c r="AT486">
        <v>2</v>
      </c>
      <c r="AU486">
        <v>1</v>
      </c>
      <c r="AV486">
        <v>1</v>
      </c>
      <c r="AW486">
        <v>1</v>
      </c>
      <c r="AX486">
        <v>1</v>
      </c>
      <c r="AY486">
        <v>1</v>
      </c>
      <c r="AZ486">
        <v>1</v>
      </c>
      <c r="BA486">
        <v>1</v>
      </c>
      <c r="BB486">
        <v>2</v>
      </c>
      <c r="BC486">
        <v>1</v>
      </c>
      <c r="BD486">
        <v>2</v>
      </c>
      <c r="BE486">
        <v>1</v>
      </c>
      <c r="BF486">
        <v>2</v>
      </c>
      <c r="BG486">
        <v>1</v>
      </c>
      <c r="BH486">
        <v>2</v>
      </c>
      <c r="BI486">
        <v>3</v>
      </c>
      <c r="BJ486">
        <v>1</v>
      </c>
      <c r="BK486">
        <v>1</v>
      </c>
      <c r="BL486">
        <v>1</v>
      </c>
      <c r="BM486">
        <v>2</v>
      </c>
      <c r="BN486">
        <v>4</v>
      </c>
      <c r="BO486">
        <v>3</v>
      </c>
      <c r="BP486">
        <v>2</v>
      </c>
      <c r="BQ486">
        <v>3</v>
      </c>
      <c r="BR486">
        <v>4</v>
      </c>
      <c r="BS486">
        <v>1</v>
      </c>
    </row>
    <row r="487" spans="1:72" hidden="1">
      <c r="A487" s="9">
        <v>480</v>
      </c>
      <c r="B487" s="9">
        <v>1</v>
      </c>
      <c r="C487" s="9">
        <v>3</v>
      </c>
      <c r="D487" s="9">
        <v>1</v>
      </c>
      <c r="E487" s="9">
        <v>15</v>
      </c>
      <c r="F487" s="9">
        <v>1</v>
      </c>
      <c r="G487" s="9">
        <v>0</v>
      </c>
      <c r="H487" s="9">
        <v>0</v>
      </c>
      <c r="I487" s="9">
        <v>1</v>
      </c>
      <c r="J487" s="9">
        <v>1</v>
      </c>
      <c r="K487" s="9">
        <v>0</v>
      </c>
      <c r="L487" s="9">
        <v>0</v>
      </c>
      <c r="M487" s="9">
        <v>2</v>
      </c>
      <c r="N487" s="9">
        <v>1</v>
      </c>
      <c r="O487" s="9">
        <v>2</v>
      </c>
      <c r="P487" s="9">
        <v>1</v>
      </c>
      <c r="Q487" s="9">
        <v>1</v>
      </c>
      <c r="R487" s="9">
        <v>1</v>
      </c>
      <c r="S487" s="9">
        <v>1</v>
      </c>
      <c r="T487" s="9">
        <v>1</v>
      </c>
      <c r="U487" s="9">
        <v>1</v>
      </c>
      <c r="V487" s="9">
        <v>2</v>
      </c>
      <c r="W487" s="75">
        <v>2</v>
      </c>
      <c r="X487" s="75" t="s">
        <v>956</v>
      </c>
      <c r="Y487" s="75" t="s">
        <v>952</v>
      </c>
      <c r="Z487" s="9" t="s">
        <v>952</v>
      </c>
      <c r="AA487" s="9">
        <v>2</v>
      </c>
      <c r="AB487" s="9">
        <v>1</v>
      </c>
      <c r="AC487" s="9">
        <v>2</v>
      </c>
      <c r="AD487" s="9">
        <v>1</v>
      </c>
      <c r="AE487" s="9">
        <v>2</v>
      </c>
      <c r="AF487" s="9">
        <v>1</v>
      </c>
      <c r="AG487" s="9">
        <v>2</v>
      </c>
      <c r="AH487" s="9">
        <v>1</v>
      </c>
      <c r="AI487" s="9">
        <v>2</v>
      </c>
      <c r="AJ487">
        <v>1</v>
      </c>
      <c r="AK487">
        <v>1</v>
      </c>
      <c r="AL487" s="58">
        <v>2</v>
      </c>
      <c r="AM487">
        <v>1</v>
      </c>
      <c r="AN487">
        <v>2</v>
      </c>
      <c r="AO487">
        <v>2</v>
      </c>
      <c r="AP487">
        <v>1</v>
      </c>
      <c r="AQ487">
        <v>2</v>
      </c>
      <c r="AR487">
        <v>2</v>
      </c>
      <c r="AS487">
        <v>2</v>
      </c>
      <c r="AT487">
        <v>1</v>
      </c>
      <c r="AU487">
        <v>1</v>
      </c>
      <c r="AV487">
        <v>1</v>
      </c>
      <c r="AW487">
        <v>1</v>
      </c>
      <c r="AX487">
        <v>2</v>
      </c>
      <c r="AY487">
        <v>2</v>
      </c>
      <c r="AZ487">
        <v>2</v>
      </c>
      <c r="BA487">
        <v>2</v>
      </c>
      <c r="BB487">
        <v>2</v>
      </c>
      <c r="BC487">
        <v>1</v>
      </c>
      <c r="BD487">
        <v>1</v>
      </c>
      <c r="BE487">
        <v>1</v>
      </c>
      <c r="BF487">
        <v>2</v>
      </c>
      <c r="BG487">
        <v>2</v>
      </c>
      <c r="BH487">
        <v>1</v>
      </c>
      <c r="BI487">
        <v>3</v>
      </c>
      <c r="BJ487">
        <v>1</v>
      </c>
      <c r="BK487">
        <v>1</v>
      </c>
      <c r="BL487">
        <v>1</v>
      </c>
      <c r="BM487">
        <v>1</v>
      </c>
      <c r="BN487">
        <v>4</v>
      </c>
      <c r="BO487">
        <v>2</v>
      </c>
      <c r="BP487">
        <v>2</v>
      </c>
      <c r="BQ487">
        <v>1</v>
      </c>
      <c r="BR487">
        <v>1</v>
      </c>
      <c r="BS487">
        <v>2</v>
      </c>
    </row>
    <row r="488" spans="1:72" hidden="1">
      <c r="A488" s="9">
        <v>481</v>
      </c>
      <c r="B488" s="9">
        <v>1</v>
      </c>
      <c r="C488" s="9">
        <v>4</v>
      </c>
      <c r="D488" s="9">
        <v>1</v>
      </c>
      <c r="E488" s="9">
        <v>13</v>
      </c>
      <c r="F488" s="9">
        <v>0</v>
      </c>
      <c r="G488" s="9">
        <v>0</v>
      </c>
      <c r="H488" s="9">
        <v>1</v>
      </c>
      <c r="I488" s="9">
        <v>0</v>
      </c>
      <c r="J488" s="9">
        <v>0</v>
      </c>
      <c r="K488" s="9">
        <v>0</v>
      </c>
      <c r="L488" s="9">
        <v>0</v>
      </c>
      <c r="M488" s="9">
        <v>2</v>
      </c>
      <c r="N488" s="9">
        <v>1</v>
      </c>
      <c r="O488" s="9">
        <v>1</v>
      </c>
      <c r="P488" s="9">
        <v>1</v>
      </c>
      <c r="Q488" s="9">
        <v>1</v>
      </c>
      <c r="R488" s="9">
        <v>1</v>
      </c>
      <c r="S488" s="9">
        <v>1</v>
      </c>
      <c r="T488" s="9">
        <v>2</v>
      </c>
      <c r="U488" s="9">
        <v>1</v>
      </c>
      <c r="V488" s="9">
        <v>2</v>
      </c>
      <c r="W488" s="75">
        <v>2</v>
      </c>
      <c r="X488" s="75" t="s">
        <v>956</v>
      </c>
      <c r="Y488" s="75" t="s">
        <v>952</v>
      </c>
      <c r="Z488" s="9" t="s">
        <v>952</v>
      </c>
      <c r="AA488" s="9">
        <v>1</v>
      </c>
      <c r="AB488" s="9">
        <v>2</v>
      </c>
      <c r="AC488" s="9">
        <v>2</v>
      </c>
      <c r="AD488" s="9">
        <v>1</v>
      </c>
      <c r="AE488" s="9">
        <v>2</v>
      </c>
      <c r="AF488" s="9">
        <v>1</v>
      </c>
      <c r="AG488" s="9">
        <v>1</v>
      </c>
      <c r="AH488" s="91">
        <v>1</v>
      </c>
      <c r="AI488" s="9">
        <v>2</v>
      </c>
      <c r="AJ488">
        <v>2</v>
      </c>
      <c r="AK488" t="s">
        <v>957</v>
      </c>
      <c r="AL488" s="58">
        <v>1</v>
      </c>
      <c r="AM488">
        <v>1</v>
      </c>
      <c r="AN488">
        <v>1</v>
      </c>
      <c r="AO488">
        <v>2</v>
      </c>
      <c r="AP488">
        <v>1</v>
      </c>
      <c r="AQ488">
        <v>1</v>
      </c>
      <c r="AR488">
        <v>2</v>
      </c>
      <c r="AS488">
        <v>2</v>
      </c>
      <c r="AT488">
        <v>2</v>
      </c>
      <c r="AU488">
        <v>2</v>
      </c>
      <c r="AV488">
        <v>2</v>
      </c>
      <c r="AW488">
        <v>1</v>
      </c>
      <c r="AX488">
        <v>2</v>
      </c>
      <c r="AY488">
        <v>2</v>
      </c>
      <c r="AZ488">
        <v>2</v>
      </c>
      <c r="BA488">
        <v>1</v>
      </c>
      <c r="BB488">
        <v>1</v>
      </c>
      <c r="BC488">
        <v>1</v>
      </c>
      <c r="BD488">
        <v>1</v>
      </c>
      <c r="BE488">
        <v>1</v>
      </c>
      <c r="BF488">
        <v>2</v>
      </c>
      <c r="BG488">
        <v>2</v>
      </c>
      <c r="BH488">
        <v>1</v>
      </c>
      <c r="BI488">
        <v>1</v>
      </c>
      <c r="BJ488">
        <v>2</v>
      </c>
      <c r="BK488">
        <v>2</v>
      </c>
      <c r="BL488">
        <v>2</v>
      </c>
      <c r="BM488">
        <v>1</v>
      </c>
      <c r="BN488">
        <v>2</v>
      </c>
      <c r="BO488">
        <v>3</v>
      </c>
      <c r="BP488">
        <v>2</v>
      </c>
      <c r="BQ488">
        <v>2</v>
      </c>
      <c r="BR488">
        <v>1</v>
      </c>
      <c r="BS488">
        <v>2</v>
      </c>
    </row>
    <row r="489" spans="1:72">
      <c r="A489" s="9">
        <v>482</v>
      </c>
      <c r="B489" s="9">
        <v>1</v>
      </c>
      <c r="C489" s="9">
        <v>4</v>
      </c>
      <c r="D489" s="9">
        <v>1</v>
      </c>
      <c r="E489" s="9">
        <v>7</v>
      </c>
      <c r="F489" s="9">
        <v>1</v>
      </c>
      <c r="G489" s="9">
        <v>1</v>
      </c>
      <c r="H489" s="9">
        <v>0</v>
      </c>
      <c r="I489" s="9">
        <v>1</v>
      </c>
      <c r="J489" s="9">
        <v>0</v>
      </c>
      <c r="K489" s="9">
        <v>0</v>
      </c>
      <c r="L489" s="9">
        <v>0</v>
      </c>
      <c r="M489" s="9">
        <v>2</v>
      </c>
      <c r="N489" s="9">
        <v>2</v>
      </c>
      <c r="O489" s="9">
        <v>2</v>
      </c>
      <c r="P489" s="9">
        <v>1</v>
      </c>
      <c r="Q489" s="9">
        <v>1</v>
      </c>
      <c r="R489" s="9">
        <v>1</v>
      </c>
      <c r="S489" s="9">
        <v>1</v>
      </c>
      <c r="T489" s="9">
        <v>2</v>
      </c>
      <c r="U489" s="9">
        <v>1</v>
      </c>
      <c r="V489" s="9">
        <v>2</v>
      </c>
      <c r="W489" s="75">
        <v>1</v>
      </c>
      <c r="X489" s="75">
        <v>1</v>
      </c>
      <c r="Y489" s="75">
        <v>2</v>
      </c>
      <c r="Z489" s="9">
        <v>2</v>
      </c>
      <c r="AA489" s="9">
        <v>1</v>
      </c>
      <c r="AB489" s="9">
        <v>2</v>
      </c>
      <c r="AC489" s="9">
        <v>1</v>
      </c>
      <c r="AD489" s="9">
        <v>1</v>
      </c>
      <c r="AE489" s="9">
        <v>2</v>
      </c>
      <c r="AF489" s="9">
        <v>1</v>
      </c>
      <c r="AG489" s="9">
        <v>2</v>
      </c>
      <c r="AH489" s="91">
        <v>1</v>
      </c>
      <c r="AI489" s="9">
        <v>2</v>
      </c>
      <c r="AJ489">
        <v>1</v>
      </c>
      <c r="AK489">
        <v>1</v>
      </c>
      <c r="AL489" s="58">
        <v>2</v>
      </c>
      <c r="AM489">
        <v>1</v>
      </c>
      <c r="AN489">
        <v>2</v>
      </c>
      <c r="AO489">
        <v>2</v>
      </c>
      <c r="AP489">
        <v>1</v>
      </c>
      <c r="AQ489">
        <v>2</v>
      </c>
      <c r="AR489">
        <v>2</v>
      </c>
      <c r="AS489">
        <v>2</v>
      </c>
      <c r="AT489">
        <v>1</v>
      </c>
      <c r="AU489">
        <v>2</v>
      </c>
      <c r="AV489">
        <v>2</v>
      </c>
      <c r="AW489">
        <v>1</v>
      </c>
      <c r="AX489">
        <v>2</v>
      </c>
      <c r="AY489">
        <v>2</v>
      </c>
      <c r="AZ489">
        <v>2</v>
      </c>
      <c r="BA489">
        <v>2</v>
      </c>
      <c r="BB489">
        <v>2</v>
      </c>
      <c r="BC489">
        <v>1</v>
      </c>
      <c r="BD489">
        <v>1</v>
      </c>
      <c r="BE489">
        <v>2</v>
      </c>
      <c r="BF489" t="s">
        <v>957</v>
      </c>
      <c r="BG489" t="s">
        <v>957</v>
      </c>
      <c r="BH489">
        <v>1</v>
      </c>
      <c r="BI489">
        <v>2</v>
      </c>
      <c r="BJ489">
        <v>1</v>
      </c>
      <c r="BK489">
        <v>1</v>
      </c>
      <c r="BL489">
        <v>1</v>
      </c>
      <c r="BM489">
        <v>1</v>
      </c>
      <c r="BN489">
        <v>4</v>
      </c>
      <c r="BO489">
        <v>4</v>
      </c>
      <c r="BP489">
        <v>2</v>
      </c>
      <c r="BQ489">
        <v>3</v>
      </c>
      <c r="BR489">
        <v>3</v>
      </c>
      <c r="BS489">
        <v>1</v>
      </c>
    </row>
    <row r="490" spans="1:72">
      <c r="A490" s="9">
        <v>483</v>
      </c>
      <c r="B490" s="9">
        <v>2</v>
      </c>
      <c r="C490" s="9">
        <v>4</v>
      </c>
      <c r="D490" s="9">
        <v>4</v>
      </c>
      <c r="E490" s="9">
        <v>5</v>
      </c>
      <c r="F490" s="9">
        <v>0</v>
      </c>
      <c r="G490" s="9">
        <v>1</v>
      </c>
      <c r="H490" s="9">
        <v>1</v>
      </c>
      <c r="I490" s="9">
        <v>1</v>
      </c>
      <c r="J490" s="9">
        <v>1</v>
      </c>
      <c r="K490" s="9">
        <v>0</v>
      </c>
      <c r="L490" s="9">
        <v>0</v>
      </c>
      <c r="M490" s="9">
        <v>2</v>
      </c>
      <c r="N490" s="9">
        <v>2</v>
      </c>
      <c r="O490" s="9">
        <v>2</v>
      </c>
      <c r="P490" s="9">
        <v>1</v>
      </c>
      <c r="Q490" s="9">
        <v>1</v>
      </c>
      <c r="R490" s="9">
        <v>1</v>
      </c>
      <c r="S490" s="9">
        <v>1</v>
      </c>
      <c r="T490" s="9">
        <v>1</v>
      </c>
      <c r="U490" s="9">
        <v>1</v>
      </c>
      <c r="V490" s="9">
        <v>2</v>
      </c>
      <c r="W490" s="75">
        <v>1</v>
      </c>
      <c r="X490" s="75">
        <v>1</v>
      </c>
      <c r="Y490" s="75">
        <v>2</v>
      </c>
      <c r="Z490" s="9">
        <v>1</v>
      </c>
      <c r="AA490" s="9">
        <v>1</v>
      </c>
      <c r="AB490" s="9">
        <v>1</v>
      </c>
      <c r="AC490" s="9">
        <v>1</v>
      </c>
      <c r="AD490" s="9">
        <v>1</v>
      </c>
      <c r="AE490" s="9">
        <v>1</v>
      </c>
      <c r="AF490" s="9">
        <v>1</v>
      </c>
      <c r="AG490" s="9">
        <v>2</v>
      </c>
      <c r="AH490" s="9">
        <v>1</v>
      </c>
      <c r="AI490" s="9">
        <v>2</v>
      </c>
      <c r="AJ490">
        <v>1</v>
      </c>
      <c r="AK490">
        <v>1</v>
      </c>
      <c r="AL490" s="58">
        <v>1</v>
      </c>
      <c r="AM490">
        <v>1</v>
      </c>
      <c r="AN490">
        <v>1</v>
      </c>
      <c r="AO490">
        <v>1</v>
      </c>
      <c r="AP490">
        <v>1</v>
      </c>
      <c r="AQ490">
        <v>2</v>
      </c>
      <c r="AR490">
        <v>1</v>
      </c>
      <c r="AS490">
        <v>1</v>
      </c>
      <c r="AT490">
        <v>1</v>
      </c>
      <c r="AU490">
        <v>1</v>
      </c>
      <c r="AV490">
        <v>2</v>
      </c>
      <c r="AW490">
        <v>1</v>
      </c>
      <c r="AX490">
        <v>1</v>
      </c>
      <c r="AY490">
        <v>1</v>
      </c>
      <c r="AZ490">
        <v>1</v>
      </c>
      <c r="BA490">
        <v>1</v>
      </c>
      <c r="BB490">
        <v>2</v>
      </c>
      <c r="BC490">
        <v>1</v>
      </c>
      <c r="BD490">
        <v>1</v>
      </c>
      <c r="BE490">
        <v>1</v>
      </c>
      <c r="BF490">
        <v>2</v>
      </c>
      <c r="BG490">
        <v>2</v>
      </c>
      <c r="BH490">
        <v>2</v>
      </c>
      <c r="BI490">
        <v>3</v>
      </c>
      <c r="BJ490">
        <v>2</v>
      </c>
      <c r="BK490">
        <v>2</v>
      </c>
      <c r="BL490">
        <v>2</v>
      </c>
      <c r="BM490">
        <v>2</v>
      </c>
      <c r="BN490">
        <v>4</v>
      </c>
      <c r="BO490">
        <v>2</v>
      </c>
      <c r="BP490">
        <v>2</v>
      </c>
      <c r="BQ490">
        <v>1</v>
      </c>
      <c r="BR490">
        <v>1</v>
      </c>
      <c r="BS490">
        <v>2</v>
      </c>
    </row>
    <row r="491" spans="1:72" hidden="1">
      <c r="A491" s="9">
        <v>484</v>
      </c>
      <c r="B491" s="9">
        <v>1</v>
      </c>
      <c r="C491" s="9">
        <v>7</v>
      </c>
      <c r="D491" s="9"/>
      <c r="E491" s="9">
        <v>5</v>
      </c>
      <c r="F491" s="9">
        <v>0</v>
      </c>
      <c r="G491" s="9">
        <v>0</v>
      </c>
      <c r="H491" s="9">
        <v>0</v>
      </c>
      <c r="I491" s="9">
        <v>1</v>
      </c>
      <c r="J491" s="9">
        <v>0</v>
      </c>
      <c r="K491" s="9">
        <v>0</v>
      </c>
      <c r="L491" s="9">
        <v>0</v>
      </c>
      <c r="M491" s="9">
        <v>1</v>
      </c>
      <c r="N491" s="9">
        <v>1</v>
      </c>
      <c r="O491" s="9">
        <v>1</v>
      </c>
      <c r="P491" s="9">
        <v>1</v>
      </c>
      <c r="Q491" s="9">
        <v>1</v>
      </c>
      <c r="R491" s="9">
        <v>1</v>
      </c>
      <c r="S491" s="9">
        <v>1</v>
      </c>
      <c r="T491" s="9">
        <v>1</v>
      </c>
      <c r="U491" s="9">
        <v>1</v>
      </c>
      <c r="V491" s="9">
        <v>2</v>
      </c>
      <c r="W491" s="75">
        <v>1</v>
      </c>
      <c r="X491" s="75">
        <v>2</v>
      </c>
      <c r="Y491" s="75">
        <v>2</v>
      </c>
      <c r="Z491" s="9">
        <v>2</v>
      </c>
      <c r="AA491" s="9">
        <v>1</v>
      </c>
      <c r="AB491" s="9">
        <v>2</v>
      </c>
      <c r="AC491" s="9">
        <v>1</v>
      </c>
      <c r="AD491" s="9">
        <v>1</v>
      </c>
      <c r="AE491" s="9">
        <v>2</v>
      </c>
      <c r="AF491" s="9">
        <v>1</v>
      </c>
      <c r="AG491" s="9">
        <v>2</v>
      </c>
      <c r="AH491" s="91">
        <v>1</v>
      </c>
      <c r="AI491" s="9">
        <v>2</v>
      </c>
      <c r="AJ491">
        <v>2</v>
      </c>
      <c r="AK491" t="s">
        <v>957</v>
      </c>
      <c r="AL491" s="58">
        <v>1</v>
      </c>
      <c r="AM491">
        <v>1</v>
      </c>
      <c r="AN491">
        <v>2</v>
      </c>
      <c r="AO491">
        <v>2</v>
      </c>
      <c r="AP491">
        <v>2</v>
      </c>
      <c r="AQ491">
        <v>2</v>
      </c>
      <c r="AR491">
        <v>2</v>
      </c>
      <c r="AS491">
        <v>2</v>
      </c>
      <c r="AT491">
        <v>2</v>
      </c>
      <c r="AU491">
        <v>2</v>
      </c>
      <c r="AV491">
        <v>2</v>
      </c>
      <c r="AW491">
        <v>2</v>
      </c>
      <c r="AX491">
        <v>1</v>
      </c>
      <c r="AY491">
        <v>1</v>
      </c>
      <c r="AZ491">
        <v>1</v>
      </c>
      <c r="BA491">
        <v>1</v>
      </c>
      <c r="BB491">
        <v>1</v>
      </c>
      <c r="BC491">
        <v>1</v>
      </c>
      <c r="BD491">
        <v>1</v>
      </c>
      <c r="BE491">
        <v>1</v>
      </c>
      <c r="BF491">
        <v>1</v>
      </c>
      <c r="BG491">
        <v>1</v>
      </c>
      <c r="BH491">
        <v>1</v>
      </c>
      <c r="BI491">
        <v>1</v>
      </c>
      <c r="BJ491">
        <v>1</v>
      </c>
      <c r="BK491">
        <v>1</v>
      </c>
      <c r="BL491">
        <v>1</v>
      </c>
      <c r="BM491">
        <v>3</v>
      </c>
      <c r="BN491">
        <v>2</v>
      </c>
      <c r="BO491">
        <v>2</v>
      </c>
      <c r="BP491">
        <v>1</v>
      </c>
      <c r="BQ491">
        <v>3</v>
      </c>
      <c r="BR491">
        <v>2</v>
      </c>
      <c r="BS491">
        <v>1</v>
      </c>
    </row>
    <row r="492" spans="1:72" hidden="1">
      <c r="A492" s="9">
        <v>485</v>
      </c>
      <c r="B492" s="9">
        <v>2</v>
      </c>
      <c r="C492" s="9">
        <v>8</v>
      </c>
      <c r="D492" s="9">
        <v>5</v>
      </c>
      <c r="E492" s="9">
        <v>13</v>
      </c>
      <c r="F492" s="9">
        <v>0</v>
      </c>
      <c r="G492" s="9">
        <v>0</v>
      </c>
      <c r="H492" s="9">
        <v>0</v>
      </c>
      <c r="I492" s="9">
        <v>1</v>
      </c>
      <c r="J492" s="9">
        <v>0</v>
      </c>
      <c r="K492" s="9">
        <v>0</v>
      </c>
      <c r="L492" s="9">
        <v>0</v>
      </c>
      <c r="M492" s="9">
        <v>2</v>
      </c>
      <c r="N492" s="9">
        <v>1</v>
      </c>
      <c r="O492" s="9">
        <v>1</v>
      </c>
      <c r="P492" s="9">
        <v>1</v>
      </c>
      <c r="Q492" s="9">
        <v>1</v>
      </c>
      <c r="R492" s="9">
        <v>1</v>
      </c>
      <c r="S492" s="9">
        <v>1</v>
      </c>
      <c r="T492" s="9">
        <v>2</v>
      </c>
      <c r="U492" s="9">
        <v>1</v>
      </c>
      <c r="V492" s="9">
        <v>1</v>
      </c>
      <c r="W492" s="75">
        <v>2</v>
      </c>
      <c r="X492" s="75" t="s">
        <v>956</v>
      </c>
      <c r="Y492" s="75" t="s">
        <v>952</v>
      </c>
      <c r="Z492" s="9" t="s">
        <v>952</v>
      </c>
      <c r="AA492" s="9">
        <v>1</v>
      </c>
      <c r="AB492" s="9">
        <v>2</v>
      </c>
      <c r="AC492" s="9">
        <v>1</v>
      </c>
      <c r="AD492" s="9">
        <v>1</v>
      </c>
      <c r="AE492" s="9">
        <v>2</v>
      </c>
      <c r="AF492" s="9">
        <v>1</v>
      </c>
      <c r="AG492" s="9">
        <v>1</v>
      </c>
      <c r="AH492" s="91">
        <v>1</v>
      </c>
      <c r="AI492" s="9">
        <v>2</v>
      </c>
      <c r="AJ492">
        <v>1</v>
      </c>
      <c r="AK492">
        <v>1</v>
      </c>
      <c r="AL492" s="58">
        <v>1</v>
      </c>
      <c r="AM492">
        <v>1</v>
      </c>
      <c r="AN492">
        <v>1</v>
      </c>
      <c r="AO492">
        <v>2</v>
      </c>
      <c r="AP492">
        <v>1</v>
      </c>
      <c r="AQ492">
        <v>1</v>
      </c>
      <c r="AR492">
        <v>1</v>
      </c>
      <c r="AS492">
        <v>2</v>
      </c>
      <c r="AT492">
        <v>2</v>
      </c>
      <c r="AU492">
        <v>2</v>
      </c>
      <c r="AV492">
        <v>2</v>
      </c>
      <c r="AW492">
        <v>1</v>
      </c>
      <c r="AX492">
        <v>1</v>
      </c>
      <c r="AY492">
        <v>1</v>
      </c>
      <c r="AZ492">
        <v>2</v>
      </c>
      <c r="BA492">
        <v>1</v>
      </c>
      <c r="BB492">
        <v>1</v>
      </c>
      <c r="BC492">
        <v>1</v>
      </c>
      <c r="BD492">
        <v>1</v>
      </c>
      <c r="BE492">
        <v>1</v>
      </c>
      <c r="BF492">
        <v>2</v>
      </c>
      <c r="BG492">
        <v>2</v>
      </c>
      <c r="BH492">
        <v>1</v>
      </c>
      <c r="BI492">
        <v>2</v>
      </c>
      <c r="BJ492">
        <v>2</v>
      </c>
      <c r="BK492">
        <v>2</v>
      </c>
      <c r="BL492">
        <v>2</v>
      </c>
      <c r="BM492">
        <v>1</v>
      </c>
      <c r="BN492">
        <v>2</v>
      </c>
      <c r="BO492">
        <v>1</v>
      </c>
      <c r="BP492">
        <v>2</v>
      </c>
      <c r="BQ492">
        <v>1</v>
      </c>
      <c r="BR492">
        <v>2</v>
      </c>
      <c r="BS492">
        <v>2</v>
      </c>
    </row>
    <row r="493" spans="1:72" hidden="1">
      <c r="A493" s="9">
        <v>486</v>
      </c>
      <c r="B493" s="9">
        <v>1</v>
      </c>
      <c r="C493" s="9">
        <v>7</v>
      </c>
      <c r="D493" s="9">
        <v>7</v>
      </c>
      <c r="E493" s="9">
        <v>15</v>
      </c>
      <c r="F493" s="9">
        <v>0</v>
      </c>
      <c r="G493" s="9">
        <v>0</v>
      </c>
      <c r="H493" s="9">
        <v>0</v>
      </c>
      <c r="I493" s="9">
        <v>0</v>
      </c>
      <c r="J493" s="9">
        <v>0</v>
      </c>
      <c r="K493" s="9">
        <v>1</v>
      </c>
      <c r="L493" s="9">
        <v>0</v>
      </c>
      <c r="M493" s="9">
        <v>2</v>
      </c>
      <c r="N493" s="9">
        <v>1</v>
      </c>
      <c r="O493" s="9">
        <v>1</v>
      </c>
      <c r="P493" s="9">
        <v>1</v>
      </c>
      <c r="Q493" s="9">
        <v>1</v>
      </c>
      <c r="R493" s="9">
        <v>1</v>
      </c>
      <c r="S493" s="9">
        <v>2</v>
      </c>
      <c r="T493" s="9">
        <v>2</v>
      </c>
      <c r="U493" s="9">
        <v>1</v>
      </c>
      <c r="V493" s="9">
        <v>2</v>
      </c>
      <c r="W493" s="75">
        <v>1</v>
      </c>
      <c r="X493" s="75">
        <v>1</v>
      </c>
      <c r="Y493" s="75">
        <v>2</v>
      </c>
      <c r="Z493" s="9">
        <v>1</v>
      </c>
      <c r="AA493" s="9">
        <v>1</v>
      </c>
      <c r="AB493" s="9">
        <v>2</v>
      </c>
      <c r="AC493" s="9">
        <v>1</v>
      </c>
      <c r="AD493" s="9">
        <v>1</v>
      </c>
      <c r="AE493" s="9">
        <v>2</v>
      </c>
      <c r="AF493" s="9">
        <v>1</v>
      </c>
      <c r="AG493" s="9">
        <v>2</v>
      </c>
      <c r="AH493" s="91">
        <v>1</v>
      </c>
      <c r="AI493" s="9">
        <v>2</v>
      </c>
      <c r="AJ493">
        <v>2</v>
      </c>
      <c r="AK493" t="s">
        <v>957</v>
      </c>
      <c r="AL493" s="58">
        <v>1</v>
      </c>
      <c r="AM493">
        <v>1</v>
      </c>
      <c r="AN493">
        <v>1</v>
      </c>
      <c r="AO493">
        <v>2</v>
      </c>
      <c r="AP493">
        <v>1</v>
      </c>
      <c r="AQ493">
        <v>1</v>
      </c>
      <c r="AR493">
        <v>1</v>
      </c>
      <c r="AS493">
        <v>2</v>
      </c>
      <c r="AT493">
        <v>2</v>
      </c>
      <c r="AU493">
        <v>1</v>
      </c>
      <c r="AV493">
        <v>2</v>
      </c>
      <c r="AW493">
        <v>1</v>
      </c>
      <c r="AX493">
        <v>1</v>
      </c>
      <c r="AY493">
        <v>2</v>
      </c>
      <c r="AZ493">
        <v>2</v>
      </c>
      <c r="BA493">
        <v>1</v>
      </c>
      <c r="BB493">
        <v>2</v>
      </c>
      <c r="BC493">
        <v>1</v>
      </c>
      <c r="BD493">
        <v>1</v>
      </c>
      <c r="BE493">
        <v>1</v>
      </c>
      <c r="BG493">
        <v>3</v>
      </c>
      <c r="BH493">
        <v>1</v>
      </c>
      <c r="BI493">
        <v>3</v>
      </c>
      <c r="BJ493">
        <v>3</v>
      </c>
      <c r="BK493">
        <v>3</v>
      </c>
      <c r="BL493">
        <v>2</v>
      </c>
      <c r="BM493">
        <v>1</v>
      </c>
      <c r="BN493">
        <v>4</v>
      </c>
      <c r="BO493">
        <v>2</v>
      </c>
      <c r="BP493">
        <v>4</v>
      </c>
      <c r="BR493">
        <v>1</v>
      </c>
      <c r="BS493">
        <v>3</v>
      </c>
    </row>
    <row r="494" spans="1:72" hidden="1">
      <c r="A494" s="9">
        <v>487</v>
      </c>
      <c r="B494" s="9">
        <v>1</v>
      </c>
      <c r="C494" s="9">
        <v>8</v>
      </c>
      <c r="D494" s="9">
        <v>7</v>
      </c>
      <c r="E494" s="9">
        <v>15</v>
      </c>
      <c r="F494" s="9">
        <v>0</v>
      </c>
      <c r="G494" s="9">
        <v>0</v>
      </c>
      <c r="H494" s="9">
        <v>0</v>
      </c>
      <c r="I494" s="9">
        <v>1</v>
      </c>
      <c r="J494" s="9">
        <v>0</v>
      </c>
      <c r="K494" s="9">
        <v>0</v>
      </c>
      <c r="L494" s="9">
        <v>0</v>
      </c>
      <c r="M494" s="9">
        <v>2</v>
      </c>
      <c r="N494" s="9">
        <v>1</v>
      </c>
      <c r="O494" s="9">
        <v>1</v>
      </c>
      <c r="P494" s="9">
        <v>1</v>
      </c>
      <c r="Q494" s="9">
        <v>1</v>
      </c>
      <c r="R494" s="9">
        <v>1</v>
      </c>
      <c r="S494" s="9">
        <v>1</v>
      </c>
      <c r="T494" s="9">
        <v>1</v>
      </c>
      <c r="U494" s="9">
        <v>1</v>
      </c>
      <c r="V494" s="9"/>
      <c r="W494" s="75">
        <v>2</v>
      </c>
      <c r="X494" s="75" t="s">
        <v>956</v>
      </c>
      <c r="Y494" s="75" t="s">
        <v>952</v>
      </c>
      <c r="Z494" s="9" t="s">
        <v>952</v>
      </c>
      <c r="AA494" s="9">
        <v>1</v>
      </c>
      <c r="AB494" s="9">
        <v>2</v>
      </c>
      <c r="AC494" s="9">
        <v>1</v>
      </c>
      <c r="AD494" s="9">
        <v>1</v>
      </c>
      <c r="AE494" s="9">
        <v>2</v>
      </c>
      <c r="AF494" s="9">
        <v>1</v>
      </c>
      <c r="AG494" s="9">
        <v>1</v>
      </c>
      <c r="AH494" s="9">
        <v>2</v>
      </c>
      <c r="AI494" s="9">
        <v>2</v>
      </c>
      <c r="AJ494">
        <v>2</v>
      </c>
      <c r="AK494" t="s">
        <v>957</v>
      </c>
      <c r="AL494" s="58">
        <v>2</v>
      </c>
      <c r="AM494">
        <v>1</v>
      </c>
      <c r="AN494">
        <v>1</v>
      </c>
      <c r="AO494">
        <v>2</v>
      </c>
      <c r="AP494">
        <v>2</v>
      </c>
      <c r="AQ494">
        <v>2</v>
      </c>
      <c r="AR494">
        <v>2</v>
      </c>
      <c r="AS494">
        <v>2</v>
      </c>
      <c r="AT494">
        <v>1</v>
      </c>
      <c r="AU494">
        <v>2</v>
      </c>
      <c r="AV494">
        <v>2</v>
      </c>
      <c r="AW494">
        <v>1</v>
      </c>
      <c r="AX494">
        <v>2</v>
      </c>
      <c r="AY494">
        <v>2</v>
      </c>
      <c r="AZ494">
        <v>2</v>
      </c>
      <c r="BA494">
        <v>1</v>
      </c>
      <c r="BB494">
        <v>2</v>
      </c>
      <c r="BC494">
        <v>1</v>
      </c>
      <c r="BD494">
        <v>1</v>
      </c>
      <c r="BE494">
        <v>1</v>
      </c>
      <c r="BF494">
        <v>2</v>
      </c>
      <c r="BG494">
        <v>2</v>
      </c>
      <c r="BH494">
        <v>1</v>
      </c>
      <c r="BI494">
        <v>3</v>
      </c>
      <c r="BJ494">
        <v>2</v>
      </c>
      <c r="BK494">
        <v>2</v>
      </c>
      <c r="BL494">
        <v>1</v>
      </c>
      <c r="BM494">
        <v>2</v>
      </c>
      <c r="BN494">
        <v>4</v>
      </c>
      <c r="BP494">
        <v>2</v>
      </c>
      <c r="BQ494">
        <v>3</v>
      </c>
      <c r="BR494">
        <v>4</v>
      </c>
      <c r="BS494">
        <v>5</v>
      </c>
    </row>
    <row r="495" spans="1:72" hidden="1">
      <c r="A495" s="9">
        <v>488</v>
      </c>
      <c r="B495" s="9"/>
      <c r="C495" s="9">
        <v>9</v>
      </c>
      <c r="D495" s="9"/>
      <c r="E495" s="9">
        <v>11</v>
      </c>
      <c r="F495" s="9">
        <v>0</v>
      </c>
      <c r="G495" s="9">
        <v>0</v>
      </c>
      <c r="H495" s="9">
        <v>0</v>
      </c>
      <c r="I495" s="9">
        <v>0</v>
      </c>
      <c r="J495" s="9">
        <v>0</v>
      </c>
      <c r="K495" s="9">
        <v>0</v>
      </c>
      <c r="L495" s="9">
        <v>1</v>
      </c>
      <c r="M495" s="9">
        <v>2</v>
      </c>
      <c r="N495" s="9">
        <v>1</v>
      </c>
      <c r="O495" s="9">
        <v>1</v>
      </c>
      <c r="P495" s="9">
        <v>1</v>
      </c>
      <c r="Q495" s="9">
        <v>1</v>
      </c>
      <c r="R495" s="9">
        <v>1</v>
      </c>
      <c r="S495" s="9"/>
      <c r="T495" s="9"/>
      <c r="U495" s="9">
        <v>1</v>
      </c>
      <c r="V495" s="9">
        <v>2</v>
      </c>
      <c r="W495" s="75">
        <v>1</v>
      </c>
      <c r="X495" s="75">
        <v>1</v>
      </c>
      <c r="Y495" s="75">
        <v>2</v>
      </c>
      <c r="Z495" s="9">
        <v>2</v>
      </c>
      <c r="AA495" s="9">
        <v>1</v>
      </c>
      <c r="AB495" s="9">
        <v>2</v>
      </c>
      <c r="AC495" s="9">
        <v>1</v>
      </c>
      <c r="AD495" s="9">
        <v>1</v>
      </c>
      <c r="AE495" s="9">
        <v>1</v>
      </c>
      <c r="AF495" s="9">
        <v>1</v>
      </c>
      <c r="AG495" s="9">
        <v>2</v>
      </c>
      <c r="AH495" s="91">
        <v>1</v>
      </c>
      <c r="AI495" s="9">
        <v>2</v>
      </c>
      <c r="AJ495">
        <v>2</v>
      </c>
      <c r="AK495" t="s">
        <v>957</v>
      </c>
      <c r="AL495" s="58">
        <v>1</v>
      </c>
      <c r="AM495">
        <v>1</v>
      </c>
      <c r="AN495">
        <v>1</v>
      </c>
      <c r="AO495">
        <v>1</v>
      </c>
      <c r="AP495">
        <v>1</v>
      </c>
      <c r="AR495">
        <v>2</v>
      </c>
      <c r="AS495">
        <v>2</v>
      </c>
      <c r="AT495">
        <v>2</v>
      </c>
      <c r="AV495">
        <v>2</v>
      </c>
      <c r="AW495">
        <v>1</v>
      </c>
      <c r="AX495">
        <v>1</v>
      </c>
      <c r="AY495">
        <v>2</v>
      </c>
      <c r="AZ495">
        <v>1</v>
      </c>
      <c r="BA495">
        <v>1</v>
      </c>
      <c r="BB495">
        <v>2</v>
      </c>
      <c r="BC495">
        <v>2</v>
      </c>
      <c r="BD495">
        <v>2</v>
      </c>
      <c r="BE495">
        <v>1</v>
      </c>
      <c r="BF495">
        <v>1</v>
      </c>
      <c r="BG495">
        <v>2</v>
      </c>
      <c r="BH495">
        <v>1</v>
      </c>
      <c r="BI495">
        <v>2</v>
      </c>
      <c r="BJ495">
        <v>1</v>
      </c>
      <c r="BK495">
        <v>1</v>
      </c>
      <c r="BL495">
        <v>1</v>
      </c>
      <c r="BM495">
        <v>2</v>
      </c>
      <c r="BN495">
        <v>3</v>
      </c>
      <c r="BO495">
        <v>2</v>
      </c>
      <c r="BQ495">
        <v>3</v>
      </c>
    </row>
    <row r="496" spans="1:72">
      <c r="A496" s="9">
        <v>489</v>
      </c>
      <c r="B496" s="9">
        <v>1</v>
      </c>
      <c r="C496" s="9">
        <v>9</v>
      </c>
      <c r="D496" s="9">
        <v>3</v>
      </c>
      <c r="E496" s="9">
        <v>9</v>
      </c>
      <c r="F496" s="9">
        <v>0</v>
      </c>
      <c r="G496" s="9">
        <v>0</v>
      </c>
      <c r="H496" s="9">
        <v>0</v>
      </c>
      <c r="I496" s="9">
        <v>0</v>
      </c>
      <c r="J496" s="9">
        <v>1</v>
      </c>
      <c r="K496" s="9">
        <v>0</v>
      </c>
      <c r="L496" s="9">
        <v>0</v>
      </c>
      <c r="M496" s="9">
        <v>1</v>
      </c>
      <c r="N496" s="9">
        <v>2</v>
      </c>
      <c r="O496" s="9">
        <v>2</v>
      </c>
      <c r="P496" s="9">
        <v>1</v>
      </c>
      <c r="Q496" s="9">
        <v>1</v>
      </c>
      <c r="R496" s="9">
        <v>1</v>
      </c>
      <c r="S496" s="9">
        <v>1</v>
      </c>
      <c r="T496" s="9">
        <v>2</v>
      </c>
      <c r="U496" s="9">
        <v>1</v>
      </c>
      <c r="V496" s="9">
        <v>2</v>
      </c>
      <c r="W496" s="75">
        <v>1</v>
      </c>
      <c r="X496" s="75">
        <v>2</v>
      </c>
      <c r="Y496" s="75"/>
      <c r="Z496" s="9"/>
      <c r="AA496" s="9">
        <v>2</v>
      </c>
      <c r="AB496" s="9">
        <v>2</v>
      </c>
      <c r="AC496" s="9">
        <v>2</v>
      </c>
      <c r="AD496" s="9">
        <v>1</v>
      </c>
      <c r="AE496" s="9">
        <v>1</v>
      </c>
      <c r="AF496" s="9">
        <v>1</v>
      </c>
      <c r="AG496" s="9">
        <v>1</v>
      </c>
      <c r="AH496" s="9">
        <v>2</v>
      </c>
      <c r="AI496" s="9">
        <v>2</v>
      </c>
      <c r="AJ496">
        <v>2</v>
      </c>
      <c r="AK496" t="s">
        <v>957</v>
      </c>
      <c r="AL496" s="58">
        <v>2</v>
      </c>
      <c r="AM496">
        <v>2</v>
      </c>
      <c r="AN496">
        <v>2</v>
      </c>
      <c r="AO496">
        <v>2</v>
      </c>
      <c r="AP496">
        <v>2</v>
      </c>
      <c r="AQ496">
        <v>2</v>
      </c>
      <c r="AR496">
        <v>1</v>
      </c>
      <c r="AS496">
        <v>2</v>
      </c>
      <c r="AT496">
        <v>2</v>
      </c>
      <c r="AU496">
        <v>2</v>
      </c>
      <c r="AV496">
        <v>2</v>
      </c>
      <c r="AW496">
        <v>1</v>
      </c>
      <c r="AX496">
        <v>1</v>
      </c>
      <c r="AY496">
        <v>1</v>
      </c>
      <c r="AZ496">
        <v>2</v>
      </c>
      <c r="BA496">
        <v>1</v>
      </c>
      <c r="BB496">
        <v>2</v>
      </c>
      <c r="BC496">
        <v>1</v>
      </c>
      <c r="BD496">
        <v>2</v>
      </c>
      <c r="BE496">
        <v>1</v>
      </c>
      <c r="BF496">
        <v>2</v>
      </c>
      <c r="BG496">
        <v>1</v>
      </c>
      <c r="BH496">
        <v>1</v>
      </c>
      <c r="BI496">
        <v>2</v>
      </c>
      <c r="BJ496">
        <v>1</v>
      </c>
      <c r="BK496">
        <v>1</v>
      </c>
      <c r="BL496">
        <v>1</v>
      </c>
      <c r="BM496">
        <v>2</v>
      </c>
      <c r="BN496">
        <v>3</v>
      </c>
      <c r="BO496">
        <v>2</v>
      </c>
      <c r="BP496">
        <v>4</v>
      </c>
      <c r="BQ496">
        <v>4</v>
      </c>
      <c r="BR496">
        <v>3</v>
      </c>
      <c r="BS496">
        <v>2</v>
      </c>
    </row>
    <row r="497" spans="1:72" hidden="1">
      <c r="A497" s="9">
        <v>490</v>
      </c>
      <c r="B497" s="9">
        <v>2</v>
      </c>
      <c r="C497" s="9">
        <v>4</v>
      </c>
      <c r="D497" s="9">
        <v>4</v>
      </c>
      <c r="E497" s="9">
        <v>9</v>
      </c>
      <c r="F497" s="9">
        <v>0</v>
      </c>
      <c r="G497" s="9">
        <v>1</v>
      </c>
      <c r="H497" s="9">
        <v>1</v>
      </c>
      <c r="I497" s="9">
        <v>0</v>
      </c>
      <c r="J497" s="9">
        <v>0</v>
      </c>
      <c r="K497" s="9">
        <v>0</v>
      </c>
      <c r="L497" s="9">
        <v>0</v>
      </c>
      <c r="M497" s="9">
        <v>2</v>
      </c>
      <c r="N497" s="9">
        <v>1</v>
      </c>
      <c r="O497" s="9">
        <v>2</v>
      </c>
      <c r="P497" s="9">
        <v>1</v>
      </c>
      <c r="Q497" s="9">
        <v>1</v>
      </c>
      <c r="R497" s="9">
        <v>2</v>
      </c>
      <c r="S497" s="9">
        <v>2</v>
      </c>
      <c r="T497" s="9">
        <v>2</v>
      </c>
      <c r="U497" s="9">
        <v>1</v>
      </c>
      <c r="V497" s="9">
        <v>1</v>
      </c>
      <c r="W497" s="75">
        <v>1</v>
      </c>
      <c r="X497" s="75">
        <v>1</v>
      </c>
      <c r="Y497" s="75">
        <v>2</v>
      </c>
      <c r="Z497" s="9">
        <v>1</v>
      </c>
      <c r="AA497" s="9">
        <v>1</v>
      </c>
      <c r="AB497" s="9">
        <v>2</v>
      </c>
      <c r="AC497" s="9">
        <v>1</v>
      </c>
      <c r="AD497" s="9">
        <v>1</v>
      </c>
      <c r="AE497" s="9">
        <v>2</v>
      </c>
      <c r="AF497" s="9">
        <v>1</v>
      </c>
      <c r="AG497" s="9">
        <v>1</v>
      </c>
      <c r="AH497" s="9">
        <v>2</v>
      </c>
      <c r="AI497" s="9">
        <v>2</v>
      </c>
      <c r="AJ497">
        <v>1</v>
      </c>
      <c r="AK497">
        <v>1</v>
      </c>
      <c r="AL497" s="58">
        <v>2</v>
      </c>
      <c r="AM497">
        <v>1</v>
      </c>
      <c r="AN497">
        <v>2</v>
      </c>
      <c r="AO497">
        <v>2</v>
      </c>
      <c r="AP497">
        <v>1</v>
      </c>
      <c r="AQ497">
        <v>1</v>
      </c>
      <c r="AR497">
        <v>2</v>
      </c>
      <c r="AS497">
        <v>2</v>
      </c>
      <c r="AT497">
        <v>1</v>
      </c>
      <c r="AU497">
        <v>2</v>
      </c>
      <c r="AV497">
        <v>2</v>
      </c>
      <c r="AW497">
        <v>1</v>
      </c>
      <c r="AX497">
        <v>2</v>
      </c>
      <c r="AY497">
        <v>2</v>
      </c>
      <c r="AZ497">
        <v>2</v>
      </c>
      <c r="BA497">
        <v>1</v>
      </c>
      <c r="BB497">
        <v>2</v>
      </c>
      <c r="BC497">
        <v>1</v>
      </c>
      <c r="BD497">
        <v>1</v>
      </c>
      <c r="BE497">
        <v>1</v>
      </c>
      <c r="BF497">
        <v>2</v>
      </c>
      <c r="BG497">
        <v>2</v>
      </c>
      <c r="BH497">
        <v>2</v>
      </c>
      <c r="BI497">
        <v>2</v>
      </c>
      <c r="BJ497">
        <v>2</v>
      </c>
      <c r="BK497">
        <v>2</v>
      </c>
      <c r="BL497">
        <v>1</v>
      </c>
      <c r="BM497">
        <v>3</v>
      </c>
      <c r="BN497">
        <v>4</v>
      </c>
      <c r="BO497">
        <v>2</v>
      </c>
      <c r="BP497">
        <v>2</v>
      </c>
      <c r="BQ497">
        <v>2</v>
      </c>
      <c r="BR497">
        <v>1</v>
      </c>
      <c r="BS497">
        <v>2</v>
      </c>
    </row>
    <row r="498" spans="1:72" hidden="1">
      <c r="A498" s="9">
        <v>491</v>
      </c>
      <c r="B498" s="9">
        <v>2</v>
      </c>
      <c r="C498" s="9">
        <v>8</v>
      </c>
      <c r="D498" s="9">
        <v>7</v>
      </c>
      <c r="E498" s="9">
        <v>10</v>
      </c>
      <c r="F498" s="9">
        <v>0</v>
      </c>
      <c r="G498" s="9">
        <v>0</v>
      </c>
      <c r="H498" s="9">
        <v>0</v>
      </c>
      <c r="I498" s="9">
        <v>0</v>
      </c>
      <c r="J498" s="9">
        <v>0</v>
      </c>
      <c r="K498" s="9">
        <v>1</v>
      </c>
      <c r="L498" s="9">
        <v>0</v>
      </c>
      <c r="M498" s="9">
        <v>2</v>
      </c>
      <c r="N498" s="9">
        <v>2</v>
      </c>
      <c r="O498" s="9">
        <v>2</v>
      </c>
      <c r="P498" s="9">
        <v>1</v>
      </c>
      <c r="Q498" s="9">
        <v>2</v>
      </c>
      <c r="R498" s="9" t="s">
        <v>957</v>
      </c>
      <c r="S498" s="9" t="s">
        <v>957</v>
      </c>
      <c r="T498" s="9">
        <v>2</v>
      </c>
      <c r="U498" s="9">
        <v>1</v>
      </c>
      <c r="V498" s="9">
        <v>2</v>
      </c>
      <c r="W498" s="75">
        <v>1</v>
      </c>
      <c r="X498" s="75">
        <v>2</v>
      </c>
      <c r="Y498" s="75"/>
      <c r="Z498" s="9">
        <v>1</v>
      </c>
      <c r="AA498" s="9">
        <v>2</v>
      </c>
      <c r="AB498" s="9">
        <v>1</v>
      </c>
      <c r="AC498" s="9">
        <v>2</v>
      </c>
      <c r="AD498" s="9">
        <v>1</v>
      </c>
      <c r="AE498" s="9">
        <v>1</v>
      </c>
      <c r="AF498" s="9">
        <v>2</v>
      </c>
      <c r="AG498" s="9">
        <v>1</v>
      </c>
      <c r="AH498" s="91">
        <v>1</v>
      </c>
      <c r="AI498" s="9">
        <v>2</v>
      </c>
      <c r="AJ498">
        <v>2</v>
      </c>
      <c r="AK498" t="s">
        <v>957</v>
      </c>
      <c r="AL498" s="58">
        <v>2</v>
      </c>
      <c r="AM498">
        <v>1</v>
      </c>
      <c r="AN498">
        <v>1</v>
      </c>
      <c r="AO498">
        <v>1</v>
      </c>
      <c r="AP498">
        <v>2</v>
      </c>
      <c r="AQ498">
        <v>2</v>
      </c>
      <c r="AR498">
        <v>2</v>
      </c>
      <c r="AS498">
        <v>2</v>
      </c>
      <c r="AT498">
        <v>1</v>
      </c>
      <c r="AU498">
        <v>1</v>
      </c>
      <c r="BF498" t="s">
        <v>957</v>
      </c>
      <c r="BG498" t="s">
        <v>957</v>
      </c>
      <c r="BR498">
        <v>1</v>
      </c>
      <c r="BS498">
        <v>1</v>
      </c>
      <c r="BT498" t="s">
        <v>370</v>
      </c>
    </row>
    <row r="499" spans="1:72">
      <c r="A499" s="9">
        <v>492</v>
      </c>
      <c r="B499" s="9">
        <v>1</v>
      </c>
      <c r="C499" s="9">
        <v>5</v>
      </c>
      <c r="D499" s="9">
        <v>3</v>
      </c>
      <c r="E499" s="9">
        <v>9</v>
      </c>
      <c r="F499" s="9">
        <v>0</v>
      </c>
      <c r="G499" s="9">
        <v>0</v>
      </c>
      <c r="H499" s="9">
        <v>1</v>
      </c>
      <c r="I499" s="9">
        <v>1</v>
      </c>
      <c r="J499" s="9">
        <v>0</v>
      </c>
      <c r="K499" s="9">
        <v>0</v>
      </c>
      <c r="L499" s="9">
        <v>0</v>
      </c>
      <c r="M499" s="9">
        <v>2</v>
      </c>
      <c r="N499" s="9">
        <v>2</v>
      </c>
      <c r="O499" s="9">
        <v>1</v>
      </c>
      <c r="P499" s="9">
        <v>1</v>
      </c>
      <c r="Q499" s="9">
        <v>1</v>
      </c>
      <c r="R499" s="9">
        <v>1</v>
      </c>
      <c r="S499" s="9">
        <v>1</v>
      </c>
      <c r="T499" s="9">
        <v>1</v>
      </c>
      <c r="U499" s="9">
        <v>1</v>
      </c>
      <c r="V499" s="9">
        <v>2</v>
      </c>
      <c r="W499" s="75">
        <v>2</v>
      </c>
      <c r="X499" s="75" t="s">
        <v>954</v>
      </c>
      <c r="Y499" s="75" t="s">
        <v>952</v>
      </c>
      <c r="Z499" s="9" t="s">
        <v>952</v>
      </c>
      <c r="AA499" s="9">
        <v>1</v>
      </c>
      <c r="AB499" s="9">
        <v>2</v>
      </c>
      <c r="AC499" s="9">
        <v>1</v>
      </c>
      <c r="AD499" s="9">
        <v>1</v>
      </c>
      <c r="AE499" s="9">
        <v>1</v>
      </c>
      <c r="AF499" s="9">
        <v>1</v>
      </c>
      <c r="AG499" s="9">
        <v>1</v>
      </c>
      <c r="AH499" s="9">
        <v>2</v>
      </c>
      <c r="AI499" s="9">
        <v>1</v>
      </c>
      <c r="AJ499">
        <v>2</v>
      </c>
      <c r="AK499" t="s">
        <v>957</v>
      </c>
      <c r="AL499" s="58">
        <v>1</v>
      </c>
      <c r="AM499">
        <v>1</v>
      </c>
      <c r="AN499">
        <v>2</v>
      </c>
      <c r="AO499">
        <v>2</v>
      </c>
      <c r="AP499">
        <v>1</v>
      </c>
      <c r="AQ499">
        <v>1</v>
      </c>
      <c r="AR499">
        <v>2</v>
      </c>
      <c r="AS499">
        <v>2</v>
      </c>
      <c r="AT499">
        <v>2</v>
      </c>
      <c r="AU499">
        <v>1</v>
      </c>
      <c r="AV499">
        <v>2</v>
      </c>
      <c r="AW499">
        <v>1</v>
      </c>
      <c r="AX499">
        <v>1</v>
      </c>
      <c r="AY499">
        <v>2</v>
      </c>
      <c r="AZ499">
        <v>1</v>
      </c>
      <c r="BA499">
        <v>1</v>
      </c>
      <c r="BB499">
        <v>1</v>
      </c>
      <c r="BC499">
        <v>1</v>
      </c>
      <c r="BD499">
        <v>1</v>
      </c>
      <c r="BE499">
        <v>1</v>
      </c>
      <c r="BF499">
        <v>2</v>
      </c>
      <c r="BG499">
        <v>2</v>
      </c>
      <c r="BH499">
        <v>1</v>
      </c>
      <c r="BI499">
        <v>2</v>
      </c>
      <c r="BJ499">
        <v>2</v>
      </c>
      <c r="BK499">
        <v>1</v>
      </c>
      <c r="BL499">
        <v>2</v>
      </c>
      <c r="BM499">
        <v>2</v>
      </c>
      <c r="BN499">
        <v>4</v>
      </c>
      <c r="BO499">
        <v>2</v>
      </c>
      <c r="BP499">
        <v>2</v>
      </c>
      <c r="BQ499">
        <v>1</v>
      </c>
      <c r="BR499">
        <v>1</v>
      </c>
      <c r="BS499">
        <v>2</v>
      </c>
    </row>
    <row r="500" spans="1:72" hidden="1">
      <c r="A500" s="9">
        <v>493</v>
      </c>
      <c r="B500" s="9">
        <v>2</v>
      </c>
      <c r="C500" s="9">
        <v>4</v>
      </c>
      <c r="D500" s="9">
        <v>4</v>
      </c>
      <c r="E500" s="9">
        <v>13</v>
      </c>
      <c r="F500" s="9">
        <v>0</v>
      </c>
      <c r="G500" s="9">
        <v>0</v>
      </c>
      <c r="H500" s="9">
        <v>1</v>
      </c>
      <c r="I500" s="9">
        <v>1</v>
      </c>
      <c r="J500" s="9">
        <v>0</v>
      </c>
      <c r="K500" s="9">
        <v>0</v>
      </c>
      <c r="L500" s="9">
        <v>0</v>
      </c>
      <c r="M500" s="9">
        <v>2</v>
      </c>
      <c r="N500" s="9">
        <v>1</v>
      </c>
      <c r="O500" s="9">
        <v>1</v>
      </c>
      <c r="P500" s="9">
        <v>1</v>
      </c>
      <c r="Q500" s="9">
        <v>1</v>
      </c>
      <c r="R500" s="9">
        <v>1</v>
      </c>
      <c r="S500" s="9">
        <v>1</v>
      </c>
      <c r="T500" s="9">
        <v>2</v>
      </c>
      <c r="U500" s="9">
        <v>1</v>
      </c>
      <c r="V500" s="9">
        <v>2</v>
      </c>
      <c r="W500" s="75">
        <v>1</v>
      </c>
      <c r="X500" s="75">
        <v>1</v>
      </c>
      <c r="Y500" s="75">
        <v>2</v>
      </c>
      <c r="Z500" s="9">
        <v>1</v>
      </c>
      <c r="AA500" s="9">
        <v>2</v>
      </c>
      <c r="AB500" s="9">
        <v>2</v>
      </c>
      <c r="AC500" s="9">
        <v>2</v>
      </c>
      <c r="AD500" s="9">
        <v>1</v>
      </c>
      <c r="AE500" s="9">
        <v>1</v>
      </c>
      <c r="AF500" s="9">
        <v>1</v>
      </c>
      <c r="AG500" s="9">
        <v>1</v>
      </c>
      <c r="AH500" s="9">
        <v>2</v>
      </c>
      <c r="AI500" s="9">
        <v>2</v>
      </c>
      <c r="AJ500">
        <v>2</v>
      </c>
      <c r="AK500" t="s">
        <v>957</v>
      </c>
      <c r="AL500" s="58">
        <v>1</v>
      </c>
      <c r="AM500">
        <v>1</v>
      </c>
      <c r="AN500">
        <v>2</v>
      </c>
      <c r="AO500">
        <v>2</v>
      </c>
      <c r="AP500">
        <v>2</v>
      </c>
      <c r="AQ500">
        <v>2</v>
      </c>
      <c r="AR500">
        <v>2</v>
      </c>
      <c r="AS500">
        <v>2</v>
      </c>
      <c r="AT500">
        <v>1</v>
      </c>
      <c r="AU500">
        <v>2</v>
      </c>
      <c r="AV500">
        <v>2</v>
      </c>
      <c r="AW500">
        <v>2</v>
      </c>
      <c r="AX500">
        <v>2</v>
      </c>
      <c r="AY500">
        <v>2</v>
      </c>
      <c r="AZ500">
        <v>2</v>
      </c>
      <c r="BA500">
        <v>1</v>
      </c>
      <c r="BB500">
        <v>2</v>
      </c>
      <c r="BC500">
        <v>1</v>
      </c>
      <c r="BD500">
        <v>1</v>
      </c>
      <c r="BE500">
        <v>1</v>
      </c>
      <c r="BF500">
        <v>2</v>
      </c>
      <c r="BG500">
        <v>2</v>
      </c>
      <c r="BH500">
        <v>1</v>
      </c>
      <c r="BI500">
        <v>3</v>
      </c>
      <c r="BJ500">
        <v>2</v>
      </c>
      <c r="BK500">
        <v>3</v>
      </c>
      <c r="BL500">
        <v>2</v>
      </c>
      <c r="BM500">
        <v>1</v>
      </c>
      <c r="BN500">
        <v>4</v>
      </c>
      <c r="BO500">
        <v>2</v>
      </c>
      <c r="BP500">
        <v>2</v>
      </c>
      <c r="BQ500">
        <v>3</v>
      </c>
      <c r="BR500">
        <v>1</v>
      </c>
      <c r="BS500">
        <v>2</v>
      </c>
    </row>
    <row r="501" spans="1:72" hidden="1">
      <c r="A501" s="9">
        <v>494</v>
      </c>
      <c r="B501" s="9">
        <v>1</v>
      </c>
      <c r="C501" s="9">
        <v>5</v>
      </c>
      <c r="D501" s="9">
        <v>1</v>
      </c>
      <c r="E501" s="9">
        <v>16</v>
      </c>
      <c r="F501" s="9">
        <v>0</v>
      </c>
      <c r="G501" s="9">
        <v>0</v>
      </c>
      <c r="H501" s="9">
        <v>0</v>
      </c>
      <c r="I501" s="9">
        <v>0</v>
      </c>
      <c r="J501" s="9">
        <v>0</v>
      </c>
      <c r="K501" s="9">
        <v>1</v>
      </c>
      <c r="L501" s="9">
        <v>0</v>
      </c>
      <c r="M501" s="9">
        <v>1</v>
      </c>
      <c r="N501" s="9">
        <v>1</v>
      </c>
      <c r="O501" s="9">
        <v>1</v>
      </c>
      <c r="P501" s="9">
        <v>1</v>
      </c>
      <c r="Q501" s="9">
        <v>1</v>
      </c>
      <c r="R501" s="9">
        <v>2</v>
      </c>
      <c r="S501" s="9"/>
      <c r="T501" s="9">
        <v>1</v>
      </c>
      <c r="U501" s="9">
        <v>1</v>
      </c>
      <c r="V501" s="9">
        <v>2</v>
      </c>
      <c r="W501" s="75">
        <v>2</v>
      </c>
      <c r="X501" s="75" t="s">
        <v>956</v>
      </c>
      <c r="Y501" s="75" t="s">
        <v>952</v>
      </c>
      <c r="Z501" s="9" t="s">
        <v>952</v>
      </c>
      <c r="AA501" s="9">
        <v>1</v>
      </c>
      <c r="AB501" s="9">
        <v>2</v>
      </c>
      <c r="AC501" s="9">
        <v>1</v>
      </c>
      <c r="AD501" s="9">
        <v>1</v>
      </c>
      <c r="AE501" s="9">
        <v>2</v>
      </c>
      <c r="AF501" s="9">
        <v>1</v>
      </c>
      <c r="AG501" s="9">
        <v>1</v>
      </c>
      <c r="AH501" s="91">
        <v>1</v>
      </c>
      <c r="AI501" s="9">
        <v>2</v>
      </c>
      <c r="AJ501">
        <v>2</v>
      </c>
      <c r="AK501" t="s">
        <v>957</v>
      </c>
      <c r="AL501" s="58">
        <v>1</v>
      </c>
      <c r="AM501">
        <v>1</v>
      </c>
      <c r="AN501">
        <v>1</v>
      </c>
      <c r="AO501">
        <v>2</v>
      </c>
      <c r="AP501">
        <v>1</v>
      </c>
      <c r="AQ501">
        <v>2</v>
      </c>
      <c r="AR501">
        <v>2</v>
      </c>
      <c r="AS501">
        <v>2</v>
      </c>
      <c r="AT501">
        <v>2</v>
      </c>
      <c r="AU501">
        <v>2</v>
      </c>
      <c r="AV501">
        <v>2</v>
      </c>
      <c r="AW501">
        <v>1</v>
      </c>
      <c r="AX501">
        <v>2</v>
      </c>
      <c r="AY501">
        <v>2</v>
      </c>
      <c r="AZ501">
        <v>2</v>
      </c>
      <c r="BA501">
        <v>1</v>
      </c>
      <c r="BB501">
        <v>2</v>
      </c>
      <c r="BC501">
        <v>1</v>
      </c>
      <c r="BD501">
        <v>1</v>
      </c>
      <c r="BE501">
        <v>1</v>
      </c>
      <c r="BF501">
        <v>2</v>
      </c>
      <c r="BG501">
        <v>2</v>
      </c>
      <c r="BH501">
        <v>1</v>
      </c>
      <c r="BI501">
        <v>2</v>
      </c>
      <c r="BJ501">
        <v>1</v>
      </c>
      <c r="BK501">
        <v>1</v>
      </c>
      <c r="BL501">
        <v>1</v>
      </c>
      <c r="BM501">
        <v>2</v>
      </c>
      <c r="BN501">
        <v>3</v>
      </c>
      <c r="BO501">
        <v>2</v>
      </c>
      <c r="BP501">
        <v>2</v>
      </c>
      <c r="BQ501">
        <v>1</v>
      </c>
      <c r="BR501">
        <v>1</v>
      </c>
      <c r="BS501">
        <v>2</v>
      </c>
    </row>
    <row r="502" spans="1:72">
      <c r="A502" s="9">
        <v>495</v>
      </c>
      <c r="B502" s="9">
        <v>2</v>
      </c>
      <c r="C502" s="9">
        <v>5</v>
      </c>
      <c r="D502" s="9">
        <v>4</v>
      </c>
      <c r="E502" s="9">
        <v>12</v>
      </c>
      <c r="F502" s="9">
        <v>0</v>
      </c>
      <c r="G502" s="9">
        <v>0</v>
      </c>
      <c r="H502" s="9">
        <v>0</v>
      </c>
      <c r="I502" s="9">
        <v>1</v>
      </c>
      <c r="J502" s="9">
        <v>1</v>
      </c>
      <c r="K502" s="9">
        <v>0</v>
      </c>
      <c r="L502" s="9">
        <v>0</v>
      </c>
      <c r="M502" s="9">
        <v>2</v>
      </c>
      <c r="N502" s="9">
        <v>2</v>
      </c>
      <c r="O502" s="9">
        <v>1</v>
      </c>
      <c r="P502" s="9">
        <v>2</v>
      </c>
      <c r="Q502" s="9">
        <v>1</v>
      </c>
      <c r="R502" s="9">
        <v>1</v>
      </c>
      <c r="S502" s="9">
        <v>1</v>
      </c>
      <c r="T502" s="9">
        <v>2</v>
      </c>
      <c r="U502" s="9">
        <v>1</v>
      </c>
      <c r="V502" s="9">
        <v>2</v>
      </c>
      <c r="W502" s="75">
        <v>1</v>
      </c>
      <c r="X502" s="75">
        <v>1</v>
      </c>
      <c r="Y502" s="75">
        <v>2</v>
      </c>
      <c r="Z502" s="9">
        <v>2</v>
      </c>
      <c r="AA502" s="9">
        <v>1</v>
      </c>
      <c r="AB502" s="9">
        <v>2</v>
      </c>
      <c r="AC502" s="9">
        <v>2</v>
      </c>
      <c r="AD502" s="9">
        <v>1</v>
      </c>
      <c r="AE502" s="9">
        <v>2</v>
      </c>
      <c r="AF502" s="9">
        <v>2</v>
      </c>
      <c r="AG502" s="9">
        <v>2</v>
      </c>
      <c r="AH502" s="9">
        <v>1</v>
      </c>
      <c r="AI502" s="9">
        <v>2</v>
      </c>
      <c r="AJ502">
        <v>2</v>
      </c>
      <c r="AK502" t="s">
        <v>957</v>
      </c>
      <c r="AL502" s="58">
        <v>2</v>
      </c>
      <c r="AM502">
        <v>1</v>
      </c>
      <c r="AN502">
        <v>2</v>
      </c>
      <c r="AO502">
        <v>2</v>
      </c>
      <c r="AP502">
        <v>1</v>
      </c>
      <c r="AQ502">
        <v>2</v>
      </c>
      <c r="AR502">
        <v>2</v>
      </c>
      <c r="AS502">
        <v>2</v>
      </c>
      <c r="AT502">
        <v>2</v>
      </c>
      <c r="AU502">
        <v>1</v>
      </c>
      <c r="AV502">
        <v>2</v>
      </c>
      <c r="AW502">
        <v>2</v>
      </c>
      <c r="AX502">
        <v>2</v>
      </c>
      <c r="AY502">
        <v>2</v>
      </c>
      <c r="AZ502">
        <v>2</v>
      </c>
      <c r="BA502">
        <v>2</v>
      </c>
      <c r="BB502">
        <v>2</v>
      </c>
      <c r="BC502">
        <v>1</v>
      </c>
      <c r="BD502">
        <v>1</v>
      </c>
      <c r="BE502">
        <v>2</v>
      </c>
      <c r="BF502" t="s">
        <v>957</v>
      </c>
      <c r="BG502" t="s">
        <v>957</v>
      </c>
      <c r="BH502">
        <v>1</v>
      </c>
      <c r="BI502">
        <v>3</v>
      </c>
      <c r="BJ502">
        <v>1</v>
      </c>
      <c r="BK502">
        <v>2</v>
      </c>
      <c r="BL502">
        <v>2</v>
      </c>
      <c r="BM502">
        <v>1</v>
      </c>
      <c r="BN502">
        <v>4</v>
      </c>
      <c r="BO502">
        <v>3</v>
      </c>
      <c r="BP502">
        <v>4</v>
      </c>
      <c r="BQ502">
        <v>4</v>
      </c>
      <c r="BR502">
        <v>3</v>
      </c>
      <c r="BS502">
        <v>2</v>
      </c>
    </row>
    <row r="503" spans="1:72" hidden="1">
      <c r="A503" s="9">
        <v>496</v>
      </c>
      <c r="B503" s="9">
        <v>2</v>
      </c>
      <c r="C503" s="9">
        <v>4</v>
      </c>
      <c r="D503" s="9">
        <v>7</v>
      </c>
      <c r="E503" s="9">
        <v>3</v>
      </c>
      <c r="F503" s="9">
        <v>0</v>
      </c>
      <c r="G503" s="9">
        <v>0</v>
      </c>
      <c r="H503" s="9">
        <v>1</v>
      </c>
      <c r="I503" s="9">
        <v>1</v>
      </c>
      <c r="J503" s="9">
        <v>0</v>
      </c>
      <c r="K503" s="9">
        <v>0</v>
      </c>
      <c r="L503" s="9">
        <v>0</v>
      </c>
      <c r="M503" s="9">
        <v>2</v>
      </c>
      <c r="N503" s="9">
        <v>1</v>
      </c>
      <c r="O503" s="9">
        <v>1</v>
      </c>
      <c r="P503" s="9">
        <v>1</v>
      </c>
      <c r="Q503" s="9">
        <v>1</v>
      </c>
      <c r="R503" s="9">
        <v>1</v>
      </c>
      <c r="S503" s="9">
        <v>1</v>
      </c>
      <c r="T503" s="9">
        <v>1</v>
      </c>
      <c r="U503" s="9">
        <v>1</v>
      </c>
      <c r="V503" s="9">
        <v>2</v>
      </c>
      <c r="W503" s="75">
        <v>1</v>
      </c>
      <c r="X503" s="75">
        <v>1</v>
      </c>
      <c r="Y503" s="75">
        <v>2</v>
      </c>
      <c r="Z503" s="9">
        <v>1</v>
      </c>
      <c r="AA503" s="9">
        <v>1</v>
      </c>
      <c r="AB503" s="9">
        <v>2</v>
      </c>
      <c r="AC503" s="9">
        <v>1</v>
      </c>
      <c r="AD503" s="9">
        <v>1</v>
      </c>
      <c r="AE503" s="9">
        <v>1</v>
      </c>
      <c r="AF503" s="9">
        <v>1</v>
      </c>
      <c r="AG503" s="9">
        <v>1</v>
      </c>
      <c r="AH503" s="9">
        <v>1</v>
      </c>
      <c r="AI503" s="9">
        <v>2</v>
      </c>
      <c r="AJ503">
        <v>2</v>
      </c>
      <c r="AK503" t="s">
        <v>957</v>
      </c>
      <c r="AL503" s="58">
        <v>2</v>
      </c>
      <c r="AM503">
        <v>1</v>
      </c>
      <c r="AN503">
        <v>1</v>
      </c>
      <c r="AO503">
        <v>2</v>
      </c>
      <c r="AP503">
        <v>1</v>
      </c>
      <c r="AQ503">
        <v>2</v>
      </c>
      <c r="AR503">
        <v>2</v>
      </c>
      <c r="AS503">
        <v>2</v>
      </c>
      <c r="AT503">
        <v>1</v>
      </c>
      <c r="AU503">
        <v>1</v>
      </c>
      <c r="AV503">
        <v>2</v>
      </c>
      <c r="AW503">
        <v>1</v>
      </c>
      <c r="AX503">
        <v>1</v>
      </c>
      <c r="AY503">
        <v>1</v>
      </c>
      <c r="AZ503">
        <v>1</v>
      </c>
      <c r="BA503">
        <v>1</v>
      </c>
      <c r="BB503">
        <v>2</v>
      </c>
      <c r="BC503">
        <v>1</v>
      </c>
      <c r="BD503">
        <v>1</v>
      </c>
      <c r="BE503">
        <v>1</v>
      </c>
      <c r="BF503">
        <v>3</v>
      </c>
      <c r="BG503">
        <v>1</v>
      </c>
      <c r="BH503">
        <v>1</v>
      </c>
      <c r="BI503">
        <v>2</v>
      </c>
      <c r="BJ503">
        <v>2</v>
      </c>
      <c r="BK503">
        <v>3</v>
      </c>
      <c r="BL503">
        <v>3</v>
      </c>
      <c r="BM503">
        <v>1</v>
      </c>
      <c r="BN503">
        <v>3</v>
      </c>
      <c r="BO503">
        <v>1</v>
      </c>
      <c r="BP503">
        <v>2</v>
      </c>
      <c r="BQ503">
        <v>1</v>
      </c>
      <c r="BR503">
        <v>1</v>
      </c>
      <c r="BS503">
        <v>2</v>
      </c>
      <c r="BT503" t="s">
        <v>371</v>
      </c>
    </row>
    <row r="504" spans="1:72">
      <c r="A504" s="9">
        <v>497</v>
      </c>
      <c r="B504" s="9">
        <v>2</v>
      </c>
      <c r="C504" s="9">
        <v>7</v>
      </c>
      <c r="D504" s="9"/>
      <c r="E504" s="9">
        <v>4</v>
      </c>
      <c r="F504" s="9">
        <v>0</v>
      </c>
      <c r="G504" s="9">
        <v>0</v>
      </c>
      <c r="H504" s="9">
        <v>0</v>
      </c>
      <c r="I504" s="9">
        <v>1</v>
      </c>
      <c r="J504" s="9">
        <v>0</v>
      </c>
      <c r="K504" s="9">
        <v>0</v>
      </c>
      <c r="L504" s="9">
        <v>0</v>
      </c>
      <c r="M504" s="9">
        <v>1</v>
      </c>
      <c r="N504" s="9">
        <v>2</v>
      </c>
      <c r="O504" s="9">
        <v>2</v>
      </c>
      <c r="P504" s="9">
        <v>1</v>
      </c>
      <c r="Q504" s="9">
        <v>2</v>
      </c>
      <c r="R504" s="9" t="s">
        <v>957</v>
      </c>
      <c r="S504" s="9" t="s">
        <v>957</v>
      </c>
      <c r="T504" s="9">
        <v>1</v>
      </c>
      <c r="U504" s="9">
        <v>1</v>
      </c>
      <c r="V504" s="9">
        <v>1</v>
      </c>
      <c r="W504" s="75">
        <v>1</v>
      </c>
      <c r="X504" s="75">
        <v>1</v>
      </c>
      <c r="Y504" s="75">
        <v>2</v>
      </c>
      <c r="Z504" s="9">
        <v>1</v>
      </c>
      <c r="AA504" s="9">
        <v>1</v>
      </c>
      <c r="AB504" s="9">
        <v>2</v>
      </c>
      <c r="AC504" s="9">
        <v>2</v>
      </c>
      <c r="AD504" s="9">
        <v>1</v>
      </c>
      <c r="AE504" s="9">
        <v>1</v>
      </c>
      <c r="AF504" s="9">
        <v>1</v>
      </c>
      <c r="AG504" s="9">
        <v>2</v>
      </c>
      <c r="AH504" s="9">
        <v>1</v>
      </c>
      <c r="AI504" s="9">
        <v>1</v>
      </c>
      <c r="AJ504">
        <v>2</v>
      </c>
      <c r="AK504" t="s">
        <v>957</v>
      </c>
      <c r="AL504" s="58">
        <v>1</v>
      </c>
      <c r="AM504">
        <v>1</v>
      </c>
      <c r="AN504">
        <v>1</v>
      </c>
      <c r="AO504">
        <v>1</v>
      </c>
      <c r="AP504">
        <v>2</v>
      </c>
      <c r="AQ504">
        <v>2</v>
      </c>
      <c r="AR504">
        <v>2</v>
      </c>
      <c r="AS504">
        <v>2</v>
      </c>
      <c r="AT504">
        <v>2</v>
      </c>
      <c r="AU504">
        <v>1</v>
      </c>
      <c r="AV504">
        <v>2</v>
      </c>
      <c r="AW504">
        <v>1</v>
      </c>
      <c r="AX504">
        <v>2</v>
      </c>
      <c r="AY504">
        <v>2</v>
      </c>
      <c r="AZ504">
        <v>1</v>
      </c>
      <c r="BA504">
        <v>1</v>
      </c>
      <c r="BB504">
        <v>1</v>
      </c>
      <c r="BC504">
        <v>1</v>
      </c>
      <c r="BD504">
        <v>2</v>
      </c>
      <c r="BE504">
        <v>2</v>
      </c>
      <c r="BF504" t="s">
        <v>957</v>
      </c>
      <c r="BG504" t="s">
        <v>957</v>
      </c>
      <c r="BH504">
        <v>1</v>
      </c>
      <c r="BI504">
        <v>2</v>
      </c>
      <c r="BJ504">
        <v>1</v>
      </c>
      <c r="BK504">
        <v>1</v>
      </c>
      <c r="BL504">
        <v>1</v>
      </c>
      <c r="BM504">
        <v>1</v>
      </c>
      <c r="BO504">
        <v>2</v>
      </c>
      <c r="BP504">
        <v>2</v>
      </c>
      <c r="BQ504">
        <v>3</v>
      </c>
      <c r="BR504">
        <v>1</v>
      </c>
      <c r="BS504">
        <v>1</v>
      </c>
    </row>
    <row r="505" spans="1:72" hidden="1">
      <c r="A505" s="9">
        <v>498</v>
      </c>
      <c r="B505" s="9">
        <v>1</v>
      </c>
      <c r="C505" s="9"/>
      <c r="D505" s="9">
        <v>1</v>
      </c>
      <c r="E505" s="9">
        <v>11</v>
      </c>
      <c r="F505" s="9">
        <v>0</v>
      </c>
      <c r="G505" s="9">
        <v>0</v>
      </c>
      <c r="H505" s="9">
        <v>0</v>
      </c>
      <c r="I505" s="9">
        <v>0</v>
      </c>
      <c r="J505" s="9">
        <v>0</v>
      </c>
      <c r="K505" s="9">
        <v>0</v>
      </c>
      <c r="L505" s="9">
        <v>1</v>
      </c>
      <c r="M505" s="9">
        <v>2</v>
      </c>
      <c r="N505" s="9">
        <v>1</v>
      </c>
      <c r="O505" s="9">
        <v>2</v>
      </c>
      <c r="P505" s="9">
        <v>2</v>
      </c>
      <c r="Q505" s="9">
        <v>1</v>
      </c>
      <c r="R505" s="9">
        <v>1</v>
      </c>
      <c r="S505" s="9">
        <v>1</v>
      </c>
      <c r="T505" s="9">
        <v>2</v>
      </c>
      <c r="U505" s="9">
        <v>1</v>
      </c>
      <c r="V505" s="9">
        <v>2</v>
      </c>
      <c r="W505" s="75">
        <v>1</v>
      </c>
      <c r="X505" s="75">
        <v>1</v>
      </c>
      <c r="Y505" s="75">
        <v>2</v>
      </c>
      <c r="Z505" s="9">
        <v>2</v>
      </c>
      <c r="AA505" s="9">
        <v>2</v>
      </c>
      <c r="AB505" s="9">
        <v>2</v>
      </c>
      <c r="AC505" s="9">
        <v>1</v>
      </c>
      <c r="AD505" s="9">
        <v>1</v>
      </c>
      <c r="AE505" s="9">
        <v>2</v>
      </c>
      <c r="AF505" s="9">
        <v>2</v>
      </c>
      <c r="AG505" s="9">
        <v>2</v>
      </c>
      <c r="AH505" s="91">
        <v>2</v>
      </c>
      <c r="AI505" s="9">
        <v>2</v>
      </c>
      <c r="AJ505">
        <v>2</v>
      </c>
      <c r="AK505" t="s">
        <v>957</v>
      </c>
      <c r="AL505" s="58">
        <v>2</v>
      </c>
      <c r="AM505">
        <v>2</v>
      </c>
      <c r="AN505">
        <v>2</v>
      </c>
      <c r="AO505">
        <v>2</v>
      </c>
      <c r="AP505">
        <v>2</v>
      </c>
      <c r="AQ505">
        <v>2</v>
      </c>
      <c r="AR505">
        <v>2</v>
      </c>
      <c r="AS505">
        <v>2</v>
      </c>
      <c r="AT505">
        <v>2</v>
      </c>
      <c r="AU505">
        <v>2</v>
      </c>
      <c r="AV505">
        <v>2</v>
      </c>
      <c r="AW505">
        <v>2</v>
      </c>
      <c r="AX505">
        <v>2</v>
      </c>
      <c r="AY505">
        <v>2</v>
      </c>
      <c r="AZ505">
        <v>2</v>
      </c>
      <c r="BA505">
        <v>1</v>
      </c>
      <c r="BB505">
        <v>2</v>
      </c>
      <c r="BC505">
        <v>1</v>
      </c>
      <c r="BD505">
        <v>1</v>
      </c>
      <c r="BE505">
        <v>2</v>
      </c>
      <c r="BF505" t="s">
        <v>968</v>
      </c>
      <c r="BG505" t="s">
        <v>957</v>
      </c>
      <c r="BH505">
        <v>1</v>
      </c>
      <c r="BI505">
        <v>3</v>
      </c>
      <c r="BJ505">
        <v>3</v>
      </c>
      <c r="BK505">
        <v>3</v>
      </c>
      <c r="BL505">
        <v>2</v>
      </c>
      <c r="BM505">
        <v>2</v>
      </c>
      <c r="BN505">
        <v>4</v>
      </c>
      <c r="BO505">
        <v>2</v>
      </c>
      <c r="BP505">
        <v>2</v>
      </c>
      <c r="BQ505">
        <v>2</v>
      </c>
      <c r="BR505">
        <v>1</v>
      </c>
      <c r="BS505">
        <v>2</v>
      </c>
    </row>
    <row r="506" spans="1:72" hidden="1">
      <c r="A506" s="9">
        <v>499</v>
      </c>
      <c r="B506" s="9">
        <v>1</v>
      </c>
      <c r="C506" s="9">
        <v>6</v>
      </c>
      <c r="D506" s="9">
        <v>7</v>
      </c>
      <c r="E506" s="9">
        <v>2</v>
      </c>
      <c r="F506" s="9">
        <v>0</v>
      </c>
      <c r="G506" s="9">
        <v>0</v>
      </c>
      <c r="H506" s="9">
        <v>0</v>
      </c>
      <c r="I506" s="9">
        <v>0</v>
      </c>
      <c r="J506" s="9">
        <v>0</v>
      </c>
      <c r="K506" s="9">
        <v>0</v>
      </c>
      <c r="L506" s="9">
        <v>1</v>
      </c>
      <c r="M506" s="9">
        <v>3</v>
      </c>
      <c r="N506" s="9">
        <v>2</v>
      </c>
      <c r="O506" s="9">
        <v>2</v>
      </c>
      <c r="P506" s="9">
        <v>1</v>
      </c>
      <c r="Q506" s="9">
        <v>1</v>
      </c>
      <c r="R506" s="9">
        <v>1</v>
      </c>
      <c r="S506" s="9">
        <v>1</v>
      </c>
      <c r="T506" s="9">
        <v>2</v>
      </c>
      <c r="U506" s="9">
        <v>2</v>
      </c>
      <c r="V506" s="9" t="s">
        <v>957</v>
      </c>
      <c r="W506" s="75">
        <v>2</v>
      </c>
      <c r="X506" s="75" t="s">
        <v>956</v>
      </c>
      <c r="Y506" s="75" t="s">
        <v>952</v>
      </c>
      <c r="Z506" s="9" t="s">
        <v>952</v>
      </c>
      <c r="AA506" s="9">
        <v>1</v>
      </c>
      <c r="AB506" s="9">
        <v>2</v>
      </c>
      <c r="AC506" s="9">
        <v>1</v>
      </c>
      <c r="AD506" s="9">
        <v>1</v>
      </c>
      <c r="AE506" s="9">
        <v>2</v>
      </c>
      <c r="AF506" s="9">
        <v>1</v>
      </c>
      <c r="AG506" s="9">
        <v>2</v>
      </c>
      <c r="AH506" s="9">
        <v>1</v>
      </c>
      <c r="AI506" s="9">
        <v>2</v>
      </c>
      <c r="AJ506">
        <v>2</v>
      </c>
      <c r="AK506" t="s">
        <v>957</v>
      </c>
      <c r="AL506" s="58">
        <v>1</v>
      </c>
      <c r="AM506">
        <v>1</v>
      </c>
      <c r="AN506">
        <v>1</v>
      </c>
      <c r="AO506">
        <v>2</v>
      </c>
      <c r="AP506">
        <v>2</v>
      </c>
      <c r="AQ506">
        <v>2</v>
      </c>
      <c r="AR506">
        <v>2</v>
      </c>
      <c r="AS506">
        <v>2</v>
      </c>
      <c r="AT506">
        <v>2</v>
      </c>
      <c r="AU506">
        <v>2</v>
      </c>
      <c r="AV506">
        <v>2</v>
      </c>
      <c r="AW506">
        <v>2</v>
      </c>
      <c r="AX506">
        <v>2</v>
      </c>
      <c r="AY506">
        <v>2</v>
      </c>
      <c r="AZ506">
        <v>1</v>
      </c>
      <c r="BA506">
        <v>1</v>
      </c>
      <c r="BB506">
        <v>1</v>
      </c>
      <c r="BC506">
        <v>2</v>
      </c>
      <c r="BD506">
        <v>2</v>
      </c>
      <c r="BE506">
        <v>1</v>
      </c>
      <c r="BF506">
        <v>1</v>
      </c>
      <c r="BG506">
        <v>1</v>
      </c>
      <c r="BH506">
        <v>1</v>
      </c>
      <c r="BI506">
        <v>3</v>
      </c>
      <c r="BJ506">
        <v>4</v>
      </c>
      <c r="BK506">
        <v>3</v>
      </c>
      <c r="BL506">
        <v>2</v>
      </c>
      <c r="BM506">
        <v>1</v>
      </c>
      <c r="BN506">
        <v>4</v>
      </c>
      <c r="BO506">
        <v>4</v>
      </c>
      <c r="BP506">
        <v>1</v>
      </c>
      <c r="BQ506">
        <v>3</v>
      </c>
      <c r="BR506">
        <v>4</v>
      </c>
      <c r="BS506">
        <v>4</v>
      </c>
    </row>
    <row r="507" spans="1:72">
      <c r="A507" s="9">
        <v>500</v>
      </c>
      <c r="B507" s="9">
        <v>2</v>
      </c>
      <c r="C507" s="9">
        <v>4</v>
      </c>
      <c r="D507" s="9">
        <v>4</v>
      </c>
      <c r="E507" s="9">
        <v>15</v>
      </c>
      <c r="F507" s="9">
        <v>0</v>
      </c>
      <c r="G507" s="9">
        <v>1</v>
      </c>
      <c r="H507" s="9">
        <v>0</v>
      </c>
      <c r="I507" s="9">
        <v>0</v>
      </c>
      <c r="J507" s="9">
        <v>0</v>
      </c>
      <c r="K507" s="9">
        <v>0</v>
      </c>
      <c r="L507" s="9">
        <v>0</v>
      </c>
      <c r="M507" s="9">
        <v>2</v>
      </c>
      <c r="N507" s="9">
        <v>2</v>
      </c>
      <c r="O507" s="9">
        <v>1</v>
      </c>
      <c r="P507" s="9">
        <v>1</v>
      </c>
      <c r="Q507" s="9">
        <v>1</v>
      </c>
      <c r="R507" s="9">
        <v>1</v>
      </c>
      <c r="S507" s="9">
        <v>1</v>
      </c>
      <c r="T507" s="9">
        <v>1</v>
      </c>
      <c r="U507" s="9">
        <v>1</v>
      </c>
      <c r="V507" s="9">
        <v>2</v>
      </c>
      <c r="W507" s="75">
        <v>1</v>
      </c>
      <c r="X507" s="75">
        <v>1</v>
      </c>
      <c r="Y507" s="75">
        <v>2</v>
      </c>
      <c r="Z507" s="9">
        <v>1</v>
      </c>
      <c r="AA507" s="9">
        <v>2</v>
      </c>
      <c r="AB507" s="9">
        <v>2</v>
      </c>
      <c r="AC507" s="9">
        <v>2</v>
      </c>
      <c r="AD507" s="9">
        <v>1</v>
      </c>
      <c r="AE507" s="9">
        <v>2</v>
      </c>
      <c r="AF507" s="9">
        <v>1</v>
      </c>
      <c r="AG507" s="9">
        <v>1</v>
      </c>
      <c r="AH507" s="9">
        <v>1</v>
      </c>
      <c r="AI507" s="9">
        <v>2</v>
      </c>
      <c r="AJ507">
        <v>1</v>
      </c>
      <c r="AK507">
        <v>1</v>
      </c>
      <c r="AL507" s="58">
        <v>1</v>
      </c>
      <c r="AM507">
        <v>1</v>
      </c>
      <c r="AN507">
        <v>1</v>
      </c>
      <c r="AO507">
        <v>2</v>
      </c>
      <c r="AP507">
        <v>2</v>
      </c>
      <c r="AQ507">
        <v>2</v>
      </c>
      <c r="AR507">
        <v>2</v>
      </c>
      <c r="AS507">
        <v>2</v>
      </c>
      <c r="AT507">
        <v>1</v>
      </c>
      <c r="AU507">
        <v>1</v>
      </c>
      <c r="AV507">
        <v>2</v>
      </c>
      <c r="AW507">
        <v>1</v>
      </c>
      <c r="AX507">
        <v>2</v>
      </c>
      <c r="AY507">
        <v>1</v>
      </c>
      <c r="AZ507">
        <v>2</v>
      </c>
      <c r="BA507">
        <v>1</v>
      </c>
      <c r="BB507">
        <v>2</v>
      </c>
      <c r="BC507">
        <v>1</v>
      </c>
      <c r="BD507">
        <v>1</v>
      </c>
      <c r="BE507">
        <v>2</v>
      </c>
      <c r="BF507" t="s">
        <v>957</v>
      </c>
      <c r="BG507" t="s">
        <v>957</v>
      </c>
      <c r="BH507">
        <v>1</v>
      </c>
      <c r="BI507">
        <v>2</v>
      </c>
      <c r="BJ507">
        <v>1</v>
      </c>
      <c r="BK507">
        <v>1</v>
      </c>
      <c r="BL507">
        <v>1</v>
      </c>
      <c r="BM507">
        <v>1</v>
      </c>
      <c r="BN507">
        <v>4</v>
      </c>
      <c r="BO507">
        <v>3</v>
      </c>
      <c r="BP507">
        <v>1</v>
      </c>
      <c r="BQ507">
        <v>2</v>
      </c>
      <c r="BR507">
        <v>1</v>
      </c>
      <c r="BS507">
        <v>1</v>
      </c>
      <c r="BT507" t="s">
        <v>372</v>
      </c>
    </row>
    <row r="508" spans="1:72">
      <c r="A508" s="9">
        <v>501</v>
      </c>
      <c r="B508" s="9">
        <v>1</v>
      </c>
      <c r="C508" s="9">
        <v>9</v>
      </c>
      <c r="D508" s="9"/>
      <c r="E508" s="9">
        <v>6</v>
      </c>
      <c r="F508" s="9">
        <v>0</v>
      </c>
      <c r="G508" s="9">
        <v>0</v>
      </c>
      <c r="H508" s="9">
        <v>0</v>
      </c>
      <c r="I508" s="9">
        <v>1</v>
      </c>
      <c r="J508" s="9">
        <v>0</v>
      </c>
      <c r="K508" s="9">
        <v>0</v>
      </c>
      <c r="L508" s="9">
        <v>0</v>
      </c>
      <c r="M508" s="9">
        <v>1</v>
      </c>
      <c r="N508" s="9">
        <v>2</v>
      </c>
      <c r="O508" s="9">
        <v>2</v>
      </c>
      <c r="P508" s="9">
        <v>2</v>
      </c>
      <c r="Q508" s="9">
        <v>1</v>
      </c>
      <c r="R508" s="9">
        <v>1</v>
      </c>
      <c r="S508" s="9">
        <v>2</v>
      </c>
      <c r="T508" s="9">
        <v>2</v>
      </c>
      <c r="U508" s="9">
        <v>1</v>
      </c>
      <c r="V508" s="9">
        <v>2</v>
      </c>
      <c r="W508" s="75">
        <v>2</v>
      </c>
      <c r="X508" s="75" t="s">
        <v>954</v>
      </c>
      <c r="Y508" s="75" t="s">
        <v>952</v>
      </c>
      <c r="Z508" s="9" t="s">
        <v>952</v>
      </c>
      <c r="AA508" s="9">
        <v>2</v>
      </c>
      <c r="AB508" s="9">
        <v>2</v>
      </c>
      <c r="AC508" s="9">
        <v>1</v>
      </c>
      <c r="AD508" s="9">
        <v>1</v>
      </c>
      <c r="AE508" s="9">
        <v>2</v>
      </c>
      <c r="AF508" s="9">
        <v>1</v>
      </c>
      <c r="AG508" s="9">
        <v>1</v>
      </c>
      <c r="AH508" s="91">
        <v>1</v>
      </c>
      <c r="AI508" s="9">
        <v>2</v>
      </c>
      <c r="AJ508">
        <v>2</v>
      </c>
      <c r="AK508" t="s">
        <v>957</v>
      </c>
      <c r="AL508" s="58">
        <v>1</v>
      </c>
      <c r="AM508">
        <v>1</v>
      </c>
      <c r="AN508">
        <v>1</v>
      </c>
      <c r="AO508">
        <v>2</v>
      </c>
      <c r="AP508">
        <v>2</v>
      </c>
      <c r="AQ508">
        <v>2</v>
      </c>
      <c r="AR508">
        <v>2</v>
      </c>
      <c r="AS508">
        <v>2</v>
      </c>
      <c r="AT508">
        <v>2</v>
      </c>
      <c r="AU508">
        <v>2</v>
      </c>
      <c r="AV508">
        <v>2</v>
      </c>
      <c r="AW508">
        <v>1</v>
      </c>
      <c r="AX508">
        <v>1</v>
      </c>
      <c r="AY508">
        <v>1</v>
      </c>
      <c r="AZ508">
        <v>1</v>
      </c>
      <c r="BA508">
        <v>1</v>
      </c>
      <c r="BB508">
        <v>2</v>
      </c>
      <c r="BC508">
        <v>2</v>
      </c>
      <c r="BD508">
        <v>2</v>
      </c>
      <c r="BE508">
        <v>1</v>
      </c>
      <c r="BF508">
        <v>2</v>
      </c>
      <c r="BG508">
        <v>1</v>
      </c>
      <c r="BH508">
        <v>1</v>
      </c>
      <c r="BI508">
        <v>1</v>
      </c>
      <c r="BJ508">
        <v>1</v>
      </c>
      <c r="BK508">
        <v>1</v>
      </c>
      <c r="BL508">
        <v>1</v>
      </c>
      <c r="BM508">
        <v>1</v>
      </c>
      <c r="BN508">
        <v>3</v>
      </c>
      <c r="BO508">
        <v>4</v>
      </c>
      <c r="BP508">
        <v>4</v>
      </c>
      <c r="BQ508">
        <v>3</v>
      </c>
      <c r="BR508">
        <v>4</v>
      </c>
      <c r="BS508">
        <v>4</v>
      </c>
    </row>
    <row r="509" spans="1:72">
      <c r="A509" s="9">
        <v>502</v>
      </c>
      <c r="B509" s="9">
        <v>1</v>
      </c>
      <c r="C509" s="9">
        <v>8</v>
      </c>
      <c r="D509" s="9">
        <v>7</v>
      </c>
      <c r="E509" s="9">
        <v>6</v>
      </c>
      <c r="F509" s="9">
        <v>0</v>
      </c>
      <c r="G509" s="9">
        <v>0</v>
      </c>
      <c r="H509" s="9">
        <v>0</v>
      </c>
      <c r="I509" s="9">
        <v>0</v>
      </c>
      <c r="J509" s="9">
        <v>0</v>
      </c>
      <c r="K509" s="9">
        <v>1</v>
      </c>
      <c r="L509" s="9">
        <v>0</v>
      </c>
      <c r="M509" s="9">
        <v>1</v>
      </c>
      <c r="N509" s="9">
        <v>2</v>
      </c>
      <c r="O509" s="9">
        <v>2</v>
      </c>
      <c r="P509" s="9">
        <v>1</v>
      </c>
      <c r="Q509" s="9">
        <v>1</v>
      </c>
      <c r="R509" s="9">
        <v>2</v>
      </c>
      <c r="S509" s="9"/>
      <c r="T509" s="9">
        <v>2</v>
      </c>
      <c r="U509" s="9">
        <v>1</v>
      </c>
      <c r="V509" s="9">
        <v>2</v>
      </c>
      <c r="W509" s="75">
        <v>1</v>
      </c>
      <c r="X509" s="75">
        <v>2</v>
      </c>
      <c r="Y509" s="75">
        <v>2</v>
      </c>
      <c r="Z509" s="9">
        <v>2</v>
      </c>
      <c r="AA509" s="9">
        <v>2</v>
      </c>
      <c r="AB509" s="9">
        <v>2</v>
      </c>
      <c r="AC509" s="9">
        <v>2</v>
      </c>
      <c r="AD509" s="9">
        <v>1</v>
      </c>
      <c r="AE509" s="9">
        <v>1</v>
      </c>
      <c r="AF509" s="9">
        <v>1</v>
      </c>
      <c r="AG509" s="9">
        <v>1</v>
      </c>
      <c r="AH509" s="9">
        <v>2</v>
      </c>
      <c r="AI509" s="9">
        <v>2</v>
      </c>
      <c r="AJ509">
        <v>2</v>
      </c>
      <c r="AK509" t="s">
        <v>957</v>
      </c>
      <c r="AL509" s="58">
        <v>2</v>
      </c>
      <c r="AM509">
        <v>1</v>
      </c>
      <c r="AN509">
        <v>1</v>
      </c>
      <c r="AO509">
        <v>2</v>
      </c>
      <c r="AP509">
        <v>1</v>
      </c>
      <c r="AQ509">
        <v>2</v>
      </c>
      <c r="AR509">
        <v>1</v>
      </c>
      <c r="AS509">
        <v>2</v>
      </c>
      <c r="AT509">
        <v>2</v>
      </c>
      <c r="AU509">
        <v>2</v>
      </c>
      <c r="AV509">
        <v>2</v>
      </c>
      <c r="AW509">
        <v>1</v>
      </c>
      <c r="AX509">
        <v>1</v>
      </c>
      <c r="AY509">
        <v>1</v>
      </c>
      <c r="AZ509">
        <v>2</v>
      </c>
      <c r="BA509">
        <v>1</v>
      </c>
      <c r="BB509">
        <v>1</v>
      </c>
      <c r="BC509">
        <v>1</v>
      </c>
      <c r="BD509">
        <v>1</v>
      </c>
      <c r="BE509">
        <v>1</v>
      </c>
      <c r="BF509">
        <v>2</v>
      </c>
      <c r="BG509">
        <v>1</v>
      </c>
      <c r="BH509">
        <v>1</v>
      </c>
      <c r="BI509">
        <v>2</v>
      </c>
      <c r="BJ509">
        <v>2</v>
      </c>
      <c r="BK509">
        <v>1</v>
      </c>
      <c r="BL509">
        <v>1</v>
      </c>
      <c r="BM509">
        <v>1</v>
      </c>
      <c r="BN509">
        <v>3</v>
      </c>
      <c r="BO509">
        <v>2</v>
      </c>
      <c r="BP509">
        <v>2</v>
      </c>
      <c r="BQ509">
        <v>3</v>
      </c>
      <c r="BR509">
        <v>3</v>
      </c>
      <c r="BS509">
        <v>2</v>
      </c>
    </row>
    <row r="510" spans="1:72" hidden="1">
      <c r="A510" s="9">
        <v>503</v>
      </c>
      <c r="B510" s="9">
        <v>2</v>
      </c>
      <c r="C510" s="9">
        <v>9</v>
      </c>
      <c r="D510" s="9">
        <v>5</v>
      </c>
      <c r="E510" s="9">
        <v>6</v>
      </c>
      <c r="F510" s="9">
        <v>0</v>
      </c>
      <c r="G510" s="9">
        <v>0</v>
      </c>
      <c r="H510" s="9">
        <v>0</v>
      </c>
      <c r="I510" s="9">
        <v>0</v>
      </c>
      <c r="J510" s="9">
        <v>0</v>
      </c>
      <c r="K510" s="9">
        <v>1</v>
      </c>
      <c r="L510" s="9">
        <v>0</v>
      </c>
      <c r="M510" s="9">
        <v>2</v>
      </c>
      <c r="N510" s="9">
        <v>1</v>
      </c>
      <c r="O510" s="9">
        <v>1</v>
      </c>
      <c r="P510" s="9">
        <v>1</v>
      </c>
      <c r="Q510" s="9">
        <v>1</v>
      </c>
      <c r="R510" s="9">
        <v>1</v>
      </c>
      <c r="S510" s="9"/>
      <c r="T510" s="9">
        <v>1</v>
      </c>
      <c r="U510" s="9">
        <v>1</v>
      </c>
      <c r="V510" s="9">
        <v>2</v>
      </c>
      <c r="W510" s="75">
        <v>1</v>
      </c>
      <c r="X510" s="75">
        <v>1</v>
      </c>
      <c r="Y510" s="75">
        <v>2</v>
      </c>
      <c r="Z510" s="9"/>
      <c r="AA510" s="9">
        <v>1</v>
      </c>
      <c r="AB510" s="9">
        <v>1</v>
      </c>
      <c r="AC510" s="9">
        <v>1</v>
      </c>
      <c r="AD510" s="9">
        <v>1</v>
      </c>
      <c r="AE510" s="9">
        <v>2</v>
      </c>
      <c r="AF510" s="9">
        <v>1</v>
      </c>
      <c r="AG510" s="9">
        <v>1</v>
      </c>
      <c r="AH510" s="91">
        <v>1</v>
      </c>
      <c r="AI510" s="9">
        <v>2</v>
      </c>
      <c r="AJ510">
        <v>2</v>
      </c>
      <c r="AK510" t="s">
        <v>957</v>
      </c>
      <c r="AL510" s="58">
        <v>1</v>
      </c>
      <c r="AM510">
        <v>1</v>
      </c>
      <c r="AN510">
        <v>1</v>
      </c>
      <c r="AO510">
        <v>2</v>
      </c>
      <c r="AP510">
        <v>1</v>
      </c>
      <c r="AQ510">
        <v>1</v>
      </c>
      <c r="AR510">
        <v>1</v>
      </c>
      <c r="AS510">
        <v>2</v>
      </c>
      <c r="AT510">
        <v>1</v>
      </c>
      <c r="AU510">
        <v>2</v>
      </c>
      <c r="AV510">
        <v>2</v>
      </c>
      <c r="AW510">
        <v>1</v>
      </c>
      <c r="AX510">
        <v>2</v>
      </c>
      <c r="AY510">
        <v>2</v>
      </c>
      <c r="AZ510">
        <v>2</v>
      </c>
      <c r="BA510">
        <v>1</v>
      </c>
      <c r="BB510">
        <v>2</v>
      </c>
      <c r="BC510">
        <v>1</v>
      </c>
      <c r="BD510">
        <v>1</v>
      </c>
      <c r="BE510">
        <v>1</v>
      </c>
      <c r="BF510">
        <v>1</v>
      </c>
      <c r="BG510">
        <v>1</v>
      </c>
      <c r="BH510">
        <v>1</v>
      </c>
      <c r="BI510">
        <v>1</v>
      </c>
      <c r="BJ510">
        <v>1</v>
      </c>
      <c r="BK510">
        <v>4</v>
      </c>
      <c r="BL510">
        <v>2</v>
      </c>
      <c r="BM510">
        <v>1</v>
      </c>
      <c r="BN510">
        <v>2</v>
      </c>
      <c r="BO510">
        <v>2</v>
      </c>
      <c r="BP510">
        <v>2</v>
      </c>
      <c r="BQ510">
        <v>2</v>
      </c>
      <c r="BR510">
        <v>4</v>
      </c>
      <c r="BS510">
        <v>4</v>
      </c>
      <c r="BT510" t="s">
        <v>373</v>
      </c>
    </row>
    <row r="511" spans="1:72">
      <c r="A511" s="9">
        <v>504</v>
      </c>
      <c r="B511" s="9">
        <v>2</v>
      </c>
      <c r="C511" s="9"/>
      <c r="D511" s="9">
        <v>5</v>
      </c>
      <c r="E511" s="9">
        <v>14</v>
      </c>
      <c r="F511" s="9">
        <v>0</v>
      </c>
      <c r="G511" s="9">
        <v>0</v>
      </c>
      <c r="H511" s="9">
        <v>1</v>
      </c>
      <c r="I511" s="9">
        <v>0</v>
      </c>
      <c r="J511" s="9">
        <v>1</v>
      </c>
      <c r="K511" s="9">
        <v>0</v>
      </c>
      <c r="L511" s="9">
        <v>0</v>
      </c>
      <c r="M511" s="9">
        <v>2</v>
      </c>
      <c r="N511" s="9">
        <v>2</v>
      </c>
      <c r="O511" s="9">
        <v>2</v>
      </c>
      <c r="P511" s="9">
        <v>1</v>
      </c>
      <c r="Q511" s="9">
        <v>1</v>
      </c>
      <c r="R511" s="9">
        <v>1</v>
      </c>
      <c r="S511" s="9"/>
      <c r="T511" s="9">
        <v>2</v>
      </c>
      <c r="U511" s="9">
        <v>1</v>
      </c>
      <c r="V511" s="9">
        <v>2</v>
      </c>
      <c r="W511" s="75">
        <v>2</v>
      </c>
      <c r="X511" s="75" t="s">
        <v>956</v>
      </c>
      <c r="Y511" s="75" t="s">
        <v>952</v>
      </c>
      <c r="Z511" s="9" t="s">
        <v>952</v>
      </c>
      <c r="AA511" s="9">
        <v>2</v>
      </c>
      <c r="AB511" s="9">
        <v>2</v>
      </c>
      <c r="AC511" s="9">
        <v>1</v>
      </c>
      <c r="AD511" s="9">
        <v>1</v>
      </c>
      <c r="AE511" s="9">
        <v>2</v>
      </c>
      <c r="AF511" s="9">
        <v>1</v>
      </c>
      <c r="AG511" s="9">
        <v>2</v>
      </c>
      <c r="AH511" s="91">
        <v>2</v>
      </c>
      <c r="AI511" s="9">
        <v>2</v>
      </c>
      <c r="AJ511">
        <v>2</v>
      </c>
      <c r="AK511" t="s">
        <v>957</v>
      </c>
      <c r="AL511" s="58">
        <v>2</v>
      </c>
      <c r="AM511">
        <v>1</v>
      </c>
      <c r="AN511">
        <v>1</v>
      </c>
      <c r="AO511">
        <v>2</v>
      </c>
      <c r="AP511">
        <v>1</v>
      </c>
      <c r="AQ511">
        <v>2</v>
      </c>
      <c r="AR511">
        <v>2</v>
      </c>
      <c r="AS511">
        <v>2</v>
      </c>
      <c r="AT511">
        <v>2</v>
      </c>
      <c r="AU511">
        <v>2</v>
      </c>
      <c r="AV511">
        <v>2</v>
      </c>
      <c r="AW511">
        <v>1</v>
      </c>
      <c r="AX511">
        <v>2</v>
      </c>
      <c r="AY511">
        <v>1</v>
      </c>
      <c r="AZ511">
        <v>1</v>
      </c>
      <c r="BA511">
        <v>1</v>
      </c>
      <c r="BB511">
        <v>1</v>
      </c>
      <c r="BC511">
        <v>1</v>
      </c>
      <c r="BD511">
        <v>1</v>
      </c>
      <c r="BE511">
        <v>2</v>
      </c>
      <c r="BF511" t="s">
        <v>957</v>
      </c>
      <c r="BG511" t="s">
        <v>957</v>
      </c>
      <c r="BH511">
        <v>1</v>
      </c>
      <c r="BI511">
        <v>3</v>
      </c>
      <c r="BJ511">
        <v>1</v>
      </c>
      <c r="BK511">
        <v>1</v>
      </c>
      <c r="BL511">
        <v>1</v>
      </c>
      <c r="BM511">
        <v>2</v>
      </c>
      <c r="BN511">
        <v>4</v>
      </c>
      <c r="BO511">
        <v>2</v>
      </c>
      <c r="BP511">
        <v>2</v>
      </c>
      <c r="BQ511">
        <v>4</v>
      </c>
      <c r="BR511">
        <v>1</v>
      </c>
      <c r="BS511">
        <v>1</v>
      </c>
    </row>
    <row r="512" spans="1:72">
      <c r="A512" s="9">
        <v>505</v>
      </c>
      <c r="B512" s="9">
        <v>1</v>
      </c>
      <c r="C512" s="9">
        <v>5</v>
      </c>
      <c r="D512" s="9">
        <v>1</v>
      </c>
      <c r="E512" s="9">
        <v>4</v>
      </c>
      <c r="F512" s="9">
        <v>0</v>
      </c>
      <c r="G512" s="9">
        <v>0</v>
      </c>
      <c r="H512" s="9">
        <v>0</v>
      </c>
      <c r="I512" s="9">
        <v>0</v>
      </c>
      <c r="J512" s="9">
        <v>1</v>
      </c>
      <c r="K512" s="9">
        <v>0</v>
      </c>
      <c r="L512" s="9">
        <v>0</v>
      </c>
      <c r="M512" s="9">
        <v>1</v>
      </c>
      <c r="N512" s="9">
        <v>2</v>
      </c>
      <c r="O512" s="9">
        <v>2</v>
      </c>
      <c r="P512" s="9">
        <v>1</v>
      </c>
      <c r="Q512" s="9">
        <v>1</v>
      </c>
      <c r="R512" s="9">
        <v>1</v>
      </c>
      <c r="S512" s="9">
        <v>1</v>
      </c>
      <c r="T512" s="9">
        <v>2</v>
      </c>
      <c r="U512" s="9">
        <v>1</v>
      </c>
      <c r="V512" s="9">
        <v>1</v>
      </c>
      <c r="W512" s="75">
        <v>1</v>
      </c>
      <c r="X512" s="75">
        <v>1</v>
      </c>
      <c r="Y512" s="75">
        <v>2</v>
      </c>
      <c r="Z512" s="9">
        <v>1</v>
      </c>
      <c r="AA512" s="9">
        <v>1</v>
      </c>
      <c r="AB512" s="9">
        <v>2</v>
      </c>
      <c r="AC512" s="9">
        <v>1</v>
      </c>
      <c r="AD512" s="9">
        <v>1</v>
      </c>
      <c r="AE512" s="9">
        <v>2</v>
      </c>
      <c r="AF512" s="9">
        <v>2</v>
      </c>
      <c r="AG512" s="9">
        <v>2</v>
      </c>
      <c r="AH512" s="9">
        <v>1</v>
      </c>
      <c r="AI512" s="9">
        <v>2</v>
      </c>
      <c r="AJ512">
        <v>1</v>
      </c>
      <c r="AK512">
        <v>1</v>
      </c>
      <c r="AL512" s="58">
        <v>1</v>
      </c>
      <c r="AM512">
        <v>1</v>
      </c>
      <c r="AN512">
        <v>1</v>
      </c>
      <c r="AO512">
        <v>1</v>
      </c>
      <c r="AP512">
        <v>1</v>
      </c>
      <c r="AQ512">
        <v>2</v>
      </c>
      <c r="AR512">
        <v>2</v>
      </c>
      <c r="AS512">
        <v>2</v>
      </c>
      <c r="AT512">
        <v>2</v>
      </c>
      <c r="AU512">
        <v>2</v>
      </c>
      <c r="AV512">
        <v>1</v>
      </c>
      <c r="AW512">
        <v>1</v>
      </c>
      <c r="AX512">
        <v>2</v>
      </c>
      <c r="AY512">
        <v>2</v>
      </c>
      <c r="AZ512">
        <v>2</v>
      </c>
      <c r="BA512">
        <v>1</v>
      </c>
      <c r="BB512">
        <v>2</v>
      </c>
      <c r="BC512">
        <v>1</v>
      </c>
      <c r="BD512">
        <v>1</v>
      </c>
      <c r="BE512">
        <v>1</v>
      </c>
      <c r="BF512">
        <v>1</v>
      </c>
      <c r="BG512">
        <v>1</v>
      </c>
      <c r="BH512">
        <v>2</v>
      </c>
      <c r="BI512">
        <v>2</v>
      </c>
      <c r="BJ512">
        <v>1</v>
      </c>
      <c r="BK512">
        <v>2</v>
      </c>
      <c r="BL512">
        <v>2</v>
      </c>
      <c r="BM512">
        <v>1</v>
      </c>
      <c r="BN512">
        <v>3</v>
      </c>
      <c r="BO512">
        <v>3</v>
      </c>
      <c r="BP512">
        <v>1</v>
      </c>
      <c r="BQ512">
        <v>2</v>
      </c>
      <c r="BR512">
        <v>1</v>
      </c>
      <c r="BS512">
        <v>2</v>
      </c>
      <c r="BT512" t="s">
        <v>374</v>
      </c>
    </row>
    <row r="513" spans="1:72" hidden="1">
      <c r="A513" s="9">
        <v>506</v>
      </c>
      <c r="B513" s="9">
        <v>2</v>
      </c>
      <c r="C513" s="9">
        <v>7</v>
      </c>
      <c r="D513" s="9">
        <v>5</v>
      </c>
      <c r="E513" s="9">
        <v>5</v>
      </c>
      <c r="F513" s="9">
        <v>0</v>
      </c>
      <c r="G513" s="9">
        <v>0</v>
      </c>
      <c r="H513" s="9">
        <v>0</v>
      </c>
      <c r="I513" s="9">
        <v>0</v>
      </c>
      <c r="J513" s="9">
        <v>0</v>
      </c>
      <c r="K513" s="9">
        <v>1</v>
      </c>
      <c r="L513" s="9">
        <v>0</v>
      </c>
      <c r="M513" s="9">
        <v>2</v>
      </c>
      <c r="N513" s="9">
        <v>1</v>
      </c>
      <c r="O513" s="9">
        <v>2</v>
      </c>
      <c r="P513" s="9">
        <v>1</v>
      </c>
      <c r="Q513" s="9">
        <v>1</v>
      </c>
      <c r="R513" s="9">
        <v>1</v>
      </c>
      <c r="S513" s="9">
        <v>1</v>
      </c>
      <c r="T513" s="9">
        <v>1</v>
      </c>
      <c r="U513" s="9">
        <v>1</v>
      </c>
      <c r="V513" s="9">
        <v>2</v>
      </c>
      <c r="W513" s="75">
        <v>1</v>
      </c>
      <c r="X513" s="75">
        <v>1</v>
      </c>
      <c r="Y513" s="75">
        <v>2</v>
      </c>
      <c r="Z513" s="9">
        <v>2</v>
      </c>
      <c r="AA513" s="9">
        <v>2</v>
      </c>
      <c r="AB513" s="9">
        <v>2</v>
      </c>
      <c r="AC513" s="9">
        <v>2</v>
      </c>
      <c r="AD513" s="9">
        <v>1</v>
      </c>
      <c r="AE513" s="9">
        <v>2</v>
      </c>
      <c r="AF513" s="9">
        <v>2</v>
      </c>
      <c r="AG513" s="9">
        <v>2</v>
      </c>
      <c r="AH513" s="91">
        <v>1</v>
      </c>
      <c r="AI513" s="9">
        <v>2</v>
      </c>
      <c r="AJ513">
        <v>1</v>
      </c>
      <c r="AK513">
        <v>1</v>
      </c>
      <c r="AL513" s="58">
        <v>2</v>
      </c>
      <c r="AM513">
        <v>1</v>
      </c>
      <c r="AN513">
        <v>1</v>
      </c>
      <c r="AO513">
        <v>2</v>
      </c>
      <c r="AP513">
        <v>2</v>
      </c>
      <c r="AQ513">
        <v>2</v>
      </c>
      <c r="AR513">
        <v>2</v>
      </c>
      <c r="AS513">
        <v>2</v>
      </c>
      <c r="AT513">
        <v>1</v>
      </c>
      <c r="AU513">
        <v>1</v>
      </c>
      <c r="AV513">
        <v>2</v>
      </c>
      <c r="AW513">
        <v>1</v>
      </c>
      <c r="AX513">
        <v>2</v>
      </c>
      <c r="AY513">
        <v>2</v>
      </c>
      <c r="AZ513">
        <v>2</v>
      </c>
      <c r="BA513">
        <v>1</v>
      </c>
      <c r="BB513">
        <v>2</v>
      </c>
      <c r="BC513">
        <v>1</v>
      </c>
      <c r="BD513">
        <v>1</v>
      </c>
      <c r="BE513">
        <v>1</v>
      </c>
      <c r="BF513">
        <v>1</v>
      </c>
      <c r="BG513">
        <v>1</v>
      </c>
      <c r="BH513">
        <v>1</v>
      </c>
      <c r="BI513">
        <v>3</v>
      </c>
      <c r="BJ513">
        <v>2</v>
      </c>
      <c r="BK513">
        <v>2</v>
      </c>
      <c r="BL513">
        <v>2</v>
      </c>
      <c r="BM513">
        <v>2</v>
      </c>
      <c r="BN513">
        <v>4</v>
      </c>
      <c r="BO513">
        <v>2</v>
      </c>
      <c r="BP513">
        <v>2</v>
      </c>
      <c r="BQ513">
        <v>4</v>
      </c>
      <c r="BR513">
        <v>3</v>
      </c>
      <c r="BS513">
        <v>5</v>
      </c>
    </row>
    <row r="514" spans="1:72" hidden="1">
      <c r="A514" s="9">
        <v>507</v>
      </c>
      <c r="B514" s="9">
        <v>1</v>
      </c>
      <c r="C514" s="9">
        <v>8</v>
      </c>
      <c r="D514" s="9">
        <v>4</v>
      </c>
      <c r="E514" s="9">
        <v>9</v>
      </c>
      <c r="F514" s="9">
        <v>0</v>
      </c>
      <c r="G514" s="9">
        <v>0</v>
      </c>
      <c r="H514" s="9">
        <v>0</v>
      </c>
      <c r="I514" s="9">
        <v>0</v>
      </c>
      <c r="J514" s="9">
        <v>0</v>
      </c>
      <c r="K514" s="9">
        <v>1</v>
      </c>
      <c r="L514" s="9">
        <v>0</v>
      </c>
      <c r="M514" s="9">
        <v>2</v>
      </c>
      <c r="N514" s="9">
        <v>2</v>
      </c>
      <c r="O514" s="9">
        <v>2</v>
      </c>
      <c r="P514" s="9">
        <v>1</v>
      </c>
      <c r="Q514" s="9">
        <v>1</v>
      </c>
      <c r="R514" s="9">
        <v>1</v>
      </c>
      <c r="S514" s="9">
        <v>1</v>
      </c>
      <c r="T514" s="9">
        <v>2</v>
      </c>
      <c r="U514" s="9">
        <v>1</v>
      </c>
      <c r="V514" s="9">
        <v>2</v>
      </c>
      <c r="W514" s="75">
        <v>2</v>
      </c>
      <c r="X514" s="75" t="s">
        <v>956</v>
      </c>
      <c r="Y514" s="75" t="s">
        <v>952</v>
      </c>
      <c r="Z514" s="9" t="s">
        <v>952</v>
      </c>
      <c r="AA514" s="9">
        <v>1</v>
      </c>
      <c r="AB514" s="9">
        <v>2</v>
      </c>
      <c r="AC514" s="9">
        <v>2</v>
      </c>
      <c r="AD514" s="9">
        <v>1</v>
      </c>
      <c r="AE514" s="9">
        <v>2</v>
      </c>
      <c r="AF514" s="9">
        <v>1</v>
      </c>
      <c r="AG514" s="9">
        <v>2</v>
      </c>
      <c r="AH514" s="9">
        <v>1</v>
      </c>
      <c r="AI514" s="9">
        <v>2</v>
      </c>
      <c r="AJ514">
        <v>2</v>
      </c>
      <c r="AK514" t="s">
        <v>957</v>
      </c>
      <c r="AL514" s="58">
        <v>1</v>
      </c>
      <c r="AM514">
        <v>1</v>
      </c>
      <c r="AN514">
        <v>2</v>
      </c>
      <c r="AO514">
        <v>2</v>
      </c>
      <c r="AP514">
        <v>2</v>
      </c>
      <c r="AQ514">
        <v>2</v>
      </c>
      <c r="AR514">
        <v>2</v>
      </c>
      <c r="AS514">
        <v>2</v>
      </c>
      <c r="AT514">
        <v>2</v>
      </c>
      <c r="AU514">
        <v>2</v>
      </c>
      <c r="AV514">
        <v>2</v>
      </c>
      <c r="AW514">
        <v>1</v>
      </c>
      <c r="AX514">
        <v>2</v>
      </c>
      <c r="AY514">
        <v>2</v>
      </c>
      <c r="AZ514">
        <v>2</v>
      </c>
      <c r="BA514">
        <v>1</v>
      </c>
      <c r="BB514">
        <v>2</v>
      </c>
      <c r="BC514">
        <v>1</v>
      </c>
      <c r="BD514">
        <v>2</v>
      </c>
      <c r="BE514">
        <v>1</v>
      </c>
      <c r="BF514">
        <v>2</v>
      </c>
      <c r="BH514">
        <v>1</v>
      </c>
      <c r="BI514">
        <v>4</v>
      </c>
      <c r="BJ514">
        <v>4</v>
      </c>
      <c r="BK514">
        <v>3</v>
      </c>
      <c r="BL514">
        <v>2</v>
      </c>
      <c r="BM514">
        <v>1</v>
      </c>
      <c r="BN514">
        <v>4</v>
      </c>
      <c r="BO514">
        <v>2</v>
      </c>
      <c r="BP514">
        <v>4</v>
      </c>
      <c r="BQ514">
        <v>4</v>
      </c>
      <c r="BR514">
        <v>4</v>
      </c>
      <c r="BS514">
        <v>4</v>
      </c>
    </row>
    <row r="515" spans="1:72">
      <c r="A515" s="9">
        <v>508</v>
      </c>
      <c r="B515" s="9">
        <v>2</v>
      </c>
      <c r="C515" s="9">
        <v>2</v>
      </c>
      <c r="D515" s="9">
        <v>1</v>
      </c>
      <c r="E515" s="9">
        <v>5</v>
      </c>
      <c r="F515" s="9">
        <v>0</v>
      </c>
      <c r="G515" s="9">
        <v>0</v>
      </c>
      <c r="H515" s="9">
        <v>0</v>
      </c>
      <c r="I515" s="9">
        <v>1</v>
      </c>
      <c r="J515" s="9">
        <v>0</v>
      </c>
      <c r="K515" s="9">
        <v>0</v>
      </c>
      <c r="L515" s="9">
        <v>0</v>
      </c>
      <c r="M515" s="9">
        <v>1</v>
      </c>
      <c r="N515" s="9">
        <v>2</v>
      </c>
      <c r="O515" s="9">
        <v>2</v>
      </c>
      <c r="P515" s="9">
        <v>2</v>
      </c>
      <c r="Q515" s="9">
        <v>1</v>
      </c>
      <c r="R515" s="9">
        <v>1</v>
      </c>
      <c r="S515" s="9">
        <v>2</v>
      </c>
      <c r="T515" s="9">
        <v>2</v>
      </c>
      <c r="U515" s="9">
        <v>1</v>
      </c>
      <c r="V515" s="9">
        <v>2</v>
      </c>
      <c r="W515" s="75">
        <v>2</v>
      </c>
      <c r="X515" s="75" t="s">
        <v>956</v>
      </c>
      <c r="Y515" s="75" t="s">
        <v>952</v>
      </c>
      <c r="Z515" s="9" t="s">
        <v>952</v>
      </c>
      <c r="AA515" s="9">
        <v>2</v>
      </c>
      <c r="AB515" s="9">
        <v>2</v>
      </c>
      <c r="AC515" s="9">
        <v>2</v>
      </c>
      <c r="AD515" s="9">
        <v>1</v>
      </c>
      <c r="AE515" s="9">
        <v>2</v>
      </c>
      <c r="AF515" s="9">
        <v>1</v>
      </c>
      <c r="AG515" s="9">
        <v>2</v>
      </c>
      <c r="AH515" s="91">
        <v>1</v>
      </c>
      <c r="AI515" s="9">
        <v>2</v>
      </c>
      <c r="AJ515">
        <v>2</v>
      </c>
      <c r="AK515" t="s">
        <v>957</v>
      </c>
      <c r="AL515" s="58">
        <v>2</v>
      </c>
      <c r="AM515">
        <v>1</v>
      </c>
      <c r="AN515">
        <v>2</v>
      </c>
      <c r="AO515">
        <v>2</v>
      </c>
      <c r="AP515">
        <v>1</v>
      </c>
      <c r="AQ515">
        <v>2</v>
      </c>
      <c r="AR515">
        <v>2</v>
      </c>
      <c r="AS515">
        <v>2</v>
      </c>
      <c r="AT515">
        <v>1</v>
      </c>
      <c r="AU515">
        <v>1</v>
      </c>
      <c r="AV515">
        <v>2</v>
      </c>
      <c r="AW515">
        <v>2</v>
      </c>
      <c r="AX515">
        <v>2</v>
      </c>
      <c r="AY515">
        <v>2</v>
      </c>
      <c r="AZ515">
        <v>2</v>
      </c>
      <c r="BA515">
        <v>1</v>
      </c>
      <c r="BB515">
        <v>2</v>
      </c>
      <c r="BC515">
        <v>1</v>
      </c>
      <c r="BD515">
        <v>1</v>
      </c>
      <c r="BE515">
        <v>2</v>
      </c>
      <c r="BF515" t="s">
        <v>957</v>
      </c>
      <c r="BG515" t="s">
        <v>957</v>
      </c>
      <c r="BH515">
        <v>1</v>
      </c>
      <c r="BI515">
        <v>3</v>
      </c>
      <c r="BJ515">
        <v>2</v>
      </c>
      <c r="BK515">
        <v>2</v>
      </c>
      <c r="BL515">
        <v>2</v>
      </c>
      <c r="BM515">
        <v>2</v>
      </c>
      <c r="BN515">
        <v>4</v>
      </c>
      <c r="BO515">
        <v>1</v>
      </c>
      <c r="BP515">
        <v>2</v>
      </c>
      <c r="BQ515">
        <v>3</v>
      </c>
      <c r="BR515">
        <v>1</v>
      </c>
      <c r="BS515">
        <v>1</v>
      </c>
    </row>
    <row r="516" spans="1:72">
      <c r="A516" s="9">
        <v>509</v>
      </c>
      <c r="B516" s="9">
        <v>2</v>
      </c>
      <c r="C516" s="9">
        <v>7</v>
      </c>
      <c r="D516" s="9">
        <v>5</v>
      </c>
      <c r="E516" s="9">
        <v>7</v>
      </c>
      <c r="F516" s="9">
        <v>0</v>
      </c>
      <c r="G516" s="9">
        <v>0</v>
      </c>
      <c r="H516" s="9">
        <v>0</v>
      </c>
      <c r="I516" s="9">
        <v>1</v>
      </c>
      <c r="J516" s="9">
        <v>1</v>
      </c>
      <c r="K516" s="9">
        <v>0</v>
      </c>
      <c r="L516" s="9">
        <v>0</v>
      </c>
      <c r="M516" s="9">
        <v>2</v>
      </c>
      <c r="N516" s="9">
        <v>2</v>
      </c>
      <c r="O516" s="9">
        <v>2</v>
      </c>
      <c r="P516" s="9">
        <v>1</v>
      </c>
      <c r="Q516" s="9">
        <v>1</v>
      </c>
      <c r="R516" s="9">
        <v>1</v>
      </c>
      <c r="S516" s="9">
        <v>2</v>
      </c>
      <c r="T516" s="9">
        <v>2</v>
      </c>
      <c r="U516" s="9">
        <v>1</v>
      </c>
      <c r="V516" s="9">
        <v>2</v>
      </c>
      <c r="W516" s="75">
        <v>1</v>
      </c>
      <c r="X516" s="75">
        <v>1</v>
      </c>
      <c r="Y516" s="75">
        <v>2</v>
      </c>
      <c r="Z516" s="9">
        <v>2</v>
      </c>
      <c r="AA516" s="9">
        <v>1</v>
      </c>
      <c r="AB516" s="9">
        <v>2</v>
      </c>
      <c r="AC516" s="9">
        <v>1</v>
      </c>
      <c r="AD516" s="9">
        <v>1</v>
      </c>
      <c r="AE516" s="9">
        <v>2</v>
      </c>
      <c r="AF516" s="9">
        <v>1</v>
      </c>
      <c r="AG516" s="9">
        <v>1</v>
      </c>
      <c r="AH516" s="91">
        <v>1</v>
      </c>
      <c r="AI516" s="9">
        <v>2</v>
      </c>
      <c r="AJ516">
        <v>2</v>
      </c>
      <c r="AK516" t="s">
        <v>957</v>
      </c>
      <c r="AL516" s="58">
        <v>1</v>
      </c>
      <c r="AM516">
        <v>1</v>
      </c>
      <c r="AN516">
        <v>2</v>
      </c>
      <c r="AO516">
        <v>2</v>
      </c>
      <c r="AP516">
        <v>2</v>
      </c>
      <c r="AQ516">
        <v>2</v>
      </c>
      <c r="AR516">
        <v>2</v>
      </c>
      <c r="AS516">
        <v>2</v>
      </c>
      <c r="AT516">
        <v>2</v>
      </c>
      <c r="AU516">
        <v>2</v>
      </c>
      <c r="AV516">
        <v>2</v>
      </c>
      <c r="AW516">
        <v>2</v>
      </c>
      <c r="AX516">
        <v>2</v>
      </c>
      <c r="AY516">
        <v>2</v>
      </c>
      <c r="AZ516">
        <v>2</v>
      </c>
      <c r="BA516">
        <v>2</v>
      </c>
      <c r="BB516">
        <v>2</v>
      </c>
      <c r="BC516">
        <v>1</v>
      </c>
      <c r="BD516">
        <v>1</v>
      </c>
      <c r="BE516">
        <v>2</v>
      </c>
      <c r="BF516" t="s">
        <v>957</v>
      </c>
      <c r="BG516" t="s">
        <v>957</v>
      </c>
      <c r="BH516">
        <v>1</v>
      </c>
      <c r="BI516">
        <v>3</v>
      </c>
      <c r="BJ516">
        <v>1</v>
      </c>
      <c r="BK516">
        <v>1</v>
      </c>
      <c r="BL516">
        <v>1</v>
      </c>
      <c r="BM516">
        <v>1</v>
      </c>
      <c r="BN516">
        <v>4</v>
      </c>
      <c r="BO516">
        <v>2</v>
      </c>
      <c r="BP516">
        <v>1</v>
      </c>
      <c r="BQ516">
        <v>1</v>
      </c>
      <c r="BR516">
        <v>1</v>
      </c>
      <c r="BS516">
        <v>2</v>
      </c>
    </row>
    <row r="517" spans="1:72">
      <c r="A517" s="9">
        <v>510</v>
      </c>
      <c r="B517" s="9">
        <v>1</v>
      </c>
      <c r="C517" s="9">
        <v>4</v>
      </c>
      <c r="D517" s="9">
        <v>1</v>
      </c>
      <c r="E517" s="9">
        <v>5</v>
      </c>
      <c r="F517" s="9">
        <v>1</v>
      </c>
      <c r="G517" s="9">
        <v>0</v>
      </c>
      <c r="H517" s="9">
        <v>0</v>
      </c>
      <c r="I517" s="9">
        <v>1</v>
      </c>
      <c r="J517" s="9">
        <v>0</v>
      </c>
      <c r="K517" s="9">
        <v>0</v>
      </c>
      <c r="L517" s="9">
        <v>0</v>
      </c>
      <c r="M517" s="9">
        <v>2</v>
      </c>
      <c r="N517" s="9">
        <v>2</v>
      </c>
      <c r="O517" s="9">
        <v>2</v>
      </c>
      <c r="P517" s="9">
        <v>2</v>
      </c>
      <c r="Q517" s="9">
        <v>1</v>
      </c>
      <c r="R517" s="9">
        <v>1</v>
      </c>
      <c r="S517" s="9">
        <v>1</v>
      </c>
      <c r="T517" s="9">
        <v>2</v>
      </c>
      <c r="U517" s="9">
        <v>1</v>
      </c>
      <c r="V517" s="9">
        <v>2</v>
      </c>
      <c r="W517" s="75">
        <v>1</v>
      </c>
      <c r="X517" s="75">
        <v>1</v>
      </c>
      <c r="Y517" s="75">
        <v>2</v>
      </c>
      <c r="Z517" s="9">
        <v>1</v>
      </c>
      <c r="AA517" s="9">
        <v>2</v>
      </c>
      <c r="AB517" s="9">
        <v>2</v>
      </c>
      <c r="AC517" s="9">
        <v>1</v>
      </c>
      <c r="AD517" s="9">
        <v>1</v>
      </c>
      <c r="AE517" s="9">
        <v>2</v>
      </c>
      <c r="AF517" s="9">
        <v>1</v>
      </c>
      <c r="AG517" s="9">
        <v>1</v>
      </c>
      <c r="AH517" s="91">
        <v>1</v>
      </c>
      <c r="AI517" s="9">
        <v>2</v>
      </c>
      <c r="AJ517">
        <v>1</v>
      </c>
      <c r="AK517">
        <v>1</v>
      </c>
      <c r="AL517" s="58">
        <v>2</v>
      </c>
      <c r="AM517">
        <v>1</v>
      </c>
      <c r="AN517">
        <v>1</v>
      </c>
      <c r="AO517">
        <v>2</v>
      </c>
      <c r="AP517">
        <v>2</v>
      </c>
      <c r="AQ517">
        <v>2</v>
      </c>
      <c r="AR517">
        <v>2</v>
      </c>
      <c r="AS517">
        <v>2</v>
      </c>
      <c r="AT517">
        <v>1</v>
      </c>
      <c r="AU517">
        <v>2</v>
      </c>
      <c r="AV517">
        <v>2</v>
      </c>
      <c r="AW517">
        <v>1</v>
      </c>
      <c r="AX517">
        <v>2</v>
      </c>
      <c r="AY517">
        <v>2</v>
      </c>
      <c r="AZ517">
        <v>2</v>
      </c>
      <c r="BA517">
        <v>2</v>
      </c>
      <c r="BB517">
        <v>2</v>
      </c>
      <c r="BC517">
        <v>1</v>
      </c>
      <c r="BD517">
        <v>1</v>
      </c>
      <c r="BE517">
        <v>1</v>
      </c>
      <c r="BF517">
        <v>2</v>
      </c>
      <c r="BG517">
        <v>2</v>
      </c>
      <c r="BH517">
        <v>1</v>
      </c>
      <c r="BI517">
        <v>1</v>
      </c>
      <c r="BJ517">
        <v>1</v>
      </c>
      <c r="BK517">
        <v>2</v>
      </c>
      <c r="BL517">
        <v>2</v>
      </c>
      <c r="BM517">
        <v>4</v>
      </c>
      <c r="BN517">
        <v>4</v>
      </c>
      <c r="BO517">
        <v>2</v>
      </c>
      <c r="BP517">
        <v>2</v>
      </c>
      <c r="BQ517">
        <v>3</v>
      </c>
      <c r="BR517">
        <v>1</v>
      </c>
      <c r="BS517">
        <v>1</v>
      </c>
    </row>
    <row r="518" spans="1:72">
      <c r="A518" s="9">
        <v>511</v>
      </c>
      <c r="B518" s="9">
        <v>2</v>
      </c>
      <c r="C518" s="9">
        <v>9</v>
      </c>
      <c r="D518" s="9">
        <v>7</v>
      </c>
      <c r="E518" s="9">
        <v>12</v>
      </c>
      <c r="F518" s="9">
        <v>0</v>
      </c>
      <c r="G518" s="9">
        <v>0</v>
      </c>
      <c r="H518" s="9">
        <v>1</v>
      </c>
      <c r="I518" s="9">
        <v>1</v>
      </c>
      <c r="J518" s="9">
        <v>0</v>
      </c>
      <c r="K518" s="9">
        <v>0</v>
      </c>
      <c r="L518" s="9">
        <v>0</v>
      </c>
      <c r="M518" s="9">
        <v>1</v>
      </c>
      <c r="N518" s="9">
        <v>2</v>
      </c>
      <c r="O518" s="9">
        <v>2</v>
      </c>
      <c r="P518" s="9">
        <v>1</v>
      </c>
      <c r="Q518" s="9">
        <v>2</v>
      </c>
      <c r="R518" s="9" t="s">
        <v>957</v>
      </c>
      <c r="S518" s="9" t="s">
        <v>962</v>
      </c>
      <c r="T518" s="9">
        <v>1</v>
      </c>
      <c r="U518" s="9">
        <v>1</v>
      </c>
      <c r="V518" s="9">
        <v>1</v>
      </c>
      <c r="W518" s="75">
        <v>2</v>
      </c>
      <c r="X518" s="75" t="s">
        <v>956</v>
      </c>
      <c r="Y518" s="75" t="s">
        <v>952</v>
      </c>
      <c r="Z518" s="9" t="s">
        <v>952</v>
      </c>
      <c r="AA518" s="9">
        <v>1</v>
      </c>
      <c r="AB518" s="9">
        <v>2</v>
      </c>
      <c r="AC518" s="9">
        <v>2</v>
      </c>
      <c r="AD518" s="9">
        <v>1</v>
      </c>
      <c r="AE518" s="9">
        <v>1</v>
      </c>
      <c r="AF518" s="9">
        <v>1</v>
      </c>
      <c r="AG518" s="9">
        <v>2</v>
      </c>
      <c r="AH518" s="9">
        <v>1</v>
      </c>
      <c r="AI518" s="9">
        <v>2</v>
      </c>
      <c r="AJ518">
        <v>2</v>
      </c>
      <c r="AK518" t="s">
        <v>957</v>
      </c>
      <c r="AL518" s="58">
        <v>2</v>
      </c>
      <c r="AM518">
        <v>1</v>
      </c>
      <c r="AN518">
        <v>1</v>
      </c>
      <c r="AO518">
        <v>2</v>
      </c>
      <c r="AP518">
        <v>2</v>
      </c>
      <c r="AQ518">
        <v>2</v>
      </c>
      <c r="AR518">
        <v>1</v>
      </c>
      <c r="AS518">
        <v>1</v>
      </c>
      <c r="AT518">
        <v>1</v>
      </c>
      <c r="AU518">
        <v>2</v>
      </c>
      <c r="AV518">
        <v>2</v>
      </c>
      <c r="AW518">
        <v>2</v>
      </c>
      <c r="AX518">
        <v>2</v>
      </c>
      <c r="AY518">
        <v>2</v>
      </c>
      <c r="AZ518">
        <v>1</v>
      </c>
      <c r="BA518">
        <v>1</v>
      </c>
      <c r="BB518">
        <v>1</v>
      </c>
      <c r="BC518">
        <v>1</v>
      </c>
      <c r="BD518">
        <v>2</v>
      </c>
      <c r="BE518">
        <v>1</v>
      </c>
      <c r="BF518">
        <v>1</v>
      </c>
      <c r="BG518">
        <v>1</v>
      </c>
      <c r="BH518">
        <v>1</v>
      </c>
      <c r="BI518">
        <v>1</v>
      </c>
      <c r="BJ518">
        <v>2</v>
      </c>
      <c r="BK518">
        <v>2</v>
      </c>
      <c r="BL518">
        <v>1</v>
      </c>
      <c r="BM518">
        <v>1</v>
      </c>
      <c r="BN518">
        <v>4</v>
      </c>
      <c r="BO518">
        <v>2</v>
      </c>
      <c r="BP518">
        <v>1</v>
      </c>
      <c r="BQ518">
        <v>3</v>
      </c>
      <c r="BR518">
        <v>3</v>
      </c>
      <c r="BS518">
        <v>2</v>
      </c>
    </row>
    <row r="519" spans="1:72" hidden="1">
      <c r="A519" s="9">
        <v>512</v>
      </c>
      <c r="B519" s="9">
        <v>2</v>
      </c>
      <c r="C519" s="9">
        <v>9</v>
      </c>
      <c r="D519" s="9">
        <v>5</v>
      </c>
      <c r="E519" s="9">
        <v>12</v>
      </c>
      <c r="F519" s="9">
        <v>0</v>
      </c>
      <c r="G519" s="9">
        <v>0</v>
      </c>
      <c r="H519" s="9">
        <v>0</v>
      </c>
      <c r="I519" s="9">
        <v>0</v>
      </c>
      <c r="J519" s="9">
        <v>0</v>
      </c>
      <c r="K519" s="9">
        <v>1</v>
      </c>
      <c r="L519" s="9">
        <v>0</v>
      </c>
      <c r="M519" s="9">
        <v>2</v>
      </c>
      <c r="N519" s="9">
        <v>1</v>
      </c>
      <c r="O519" s="9">
        <v>1</v>
      </c>
      <c r="P519" s="9">
        <v>1</v>
      </c>
      <c r="Q519" s="9">
        <v>1</v>
      </c>
      <c r="R519" s="9">
        <v>1</v>
      </c>
      <c r="S519" s="9">
        <v>2</v>
      </c>
      <c r="T519" s="9">
        <v>2</v>
      </c>
      <c r="U519" s="9">
        <v>1</v>
      </c>
      <c r="V519" s="9">
        <v>2</v>
      </c>
      <c r="W519" s="75">
        <v>2</v>
      </c>
      <c r="X519" s="75" t="s">
        <v>956</v>
      </c>
      <c r="Y519" s="75" t="s">
        <v>952</v>
      </c>
      <c r="Z519" s="9" t="s">
        <v>952</v>
      </c>
      <c r="AA519" s="9">
        <v>1</v>
      </c>
      <c r="AB519" s="9">
        <v>2</v>
      </c>
      <c r="AC519" s="9">
        <v>2</v>
      </c>
      <c r="AD519" s="9">
        <v>1</v>
      </c>
      <c r="AE519" s="9">
        <v>2</v>
      </c>
      <c r="AF519" s="9">
        <v>1</v>
      </c>
      <c r="AG519" s="9">
        <v>2</v>
      </c>
      <c r="AH519" s="9">
        <v>2</v>
      </c>
      <c r="AI519" s="9">
        <v>2</v>
      </c>
      <c r="AJ519">
        <v>2</v>
      </c>
      <c r="AK519" t="s">
        <v>957</v>
      </c>
      <c r="AL519" s="58">
        <v>1</v>
      </c>
      <c r="AM519">
        <v>1</v>
      </c>
      <c r="AN519">
        <v>1</v>
      </c>
      <c r="AO519">
        <v>2</v>
      </c>
      <c r="AP519">
        <v>1</v>
      </c>
      <c r="AQ519">
        <v>2</v>
      </c>
      <c r="AR519">
        <v>2</v>
      </c>
      <c r="AS519">
        <v>2</v>
      </c>
      <c r="AT519">
        <v>1</v>
      </c>
      <c r="AU519">
        <v>2</v>
      </c>
      <c r="AV519">
        <v>2</v>
      </c>
      <c r="AW519">
        <v>2</v>
      </c>
      <c r="AX519">
        <v>1</v>
      </c>
      <c r="AY519">
        <v>2</v>
      </c>
      <c r="AZ519">
        <v>2</v>
      </c>
      <c r="BA519">
        <v>1</v>
      </c>
      <c r="BB519">
        <v>1</v>
      </c>
      <c r="BC519">
        <v>1</v>
      </c>
      <c r="BD519">
        <v>1</v>
      </c>
      <c r="BE519">
        <v>1</v>
      </c>
      <c r="BF519">
        <v>1</v>
      </c>
      <c r="BG519">
        <v>2</v>
      </c>
      <c r="BH519">
        <v>1</v>
      </c>
      <c r="BI519">
        <v>3</v>
      </c>
      <c r="BJ519">
        <v>2</v>
      </c>
      <c r="BK519">
        <v>2</v>
      </c>
      <c r="BL519">
        <v>2</v>
      </c>
      <c r="BM519">
        <v>3</v>
      </c>
      <c r="BN519">
        <v>4</v>
      </c>
      <c r="BO519">
        <v>2</v>
      </c>
      <c r="BP519">
        <v>1</v>
      </c>
      <c r="BQ519">
        <v>4</v>
      </c>
      <c r="BR519">
        <v>4</v>
      </c>
      <c r="BS519">
        <v>2</v>
      </c>
    </row>
    <row r="520" spans="1:72">
      <c r="A520" s="9">
        <v>513</v>
      </c>
      <c r="B520" s="9">
        <v>2</v>
      </c>
      <c r="C520" s="9">
        <v>4</v>
      </c>
      <c r="D520" s="9">
        <v>1</v>
      </c>
      <c r="E520" s="9">
        <v>14</v>
      </c>
      <c r="F520" s="9">
        <v>0</v>
      </c>
      <c r="G520" s="9">
        <v>1</v>
      </c>
      <c r="H520" s="9">
        <v>1</v>
      </c>
      <c r="I520" s="9">
        <v>0</v>
      </c>
      <c r="J520" s="9">
        <v>0</v>
      </c>
      <c r="K520" s="9">
        <v>0</v>
      </c>
      <c r="L520" s="9">
        <v>0</v>
      </c>
      <c r="M520" s="9">
        <v>2</v>
      </c>
      <c r="N520" s="9">
        <v>2</v>
      </c>
      <c r="O520" s="9">
        <v>2</v>
      </c>
      <c r="P520" s="9">
        <v>2</v>
      </c>
      <c r="Q520" s="9">
        <v>1</v>
      </c>
      <c r="R520" s="9">
        <v>1</v>
      </c>
      <c r="S520" s="9">
        <v>1</v>
      </c>
      <c r="T520" s="9">
        <v>1</v>
      </c>
      <c r="U520" s="9">
        <v>2</v>
      </c>
      <c r="V520" s="9" t="s">
        <v>957</v>
      </c>
      <c r="W520" s="75">
        <v>1</v>
      </c>
      <c r="X520" s="75">
        <v>1</v>
      </c>
      <c r="Y520" s="75">
        <v>2</v>
      </c>
      <c r="Z520" s="9">
        <v>1</v>
      </c>
      <c r="AA520" s="9">
        <v>2</v>
      </c>
      <c r="AB520" s="9">
        <v>2</v>
      </c>
      <c r="AC520" s="9">
        <v>2</v>
      </c>
      <c r="AD520" s="9">
        <v>1</v>
      </c>
      <c r="AE520" s="9">
        <v>2</v>
      </c>
      <c r="AF520" s="9">
        <v>1</v>
      </c>
      <c r="AG520" s="9">
        <v>1</v>
      </c>
      <c r="AH520" s="9">
        <v>2</v>
      </c>
      <c r="AI520" s="9">
        <v>2</v>
      </c>
      <c r="AJ520">
        <v>1</v>
      </c>
      <c r="AK520">
        <v>1</v>
      </c>
      <c r="AL520" s="58">
        <v>2</v>
      </c>
      <c r="AM520">
        <v>1</v>
      </c>
      <c r="AN520">
        <v>2</v>
      </c>
      <c r="AO520">
        <v>2</v>
      </c>
      <c r="AP520">
        <v>2</v>
      </c>
      <c r="AQ520">
        <v>2</v>
      </c>
      <c r="AR520">
        <v>2</v>
      </c>
      <c r="AS520">
        <v>2</v>
      </c>
      <c r="AT520">
        <v>2</v>
      </c>
      <c r="AU520">
        <v>2</v>
      </c>
      <c r="AV520">
        <v>2</v>
      </c>
      <c r="AW520">
        <v>2</v>
      </c>
      <c r="AX520">
        <v>2</v>
      </c>
      <c r="AY520">
        <v>2</v>
      </c>
      <c r="AZ520">
        <v>2</v>
      </c>
      <c r="BA520">
        <v>2</v>
      </c>
      <c r="BB520">
        <v>2</v>
      </c>
      <c r="BC520">
        <v>1</v>
      </c>
      <c r="BD520">
        <v>1</v>
      </c>
      <c r="BE520">
        <v>2</v>
      </c>
      <c r="BF520" t="s">
        <v>957</v>
      </c>
      <c r="BG520" t="s">
        <v>957</v>
      </c>
      <c r="BH520">
        <v>2</v>
      </c>
      <c r="BI520">
        <v>4</v>
      </c>
      <c r="BJ520">
        <v>2</v>
      </c>
      <c r="BK520">
        <v>2</v>
      </c>
      <c r="BL520">
        <v>2</v>
      </c>
      <c r="BM520">
        <v>2</v>
      </c>
      <c r="BN520">
        <v>4</v>
      </c>
      <c r="BO520">
        <v>3</v>
      </c>
      <c r="BP520">
        <v>4</v>
      </c>
      <c r="BQ520">
        <v>4</v>
      </c>
      <c r="BR520">
        <v>1</v>
      </c>
      <c r="BS520">
        <v>2</v>
      </c>
    </row>
    <row r="521" spans="1:72">
      <c r="A521" s="9">
        <v>514</v>
      </c>
      <c r="B521" s="9">
        <v>2</v>
      </c>
      <c r="C521" s="9">
        <v>3</v>
      </c>
      <c r="D521" s="9">
        <v>4</v>
      </c>
      <c r="E521" s="9">
        <v>8</v>
      </c>
      <c r="F521" s="9">
        <v>0</v>
      </c>
      <c r="G521" s="9">
        <v>1</v>
      </c>
      <c r="H521" s="9">
        <v>0</v>
      </c>
      <c r="I521" s="9">
        <v>1</v>
      </c>
      <c r="J521" s="9">
        <v>0</v>
      </c>
      <c r="K521" s="9">
        <v>0</v>
      </c>
      <c r="L521" s="9">
        <v>0</v>
      </c>
      <c r="M521" s="9">
        <v>2</v>
      </c>
      <c r="N521" s="9">
        <v>2</v>
      </c>
      <c r="O521" s="9">
        <v>2</v>
      </c>
      <c r="P521" s="9">
        <v>1</v>
      </c>
      <c r="Q521" s="9">
        <v>1</v>
      </c>
      <c r="R521" s="9">
        <v>1</v>
      </c>
      <c r="S521" s="9">
        <v>1</v>
      </c>
      <c r="T521" s="9">
        <v>1</v>
      </c>
      <c r="U521" s="9">
        <v>1</v>
      </c>
      <c r="V521" s="9">
        <v>1</v>
      </c>
      <c r="W521" s="75">
        <v>1</v>
      </c>
      <c r="X521" s="75">
        <v>1</v>
      </c>
      <c r="Y521" s="75">
        <v>2</v>
      </c>
      <c r="Z521" s="9">
        <v>2</v>
      </c>
      <c r="AA521" s="9">
        <v>2</v>
      </c>
      <c r="AB521" s="9">
        <v>2</v>
      </c>
      <c r="AC521" s="9">
        <v>2</v>
      </c>
      <c r="AD521" s="9">
        <v>2</v>
      </c>
      <c r="AE521" s="9">
        <v>2</v>
      </c>
      <c r="AF521" s="9">
        <v>1</v>
      </c>
      <c r="AG521" s="9">
        <v>1</v>
      </c>
      <c r="AH521" s="9">
        <v>1</v>
      </c>
      <c r="AI521" s="9">
        <v>1</v>
      </c>
      <c r="AJ521">
        <v>1</v>
      </c>
      <c r="AK521">
        <v>1</v>
      </c>
      <c r="AL521" s="58">
        <v>1</v>
      </c>
      <c r="AM521">
        <v>1</v>
      </c>
      <c r="AN521">
        <v>1</v>
      </c>
      <c r="AO521">
        <v>2</v>
      </c>
      <c r="AP521">
        <v>1</v>
      </c>
      <c r="AQ521">
        <v>2</v>
      </c>
      <c r="AR521">
        <v>2</v>
      </c>
      <c r="AS521">
        <v>2</v>
      </c>
      <c r="AT521">
        <v>1</v>
      </c>
      <c r="AU521">
        <v>1</v>
      </c>
      <c r="AV521">
        <v>1</v>
      </c>
      <c r="AW521">
        <v>1</v>
      </c>
      <c r="AX521">
        <v>2</v>
      </c>
      <c r="AY521">
        <v>2</v>
      </c>
      <c r="AZ521">
        <v>2</v>
      </c>
      <c r="BA521">
        <v>1</v>
      </c>
      <c r="BB521">
        <v>2</v>
      </c>
      <c r="BC521">
        <v>1</v>
      </c>
      <c r="BD521">
        <v>1</v>
      </c>
      <c r="BE521">
        <v>1</v>
      </c>
      <c r="BF521">
        <v>2</v>
      </c>
      <c r="BG521">
        <v>2</v>
      </c>
      <c r="BH521">
        <v>1</v>
      </c>
      <c r="BI521">
        <v>2</v>
      </c>
      <c r="BJ521">
        <v>1</v>
      </c>
      <c r="BK521">
        <v>2</v>
      </c>
      <c r="BL521">
        <v>1</v>
      </c>
      <c r="BM521">
        <v>2</v>
      </c>
      <c r="BN521">
        <v>4</v>
      </c>
      <c r="BO521">
        <v>2</v>
      </c>
      <c r="BP521">
        <v>1</v>
      </c>
      <c r="BQ521">
        <v>2</v>
      </c>
      <c r="BR521">
        <v>1</v>
      </c>
      <c r="BS521">
        <v>1</v>
      </c>
      <c r="BT521" t="s">
        <v>375</v>
      </c>
    </row>
    <row r="522" spans="1:72" hidden="1">
      <c r="A522" s="9">
        <v>515</v>
      </c>
      <c r="B522" s="9">
        <v>2</v>
      </c>
      <c r="C522" s="9">
        <v>5</v>
      </c>
      <c r="D522" s="9">
        <v>3</v>
      </c>
      <c r="E522" s="9">
        <v>8</v>
      </c>
      <c r="F522" s="9">
        <v>0</v>
      </c>
      <c r="G522" s="9">
        <v>0</v>
      </c>
      <c r="H522" s="9">
        <v>1</v>
      </c>
      <c r="I522" s="9">
        <v>0</v>
      </c>
      <c r="J522" s="9">
        <v>0</v>
      </c>
      <c r="K522" s="9">
        <v>0</v>
      </c>
      <c r="L522" s="9">
        <v>0</v>
      </c>
      <c r="M522" s="9">
        <v>1</v>
      </c>
      <c r="N522" s="9">
        <v>1</v>
      </c>
      <c r="O522" s="9">
        <v>2</v>
      </c>
      <c r="P522" s="9">
        <v>2</v>
      </c>
      <c r="Q522" s="9">
        <v>1</v>
      </c>
      <c r="R522" s="9">
        <v>1</v>
      </c>
      <c r="S522" s="9">
        <v>1</v>
      </c>
      <c r="T522" s="9">
        <v>1</v>
      </c>
      <c r="U522" s="9">
        <v>1</v>
      </c>
      <c r="V522" s="9">
        <v>2</v>
      </c>
      <c r="W522" s="75">
        <v>1</v>
      </c>
      <c r="X522" s="75">
        <v>1</v>
      </c>
      <c r="Y522" s="75">
        <v>2</v>
      </c>
      <c r="Z522" s="9">
        <v>1</v>
      </c>
      <c r="AA522" s="9">
        <v>1</v>
      </c>
      <c r="AB522" s="9">
        <v>2</v>
      </c>
      <c r="AC522" s="9">
        <v>1</v>
      </c>
      <c r="AD522" s="9">
        <v>1</v>
      </c>
      <c r="AE522" s="9">
        <v>2</v>
      </c>
      <c r="AF522" s="9">
        <v>2</v>
      </c>
      <c r="AG522" s="9">
        <v>1</v>
      </c>
      <c r="AH522" s="9">
        <v>1</v>
      </c>
      <c r="AI522" s="9">
        <v>1</v>
      </c>
      <c r="AJ522">
        <v>2</v>
      </c>
      <c r="AK522" t="s">
        <v>957</v>
      </c>
      <c r="AL522" s="58">
        <v>2</v>
      </c>
      <c r="AM522">
        <v>1</v>
      </c>
      <c r="AN522">
        <v>2</v>
      </c>
      <c r="AO522">
        <v>2</v>
      </c>
      <c r="AP522">
        <v>2</v>
      </c>
      <c r="AQ522">
        <v>2</v>
      </c>
      <c r="AR522">
        <v>2</v>
      </c>
      <c r="AS522">
        <v>2</v>
      </c>
      <c r="AT522">
        <v>2</v>
      </c>
      <c r="AU522">
        <v>2</v>
      </c>
      <c r="AV522">
        <v>2</v>
      </c>
      <c r="AW522">
        <v>2</v>
      </c>
      <c r="AX522">
        <v>1</v>
      </c>
      <c r="AY522">
        <v>1</v>
      </c>
      <c r="AZ522">
        <v>2</v>
      </c>
      <c r="BA522">
        <v>2</v>
      </c>
      <c r="BB522">
        <v>2</v>
      </c>
      <c r="BC522">
        <v>1</v>
      </c>
      <c r="BD522">
        <v>1</v>
      </c>
      <c r="BE522">
        <v>1</v>
      </c>
      <c r="BF522">
        <v>3</v>
      </c>
      <c r="BG522">
        <v>3</v>
      </c>
      <c r="BH522">
        <v>2</v>
      </c>
      <c r="BI522">
        <v>3</v>
      </c>
      <c r="BJ522">
        <v>3</v>
      </c>
      <c r="BK522">
        <v>3</v>
      </c>
      <c r="BL522">
        <v>3</v>
      </c>
      <c r="BM522">
        <v>2</v>
      </c>
      <c r="BN522">
        <v>4</v>
      </c>
      <c r="BO522">
        <v>3</v>
      </c>
      <c r="BP522">
        <v>1</v>
      </c>
      <c r="BQ522">
        <v>3</v>
      </c>
      <c r="BR522">
        <v>1</v>
      </c>
      <c r="BS522">
        <v>2</v>
      </c>
    </row>
    <row r="523" spans="1:72" hidden="1">
      <c r="A523" s="9">
        <v>516</v>
      </c>
      <c r="B523" s="9">
        <v>2</v>
      </c>
      <c r="C523" s="9">
        <v>7</v>
      </c>
      <c r="D523" s="9">
        <v>3</v>
      </c>
      <c r="E523" s="9">
        <v>5</v>
      </c>
      <c r="F523" s="9">
        <v>0</v>
      </c>
      <c r="G523" s="9">
        <v>0</v>
      </c>
      <c r="H523" s="9">
        <v>0</v>
      </c>
      <c r="I523" s="9">
        <v>1</v>
      </c>
      <c r="J523" s="9">
        <v>0</v>
      </c>
      <c r="K523" s="9">
        <v>0</v>
      </c>
      <c r="L523" s="9">
        <v>0</v>
      </c>
      <c r="M523" s="9">
        <v>2</v>
      </c>
      <c r="N523" s="9">
        <v>1</v>
      </c>
      <c r="O523" s="9">
        <v>2</v>
      </c>
      <c r="P523" s="9">
        <v>2</v>
      </c>
      <c r="Q523" s="9">
        <v>1</v>
      </c>
      <c r="R523" s="9">
        <v>1</v>
      </c>
      <c r="S523" s="9">
        <v>1</v>
      </c>
      <c r="T523" s="9">
        <v>1</v>
      </c>
      <c r="U523" s="9">
        <v>1</v>
      </c>
      <c r="V523" s="9">
        <v>1</v>
      </c>
      <c r="W523" s="75">
        <v>1</v>
      </c>
      <c r="X523" s="75">
        <v>1</v>
      </c>
      <c r="Y523" s="75">
        <v>2</v>
      </c>
      <c r="Z523" s="9"/>
      <c r="AA523" s="9">
        <v>2</v>
      </c>
      <c r="AB523" s="9">
        <v>2</v>
      </c>
      <c r="AC523" s="9">
        <v>2</v>
      </c>
      <c r="AD523" s="9">
        <v>1</v>
      </c>
      <c r="AE523" s="9">
        <v>1</v>
      </c>
      <c r="AF523" s="9">
        <v>1</v>
      </c>
      <c r="AG523" s="9">
        <v>1</v>
      </c>
      <c r="AH523" s="9">
        <v>1</v>
      </c>
      <c r="AI523" s="9">
        <v>2</v>
      </c>
      <c r="AJ523">
        <v>2</v>
      </c>
      <c r="AK523" t="s">
        <v>957</v>
      </c>
      <c r="AL523" s="58">
        <v>2</v>
      </c>
      <c r="AM523">
        <v>1</v>
      </c>
      <c r="AN523">
        <v>2</v>
      </c>
      <c r="AO523">
        <v>2</v>
      </c>
      <c r="AP523">
        <v>1</v>
      </c>
      <c r="AQ523">
        <v>1</v>
      </c>
      <c r="AR523">
        <v>1</v>
      </c>
      <c r="AS523">
        <v>2</v>
      </c>
      <c r="AT523">
        <v>2</v>
      </c>
      <c r="AU523">
        <v>1</v>
      </c>
      <c r="AV523">
        <v>2</v>
      </c>
      <c r="AW523">
        <v>2</v>
      </c>
      <c r="AX523">
        <v>2</v>
      </c>
      <c r="AY523">
        <v>2</v>
      </c>
      <c r="AZ523">
        <v>2</v>
      </c>
      <c r="BA523">
        <v>2</v>
      </c>
      <c r="BB523">
        <v>2</v>
      </c>
      <c r="BC523">
        <v>1</v>
      </c>
      <c r="BD523">
        <v>1</v>
      </c>
      <c r="BE523">
        <v>1</v>
      </c>
      <c r="BF523">
        <v>1</v>
      </c>
      <c r="BG523">
        <v>2</v>
      </c>
      <c r="BH523">
        <v>1</v>
      </c>
      <c r="BI523">
        <v>2</v>
      </c>
      <c r="BJ523">
        <v>1</v>
      </c>
      <c r="BK523">
        <v>1</v>
      </c>
      <c r="BL523">
        <v>1</v>
      </c>
      <c r="BM523">
        <v>1</v>
      </c>
      <c r="BN523">
        <v>4</v>
      </c>
      <c r="BO523">
        <v>2</v>
      </c>
      <c r="BP523">
        <v>2</v>
      </c>
      <c r="BQ523">
        <v>1</v>
      </c>
      <c r="BR523">
        <v>1</v>
      </c>
      <c r="BS523">
        <v>2</v>
      </c>
    </row>
    <row r="524" spans="1:72" s="9" customFormat="1">
      <c r="A524" s="9">
        <v>517</v>
      </c>
      <c r="B524" s="9">
        <v>1</v>
      </c>
      <c r="C524" s="9">
        <v>6</v>
      </c>
      <c r="D524" s="9">
        <v>1</v>
      </c>
      <c r="E524" s="9">
        <v>4</v>
      </c>
      <c r="F524" s="9">
        <v>0</v>
      </c>
      <c r="G524" s="9">
        <v>0</v>
      </c>
      <c r="H524" s="9">
        <v>1</v>
      </c>
      <c r="I524" s="9">
        <v>0</v>
      </c>
      <c r="J524" s="9">
        <v>0</v>
      </c>
      <c r="K524" s="9">
        <v>0</v>
      </c>
      <c r="L524" s="9">
        <v>0</v>
      </c>
      <c r="M524" s="9">
        <v>2</v>
      </c>
      <c r="N524" s="9">
        <v>2</v>
      </c>
      <c r="O524" s="9">
        <v>2</v>
      </c>
      <c r="P524" s="9">
        <v>2</v>
      </c>
      <c r="Q524" s="9">
        <v>1</v>
      </c>
      <c r="R524" s="9">
        <v>1</v>
      </c>
      <c r="S524" s="9">
        <v>2</v>
      </c>
      <c r="T524" s="9">
        <v>2</v>
      </c>
      <c r="U524" s="9">
        <v>1</v>
      </c>
      <c r="V524" s="9">
        <v>2</v>
      </c>
      <c r="W524" s="75">
        <v>2</v>
      </c>
      <c r="X524" s="75" t="s">
        <v>956</v>
      </c>
      <c r="Y524" s="75" t="s">
        <v>952</v>
      </c>
      <c r="Z524" s="9" t="s">
        <v>952</v>
      </c>
      <c r="AA524" s="9">
        <v>2</v>
      </c>
      <c r="AB524" s="9">
        <v>1</v>
      </c>
      <c r="AC524" s="9">
        <v>1</v>
      </c>
      <c r="AD524" s="9">
        <v>1</v>
      </c>
      <c r="AE524" s="9">
        <v>2</v>
      </c>
      <c r="AF524" s="9">
        <v>1</v>
      </c>
      <c r="AG524" s="9">
        <v>1</v>
      </c>
      <c r="AH524" s="91">
        <v>2</v>
      </c>
      <c r="AI524" s="9">
        <v>2</v>
      </c>
      <c r="AJ524" s="9">
        <v>1</v>
      </c>
      <c r="AK524" s="9">
        <v>1</v>
      </c>
      <c r="AL524" s="96">
        <v>2</v>
      </c>
      <c r="AM524" s="9">
        <v>1</v>
      </c>
      <c r="AN524" s="9">
        <v>2</v>
      </c>
      <c r="AO524" s="9">
        <v>1</v>
      </c>
      <c r="AP524" s="9">
        <v>1</v>
      </c>
      <c r="AQ524" s="9">
        <v>2</v>
      </c>
      <c r="AR524" s="9">
        <v>2</v>
      </c>
      <c r="AS524" s="9">
        <v>2</v>
      </c>
      <c r="AT524" s="9">
        <v>1</v>
      </c>
      <c r="AU524" s="9">
        <v>2</v>
      </c>
      <c r="AV524" s="9">
        <v>2</v>
      </c>
      <c r="AW524" s="9">
        <v>2</v>
      </c>
      <c r="AX524" s="9">
        <v>2</v>
      </c>
      <c r="AY524" s="9">
        <v>2</v>
      </c>
      <c r="AZ524" s="9">
        <v>2</v>
      </c>
      <c r="BA524" s="9">
        <v>1</v>
      </c>
      <c r="BB524" s="9">
        <v>2</v>
      </c>
      <c r="BC524" s="9">
        <v>1</v>
      </c>
      <c r="BD524" s="9">
        <v>1</v>
      </c>
      <c r="BE524" s="9">
        <v>1</v>
      </c>
      <c r="BF524" s="9">
        <v>3</v>
      </c>
      <c r="BG524" s="9">
        <v>2</v>
      </c>
      <c r="BH524" s="9">
        <v>1</v>
      </c>
      <c r="BI524" s="9">
        <v>2</v>
      </c>
      <c r="BJ524" s="9">
        <v>2</v>
      </c>
      <c r="BK524" s="9">
        <v>2</v>
      </c>
      <c r="BL524" s="9">
        <v>2</v>
      </c>
      <c r="BM524" s="9">
        <v>2</v>
      </c>
      <c r="BN524" s="9">
        <v>4</v>
      </c>
      <c r="BO524" s="9">
        <v>2</v>
      </c>
      <c r="BP524" s="9">
        <v>4</v>
      </c>
      <c r="BQ524" s="9">
        <v>3</v>
      </c>
      <c r="BR524" s="9">
        <v>1</v>
      </c>
      <c r="BS524" s="9">
        <v>2</v>
      </c>
    </row>
    <row r="525" spans="1:72" hidden="1">
      <c r="A525" s="9">
        <v>518</v>
      </c>
      <c r="B525" s="9">
        <v>2</v>
      </c>
      <c r="C525" s="9">
        <v>6</v>
      </c>
      <c r="D525" s="9">
        <v>1</v>
      </c>
      <c r="E525" s="9">
        <v>16</v>
      </c>
      <c r="F525" s="9">
        <v>0</v>
      </c>
      <c r="G525" s="9">
        <v>0</v>
      </c>
      <c r="H525" s="9">
        <v>0</v>
      </c>
      <c r="I525" s="9">
        <v>0</v>
      </c>
      <c r="J525" s="9">
        <v>0</v>
      </c>
      <c r="K525" s="9">
        <v>1</v>
      </c>
      <c r="L525" s="9">
        <v>0</v>
      </c>
      <c r="M525" s="9">
        <v>2</v>
      </c>
      <c r="N525" s="9">
        <v>2</v>
      </c>
      <c r="O525" s="9">
        <v>2</v>
      </c>
      <c r="P525" s="9">
        <v>1</v>
      </c>
      <c r="Q525" s="9">
        <v>1</v>
      </c>
      <c r="R525" s="9">
        <v>1</v>
      </c>
      <c r="S525" s="9">
        <v>1</v>
      </c>
      <c r="T525" s="9">
        <v>1</v>
      </c>
      <c r="U525" s="9">
        <v>1</v>
      </c>
      <c r="V525" s="9">
        <v>2</v>
      </c>
      <c r="W525" s="75">
        <v>2</v>
      </c>
      <c r="X525" s="75" t="s">
        <v>956</v>
      </c>
      <c r="Y525" s="75" t="s">
        <v>952</v>
      </c>
      <c r="Z525" s="9" t="s">
        <v>952</v>
      </c>
      <c r="AA525" s="9">
        <v>2</v>
      </c>
      <c r="AB525" s="9">
        <v>2</v>
      </c>
      <c r="AC525" s="9">
        <v>1</v>
      </c>
      <c r="AD525" s="9">
        <v>1</v>
      </c>
      <c r="AE525" s="9">
        <v>2</v>
      </c>
      <c r="AF525" s="9">
        <v>1</v>
      </c>
      <c r="AG525" s="9">
        <v>1</v>
      </c>
      <c r="AH525" s="9">
        <v>2</v>
      </c>
      <c r="AI525" s="9">
        <v>2</v>
      </c>
      <c r="AJ525">
        <v>2</v>
      </c>
      <c r="AK525" t="s">
        <v>957</v>
      </c>
      <c r="AL525" s="58">
        <v>2</v>
      </c>
      <c r="AM525">
        <v>1</v>
      </c>
      <c r="AN525">
        <v>2</v>
      </c>
      <c r="AO525">
        <v>2</v>
      </c>
      <c r="AP525">
        <v>2</v>
      </c>
      <c r="AQ525">
        <v>2</v>
      </c>
      <c r="AR525">
        <v>2</v>
      </c>
      <c r="AS525">
        <v>2</v>
      </c>
      <c r="AT525">
        <v>2</v>
      </c>
      <c r="AU525">
        <v>2</v>
      </c>
      <c r="AV525">
        <v>2</v>
      </c>
      <c r="AW525">
        <v>1</v>
      </c>
      <c r="AX525">
        <v>2</v>
      </c>
      <c r="AY525">
        <v>2</v>
      </c>
      <c r="AZ525">
        <v>2</v>
      </c>
      <c r="BA525">
        <v>2</v>
      </c>
      <c r="BB525">
        <v>2</v>
      </c>
      <c r="BC525">
        <v>1</v>
      </c>
      <c r="BD525">
        <v>1</v>
      </c>
      <c r="BE525">
        <v>2</v>
      </c>
      <c r="BF525" t="s">
        <v>957</v>
      </c>
      <c r="BG525" t="s">
        <v>957</v>
      </c>
      <c r="BH525">
        <v>1</v>
      </c>
      <c r="BI525">
        <v>4</v>
      </c>
      <c r="BJ525">
        <v>4</v>
      </c>
      <c r="BK525">
        <v>4</v>
      </c>
      <c r="BL525">
        <v>4</v>
      </c>
      <c r="BM525">
        <v>4</v>
      </c>
      <c r="BN525">
        <v>4</v>
      </c>
      <c r="BO525">
        <v>3</v>
      </c>
      <c r="BP525">
        <v>4</v>
      </c>
      <c r="BQ525">
        <v>2</v>
      </c>
      <c r="BR525">
        <v>1</v>
      </c>
      <c r="BS525">
        <v>2</v>
      </c>
    </row>
    <row r="526" spans="1:72" hidden="1">
      <c r="A526" s="9">
        <v>519</v>
      </c>
      <c r="B526" s="9">
        <v>1</v>
      </c>
      <c r="C526" s="9">
        <v>9</v>
      </c>
      <c r="D526" s="9">
        <v>7</v>
      </c>
      <c r="E526" s="9">
        <v>6</v>
      </c>
      <c r="F526" s="9">
        <v>0</v>
      </c>
      <c r="G526" s="9">
        <v>0</v>
      </c>
      <c r="H526" s="9">
        <v>0</v>
      </c>
      <c r="I526" s="9">
        <v>1</v>
      </c>
      <c r="J526" s="9">
        <v>0</v>
      </c>
      <c r="K526" s="9">
        <v>0</v>
      </c>
      <c r="L526" s="9">
        <v>0</v>
      </c>
      <c r="M526" s="9">
        <v>2</v>
      </c>
      <c r="N526" s="9">
        <v>1</v>
      </c>
      <c r="O526" s="9">
        <v>1</v>
      </c>
      <c r="P526" s="9">
        <v>1</v>
      </c>
      <c r="Q526" s="9">
        <v>1</v>
      </c>
      <c r="R526" s="9">
        <v>1</v>
      </c>
      <c r="S526" s="9">
        <v>1</v>
      </c>
      <c r="T526" s="9">
        <v>2</v>
      </c>
      <c r="U526" s="9">
        <v>1</v>
      </c>
      <c r="V526" s="9">
        <v>2</v>
      </c>
      <c r="W526" s="75">
        <v>1</v>
      </c>
      <c r="X526" s="75">
        <v>1</v>
      </c>
      <c r="Y526" s="75">
        <v>2</v>
      </c>
      <c r="Z526" s="9">
        <v>1</v>
      </c>
      <c r="AA526" s="9">
        <v>2</v>
      </c>
      <c r="AB526" s="9">
        <v>1</v>
      </c>
      <c r="AC526" s="9">
        <v>1</v>
      </c>
      <c r="AD526" s="9">
        <v>1</v>
      </c>
      <c r="AE526" s="9">
        <v>2</v>
      </c>
      <c r="AF526" s="9">
        <v>1</v>
      </c>
      <c r="AG526" s="9">
        <v>2</v>
      </c>
      <c r="AH526" s="91">
        <v>1</v>
      </c>
      <c r="AI526" s="9">
        <v>2</v>
      </c>
      <c r="AJ526">
        <v>2</v>
      </c>
      <c r="AK526" t="s">
        <v>957</v>
      </c>
      <c r="AL526" s="58">
        <v>2</v>
      </c>
      <c r="AM526">
        <v>1</v>
      </c>
      <c r="AN526">
        <v>1</v>
      </c>
      <c r="AO526">
        <v>2</v>
      </c>
      <c r="AP526">
        <v>1</v>
      </c>
      <c r="AQ526">
        <v>2</v>
      </c>
      <c r="AR526">
        <v>1</v>
      </c>
      <c r="AS526">
        <v>1</v>
      </c>
      <c r="AT526">
        <v>2</v>
      </c>
      <c r="AU526">
        <v>2</v>
      </c>
      <c r="AV526">
        <v>2</v>
      </c>
      <c r="AW526">
        <v>2</v>
      </c>
      <c r="AX526">
        <v>1</v>
      </c>
      <c r="AY526">
        <v>2</v>
      </c>
      <c r="AZ526">
        <v>2</v>
      </c>
      <c r="BA526">
        <v>1</v>
      </c>
      <c r="BB526">
        <v>2</v>
      </c>
      <c r="BC526">
        <v>1</v>
      </c>
      <c r="BD526">
        <v>1</v>
      </c>
      <c r="BE526">
        <v>1</v>
      </c>
      <c r="BF526">
        <v>1</v>
      </c>
      <c r="BG526">
        <v>1</v>
      </c>
      <c r="BH526">
        <v>1</v>
      </c>
      <c r="BI526">
        <v>3</v>
      </c>
      <c r="BJ526">
        <v>3</v>
      </c>
      <c r="BK526">
        <v>3</v>
      </c>
      <c r="BL526">
        <v>3</v>
      </c>
      <c r="BM526">
        <v>1</v>
      </c>
      <c r="BN526">
        <v>4</v>
      </c>
      <c r="BO526">
        <v>3</v>
      </c>
      <c r="BP526">
        <v>4</v>
      </c>
      <c r="BQ526">
        <v>3</v>
      </c>
      <c r="BR526">
        <v>1</v>
      </c>
      <c r="BS526">
        <v>2</v>
      </c>
    </row>
    <row r="527" spans="1:72" hidden="1">
      <c r="A527" s="9">
        <v>520</v>
      </c>
      <c r="B527" s="9">
        <v>1</v>
      </c>
      <c r="C527" s="9">
        <v>9</v>
      </c>
      <c r="D527" s="9">
        <v>7</v>
      </c>
      <c r="E527" s="9">
        <v>10</v>
      </c>
      <c r="F527" s="9">
        <v>0</v>
      </c>
      <c r="G527" s="9">
        <v>0</v>
      </c>
      <c r="H527" s="9">
        <v>0</v>
      </c>
      <c r="I527" s="9">
        <v>0</v>
      </c>
      <c r="J527" s="9">
        <v>0</v>
      </c>
      <c r="K527" s="9">
        <v>0</v>
      </c>
      <c r="L527" s="9">
        <v>1</v>
      </c>
      <c r="M527" s="9">
        <v>2</v>
      </c>
      <c r="N527" s="9">
        <v>1</v>
      </c>
      <c r="O527" s="9">
        <v>2</v>
      </c>
      <c r="P527" s="9">
        <v>1</v>
      </c>
      <c r="Q527" s="9">
        <v>2</v>
      </c>
      <c r="R527" s="9" t="s">
        <v>957</v>
      </c>
      <c r="S527" s="9" t="s">
        <v>957</v>
      </c>
      <c r="T527" s="9">
        <v>1</v>
      </c>
      <c r="U527" s="9">
        <v>2</v>
      </c>
      <c r="V527" s="9" t="s">
        <v>957</v>
      </c>
      <c r="W527" s="75">
        <v>2</v>
      </c>
      <c r="X527" s="75" t="s">
        <v>956</v>
      </c>
      <c r="Y527" s="75" t="s">
        <v>952</v>
      </c>
      <c r="Z527" s="9" t="s">
        <v>952</v>
      </c>
      <c r="AA527" s="9">
        <v>2</v>
      </c>
      <c r="AB527" s="9">
        <v>1</v>
      </c>
      <c r="AC527" s="9">
        <v>2</v>
      </c>
      <c r="AD527" s="9">
        <v>2</v>
      </c>
      <c r="AE527" s="9">
        <v>2</v>
      </c>
      <c r="AF527" s="9">
        <v>1</v>
      </c>
      <c r="AG527" s="9">
        <v>1</v>
      </c>
      <c r="AH527" s="9">
        <v>2</v>
      </c>
      <c r="AI527" s="9">
        <v>2</v>
      </c>
      <c r="AJ527">
        <v>2</v>
      </c>
      <c r="AK527" t="s">
        <v>957</v>
      </c>
      <c r="AL527" s="58">
        <v>2</v>
      </c>
      <c r="AM527">
        <v>2</v>
      </c>
      <c r="AN527">
        <v>2</v>
      </c>
      <c r="AO527">
        <v>2</v>
      </c>
      <c r="AP527">
        <v>2</v>
      </c>
      <c r="AQ527">
        <v>2</v>
      </c>
      <c r="AR527">
        <v>2</v>
      </c>
      <c r="AS527">
        <v>2</v>
      </c>
      <c r="AT527">
        <v>2</v>
      </c>
      <c r="AU527">
        <v>2</v>
      </c>
      <c r="AV527">
        <v>2</v>
      </c>
      <c r="AW527">
        <v>2</v>
      </c>
      <c r="AX527">
        <v>1</v>
      </c>
      <c r="AY527">
        <v>2</v>
      </c>
      <c r="AZ527">
        <v>2</v>
      </c>
      <c r="BA527">
        <v>2</v>
      </c>
      <c r="BB527">
        <v>2</v>
      </c>
      <c r="BC527">
        <v>2</v>
      </c>
      <c r="BD527">
        <v>2</v>
      </c>
      <c r="BE527">
        <v>2</v>
      </c>
      <c r="BF527" t="s">
        <v>957</v>
      </c>
      <c r="BG527" t="s">
        <v>957</v>
      </c>
      <c r="BH527">
        <v>3</v>
      </c>
      <c r="BI527">
        <v>3</v>
      </c>
      <c r="BJ527">
        <v>2</v>
      </c>
      <c r="BK527">
        <v>2</v>
      </c>
      <c r="BL527">
        <v>1</v>
      </c>
      <c r="BM527">
        <v>4</v>
      </c>
      <c r="BN527">
        <v>4</v>
      </c>
      <c r="BO527">
        <v>1</v>
      </c>
      <c r="BP527">
        <v>4</v>
      </c>
      <c r="BQ527">
        <v>4</v>
      </c>
      <c r="BR527">
        <v>4</v>
      </c>
      <c r="BS527">
        <v>4</v>
      </c>
    </row>
    <row r="528" spans="1:72" hidden="1">
      <c r="A528" s="9">
        <v>521</v>
      </c>
      <c r="B528" s="9">
        <v>2</v>
      </c>
      <c r="C528" s="9">
        <v>3</v>
      </c>
      <c r="D528" s="9">
        <v>3</v>
      </c>
      <c r="E528" s="9">
        <v>2</v>
      </c>
      <c r="F528" s="9">
        <v>1</v>
      </c>
      <c r="G528" s="9">
        <v>0</v>
      </c>
      <c r="H528" s="9">
        <v>0</v>
      </c>
      <c r="I528" s="9">
        <v>0</v>
      </c>
      <c r="J528" s="9">
        <v>0</v>
      </c>
      <c r="K528" s="9">
        <v>0</v>
      </c>
      <c r="L528" s="9">
        <v>0</v>
      </c>
      <c r="M528" s="9">
        <v>3</v>
      </c>
      <c r="N528" s="9">
        <v>1</v>
      </c>
      <c r="O528" s="9">
        <v>2</v>
      </c>
      <c r="P528" s="9">
        <v>1</v>
      </c>
      <c r="Q528" s="9">
        <v>1</v>
      </c>
      <c r="R528" s="9">
        <v>1</v>
      </c>
      <c r="S528" s="9">
        <v>1</v>
      </c>
      <c r="T528" s="9">
        <v>1</v>
      </c>
      <c r="U528" s="9">
        <v>1</v>
      </c>
      <c r="V528" s="9">
        <v>1</v>
      </c>
      <c r="W528" s="75">
        <v>2</v>
      </c>
      <c r="X528" s="75" t="s">
        <v>956</v>
      </c>
      <c r="Y528" s="75" t="s">
        <v>952</v>
      </c>
      <c r="Z528" s="9" t="s">
        <v>952</v>
      </c>
      <c r="AA528" s="9">
        <v>1</v>
      </c>
      <c r="AB528" s="9">
        <v>2</v>
      </c>
      <c r="AC528" s="9">
        <v>1</v>
      </c>
      <c r="AD528" s="9">
        <v>1</v>
      </c>
      <c r="AE528" s="9">
        <v>2</v>
      </c>
      <c r="AF528" s="9">
        <v>1</v>
      </c>
      <c r="AG528" s="9">
        <v>1</v>
      </c>
      <c r="AH528" s="91">
        <v>1</v>
      </c>
      <c r="AI528" s="9">
        <v>2</v>
      </c>
      <c r="AJ528">
        <v>1</v>
      </c>
      <c r="AK528">
        <v>1</v>
      </c>
      <c r="AL528" s="58">
        <v>1</v>
      </c>
      <c r="AM528">
        <v>1</v>
      </c>
      <c r="AN528">
        <v>2</v>
      </c>
      <c r="AO528">
        <v>2</v>
      </c>
      <c r="AP528">
        <v>1</v>
      </c>
      <c r="AQ528">
        <v>1</v>
      </c>
      <c r="AR528">
        <v>2</v>
      </c>
      <c r="AS528">
        <v>2</v>
      </c>
      <c r="AT528">
        <v>1</v>
      </c>
      <c r="AU528">
        <v>1</v>
      </c>
      <c r="AV528">
        <v>2</v>
      </c>
      <c r="AW528">
        <v>1</v>
      </c>
      <c r="AX528">
        <v>2</v>
      </c>
      <c r="AY528">
        <v>2</v>
      </c>
      <c r="AZ528">
        <v>2</v>
      </c>
      <c r="BA528">
        <v>1</v>
      </c>
      <c r="BB528">
        <v>2</v>
      </c>
      <c r="BC528">
        <v>1</v>
      </c>
      <c r="BD528">
        <v>1</v>
      </c>
      <c r="BE528">
        <v>1</v>
      </c>
      <c r="BF528">
        <v>2</v>
      </c>
      <c r="BG528">
        <v>2</v>
      </c>
      <c r="BH528">
        <v>1</v>
      </c>
      <c r="BI528">
        <v>1</v>
      </c>
      <c r="BJ528">
        <v>2</v>
      </c>
      <c r="BK528">
        <v>2</v>
      </c>
      <c r="BL528">
        <v>2</v>
      </c>
      <c r="BM528">
        <v>1</v>
      </c>
      <c r="BN528">
        <v>3</v>
      </c>
      <c r="BO528">
        <v>1</v>
      </c>
      <c r="BP528">
        <v>2</v>
      </c>
      <c r="BQ528">
        <v>2</v>
      </c>
      <c r="BR528">
        <v>1</v>
      </c>
      <c r="BS528">
        <v>3</v>
      </c>
      <c r="BT528" t="s">
        <v>376</v>
      </c>
    </row>
    <row r="529" spans="1:72">
      <c r="A529" s="9">
        <v>522</v>
      </c>
      <c r="B529" s="9">
        <v>1</v>
      </c>
      <c r="C529" s="9">
        <v>4</v>
      </c>
      <c r="D529" s="9">
        <v>7</v>
      </c>
      <c r="E529" s="9">
        <v>5</v>
      </c>
      <c r="F529" s="9">
        <v>0</v>
      </c>
      <c r="G529" s="9">
        <v>0</v>
      </c>
      <c r="H529" s="9">
        <v>0</v>
      </c>
      <c r="I529" s="9">
        <v>0</v>
      </c>
      <c r="J529" s="9">
        <v>1</v>
      </c>
      <c r="K529" s="9">
        <v>0</v>
      </c>
      <c r="L529" s="9">
        <v>0</v>
      </c>
      <c r="M529" s="9">
        <v>1</v>
      </c>
      <c r="N529" s="9">
        <v>2</v>
      </c>
      <c r="O529" s="9">
        <v>2</v>
      </c>
      <c r="P529" s="9">
        <v>1</v>
      </c>
      <c r="Q529" s="9">
        <v>2</v>
      </c>
      <c r="R529" s="9" t="s">
        <v>957</v>
      </c>
      <c r="S529" s="9" t="s">
        <v>957</v>
      </c>
      <c r="T529" s="9">
        <v>1</v>
      </c>
      <c r="U529" s="9">
        <v>1</v>
      </c>
      <c r="V529" s="9">
        <v>2</v>
      </c>
      <c r="W529" s="75">
        <v>2</v>
      </c>
      <c r="X529" s="75" t="s">
        <v>954</v>
      </c>
      <c r="Y529" s="75" t="s">
        <v>952</v>
      </c>
      <c r="Z529" s="9" t="s">
        <v>952</v>
      </c>
      <c r="AA529" s="9">
        <v>2</v>
      </c>
      <c r="AB529" s="9">
        <v>2</v>
      </c>
      <c r="AC529" s="9">
        <v>2</v>
      </c>
      <c r="AD529" s="9">
        <v>2</v>
      </c>
      <c r="AE529" s="9">
        <v>2</v>
      </c>
      <c r="AF529" s="9">
        <v>2</v>
      </c>
      <c r="AG529" s="9">
        <v>1</v>
      </c>
      <c r="AH529" s="91">
        <v>1</v>
      </c>
      <c r="AI529" s="9">
        <v>2</v>
      </c>
      <c r="AJ529">
        <v>1</v>
      </c>
      <c r="AK529">
        <v>1</v>
      </c>
      <c r="AL529" s="58">
        <v>2</v>
      </c>
      <c r="AM529">
        <v>2</v>
      </c>
      <c r="AN529">
        <v>2</v>
      </c>
      <c r="AO529">
        <v>2</v>
      </c>
      <c r="AP529">
        <v>2</v>
      </c>
      <c r="AQ529">
        <v>2</v>
      </c>
      <c r="AR529">
        <v>2</v>
      </c>
      <c r="AS529">
        <v>2</v>
      </c>
      <c r="AT529">
        <v>2</v>
      </c>
      <c r="AU529">
        <v>2</v>
      </c>
      <c r="AV529">
        <v>2</v>
      </c>
      <c r="AW529">
        <v>2</v>
      </c>
      <c r="AX529">
        <v>2</v>
      </c>
      <c r="AY529">
        <v>2</v>
      </c>
      <c r="AZ529">
        <v>2</v>
      </c>
      <c r="BA529">
        <v>2</v>
      </c>
      <c r="BB529">
        <v>2</v>
      </c>
      <c r="BC529">
        <v>2</v>
      </c>
      <c r="BD529">
        <v>1</v>
      </c>
      <c r="BE529">
        <v>2</v>
      </c>
      <c r="BF529" t="s">
        <v>957</v>
      </c>
      <c r="BG529" t="s">
        <v>957</v>
      </c>
      <c r="BH529">
        <v>1</v>
      </c>
      <c r="BI529">
        <v>4</v>
      </c>
      <c r="BJ529">
        <v>1</v>
      </c>
      <c r="BK529">
        <v>1</v>
      </c>
      <c r="BL529">
        <v>1</v>
      </c>
      <c r="BM529">
        <v>1</v>
      </c>
      <c r="BN529">
        <v>4</v>
      </c>
      <c r="BO529">
        <v>1</v>
      </c>
      <c r="BP529">
        <v>4</v>
      </c>
      <c r="BQ529">
        <v>3</v>
      </c>
      <c r="BR529">
        <v>1</v>
      </c>
      <c r="BS529">
        <v>5</v>
      </c>
    </row>
    <row r="530" spans="1:72">
      <c r="A530" s="9">
        <v>523</v>
      </c>
      <c r="B530" s="9">
        <v>2</v>
      </c>
      <c r="C530" s="9">
        <v>9</v>
      </c>
      <c r="D530" s="9">
        <v>5</v>
      </c>
      <c r="E530" s="9">
        <v>5</v>
      </c>
      <c r="F530" s="9">
        <v>0</v>
      </c>
      <c r="G530" s="9">
        <v>0</v>
      </c>
      <c r="H530" s="9">
        <v>0</v>
      </c>
      <c r="I530" s="9">
        <v>0</v>
      </c>
      <c r="J530" s="9">
        <v>0</v>
      </c>
      <c r="K530" s="9">
        <v>1</v>
      </c>
      <c r="L530" s="9">
        <v>0</v>
      </c>
      <c r="M530" s="9">
        <v>2</v>
      </c>
      <c r="N530" s="9">
        <v>2</v>
      </c>
      <c r="O530" s="9">
        <v>2</v>
      </c>
      <c r="P530" s="9">
        <v>2</v>
      </c>
      <c r="Q530" s="9">
        <v>2</v>
      </c>
      <c r="R530" s="9" t="s">
        <v>957</v>
      </c>
      <c r="S530" s="9" t="s">
        <v>957</v>
      </c>
      <c r="T530" s="9">
        <v>2</v>
      </c>
      <c r="U530" s="9">
        <v>2</v>
      </c>
      <c r="V530" s="9" t="s">
        <v>957</v>
      </c>
      <c r="W530" s="75">
        <v>2</v>
      </c>
      <c r="X530" s="75" t="s">
        <v>956</v>
      </c>
      <c r="Y530" s="75" t="s">
        <v>952</v>
      </c>
      <c r="Z530" s="9" t="s">
        <v>952</v>
      </c>
      <c r="AA530" s="9">
        <v>1</v>
      </c>
      <c r="AB530" s="9">
        <v>2</v>
      </c>
      <c r="AC530" s="9">
        <v>2</v>
      </c>
      <c r="AD530" s="9">
        <v>1</v>
      </c>
      <c r="AE530" s="9">
        <v>2</v>
      </c>
      <c r="AF530" s="9">
        <v>1</v>
      </c>
      <c r="AG530" s="9">
        <v>1</v>
      </c>
      <c r="AH530" s="9">
        <v>1</v>
      </c>
      <c r="AI530" s="9">
        <v>2</v>
      </c>
      <c r="AJ530">
        <v>2</v>
      </c>
      <c r="AK530" t="s">
        <v>957</v>
      </c>
      <c r="AL530" s="58">
        <v>2</v>
      </c>
      <c r="AM530">
        <v>1</v>
      </c>
      <c r="AN530">
        <v>1</v>
      </c>
      <c r="AO530">
        <v>2</v>
      </c>
      <c r="AP530">
        <v>1</v>
      </c>
      <c r="AQ530">
        <v>1</v>
      </c>
      <c r="AR530">
        <v>2</v>
      </c>
      <c r="AS530">
        <v>2</v>
      </c>
      <c r="AT530">
        <v>1</v>
      </c>
      <c r="AU530">
        <v>1</v>
      </c>
      <c r="AV530">
        <v>1</v>
      </c>
      <c r="AW530">
        <v>1</v>
      </c>
      <c r="AX530">
        <v>2</v>
      </c>
      <c r="AY530">
        <v>2</v>
      </c>
      <c r="AZ530">
        <v>2</v>
      </c>
      <c r="BA530">
        <v>1</v>
      </c>
      <c r="BB530">
        <v>1</v>
      </c>
      <c r="BC530">
        <v>1</v>
      </c>
      <c r="BD530">
        <v>1</v>
      </c>
      <c r="BE530">
        <v>1</v>
      </c>
      <c r="BF530">
        <v>1</v>
      </c>
      <c r="BG530">
        <v>2</v>
      </c>
      <c r="BH530">
        <v>1</v>
      </c>
      <c r="BI530">
        <v>3</v>
      </c>
      <c r="BJ530">
        <v>2</v>
      </c>
      <c r="BK530">
        <v>2</v>
      </c>
      <c r="BL530">
        <v>2</v>
      </c>
      <c r="BM530">
        <v>1</v>
      </c>
      <c r="BN530">
        <v>4</v>
      </c>
      <c r="BO530">
        <v>2</v>
      </c>
      <c r="BP530">
        <v>1</v>
      </c>
      <c r="BQ530">
        <v>3</v>
      </c>
      <c r="BR530">
        <v>1</v>
      </c>
      <c r="BS530">
        <v>3</v>
      </c>
      <c r="BT530" t="s">
        <v>377</v>
      </c>
    </row>
    <row r="531" spans="1:72">
      <c r="A531" s="9">
        <v>524</v>
      </c>
      <c r="B531" s="9">
        <v>1</v>
      </c>
      <c r="C531" s="9">
        <v>8</v>
      </c>
      <c r="D531" s="9">
        <v>7</v>
      </c>
      <c r="E531" s="9">
        <v>2</v>
      </c>
      <c r="F531" s="9">
        <v>0</v>
      </c>
      <c r="G531" s="9">
        <v>0</v>
      </c>
      <c r="H531" s="9">
        <v>0</v>
      </c>
      <c r="I531" s="9">
        <v>1</v>
      </c>
      <c r="J531" s="9">
        <v>0</v>
      </c>
      <c r="K531" s="9">
        <v>0</v>
      </c>
      <c r="L531" s="9">
        <v>0</v>
      </c>
      <c r="M531" s="9">
        <v>2</v>
      </c>
      <c r="N531" s="9">
        <v>2</v>
      </c>
      <c r="O531" s="9">
        <v>2</v>
      </c>
      <c r="P531" s="9">
        <v>1</v>
      </c>
      <c r="Q531" s="9">
        <v>1</v>
      </c>
      <c r="R531" s="9">
        <v>1</v>
      </c>
      <c r="S531" s="9">
        <v>2</v>
      </c>
      <c r="T531" s="9">
        <v>2</v>
      </c>
      <c r="U531" s="9">
        <v>1</v>
      </c>
      <c r="V531" s="9">
        <v>1</v>
      </c>
      <c r="W531" s="75">
        <v>2</v>
      </c>
      <c r="X531" s="75" t="s">
        <v>956</v>
      </c>
      <c r="Y531" s="75" t="s">
        <v>952</v>
      </c>
      <c r="Z531" s="9" t="s">
        <v>952</v>
      </c>
      <c r="AA531" s="9">
        <v>1</v>
      </c>
      <c r="AB531" s="9">
        <v>2</v>
      </c>
      <c r="AC531" s="9">
        <v>1</v>
      </c>
      <c r="AD531" s="9">
        <v>1</v>
      </c>
      <c r="AE531" s="9">
        <v>1</v>
      </c>
      <c r="AF531" s="9"/>
      <c r="AG531" s="9">
        <v>2</v>
      </c>
      <c r="AH531" s="9">
        <v>1</v>
      </c>
      <c r="AI531" s="9">
        <v>2</v>
      </c>
      <c r="AJ531">
        <v>2</v>
      </c>
      <c r="AK531" t="s">
        <v>957</v>
      </c>
      <c r="AL531" s="58">
        <v>2</v>
      </c>
      <c r="AM531">
        <v>1</v>
      </c>
      <c r="AN531">
        <v>2</v>
      </c>
      <c r="AO531">
        <v>2</v>
      </c>
      <c r="AP531">
        <v>2</v>
      </c>
      <c r="AQ531">
        <v>2</v>
      </c>
      <c r="AR531">
        <v>2</v>
      </c>
      <c r="AS531">
        <v>2</v>
      </c>
      <c r="AT531">
        <v>2</v>
      </c>
      <c r="AU531">
        <v>2</v>
      </c>
      <c r="AV531">
        <v>2</v>
      </c>
      <c r="AW531">
        <v>1</v>
      </c>
      <c r="AX531">
        <v>1</v>
      </c>
      <c r="AY531">
        <v>2</v>
      </c>
      <c r="AZ531">
        <v>1</v>
      </c>
      <c r="BA531">
        <v>1</v>
      </c>
      <c r="BB531">
        <v>2</v>
      </c>
      <c r="BC531">
        <v>2</v>
      </c>
      <c r="BD531">
        <v>1</v>
      </c>
      <c r="BE531">
        <v>1</v>
      </c>
      <c r="BF531">
        <v>2</v>
      </c>
      <c r="BG531">
        <v>3</v>
      </c>
      <c r="BH531">
        <v>1</v>
      </c>
      <c r="BI531">
        <v>2</v>
      </c>
      <c r="BJ531">
        <v>1</v>
      </c>
      <c r="BK531">
        <v>1</v>
      </c>
      <c r="BL531">
        <v>1</v>
      </c>
      <c r="BM531">
        <v>1</v>
      </c>
      <c r="BN531">
        <v>2</v>
      </c>
      <c r="BO531">
        <v>2</v>
      </c>
      <c r="BP531">
        <v>1</v>
      </c>
      <c r="BQ531">
        <v>1</v>
      </c>
      <c r="BR531">
        <v>4</v>
      </c>
      <c r="BS531">
        <v>5</v>
      </c>
    </row>
    <row r="532" spans="1:72" hidden="1">
      <c r="A532" s="9">
        <v>525</v>
      </c>
      <c r="B532" s="9">
        <v>2</v>
      </c>
      <c r="C532" s="9">
        <v>8</v>
      </c>
      <c r="D532" s="9">
        <v>7</v>
      </c>
      <c r="E532" s="9">
        <v>3</v>
      </c>
      <c r="F532" s="9">
        <v>0</v>
      </c>
      <c r="G532" s="9">
        <v>0</v>
      </c>
      <c r="H532" s="9">
        <v>1</v>
      </c>
      <c r="I532" s="9">
        <v>0</v>
      </c>
      <c r="J532" s="9">
        <v>0</v>
      </c>
      <c r="K532" s="9">
        <v>0</v>
      </c>
      <c r="L532" s="9">
        <v>0</v>
      </c>
      <c r="M532" s="9">
        <v>2</v>
      </c>
      <c r="N532" s="9">
        <v>2</v>
      </c>
      <c r="O532" s="9">
        <v>2</v>
      </c>
      <c r="P532" s="9">
        <v>1</v>
      </c>
      <c r="Q532" s="9">
        <v>1</v>
      </c>
      <c r="R532" s="9"/>
      <c r="S532" s="9"/>
      <c r="T532" s="9">
        <v>1</v>
      </c>
      <c r="U532" s="9">
        <v>1</v>
      </c>
      <c r="V532" s="9">
        <v>2</v>
      </c>
      <c r="W532" s="75">
        <v>2</v>
      </c>
      <c r="X532" s="75" t="s">
        <v>956</v>
      </c>
      <c r="Y532" s="75" t="s">
        <v>952</v>
      </c>
      <c r="Z532" s="9" t="s">
        <v>952</v>
      </c>
      <c r="AA532" s="9">
        <v>1</v>
      </c>
      <c r="AB532" s="9">
        <v>2</v>
      </c>
      <c r="AC532" s="9">
        <v>1</v>
      </c>
      <c r="AD532" s="9">
        <v>1</v>
      </c>
      <c r="AE532" s="9">
        <v>2</v>
      </c>
      <c r="AF532" s="9">
        <v>1</v>
      </c>
      <c r="AG532" s="9">
        <v>1</v>
      </c>
      <c r="AH532" s="9">
        <v>1</v>
      </c>
      <c r="AI532" s="9">
        <v>2</v>
      </c>
      <c r="AJ532">
        <v>1</v>
      </c>
      <c r="AK532">
        <v>1</v>
      </c>
      <c r="AL532" s="58">
        <v>1</v>
      </c>
      <c r="AM532">
        <v>1</v>
      </c>
      <c r="AN532">
        <v>1</v>
      </c>
      <c r="AO532">
        <v>2</v>
      </c>
      <c r="AP532">
        <v>1</v>
      </c>
      <c r="AQ532">
        <v>2</v>
      </c>
      <c r="AR532">
        <v>1</v>
      </c>
      <c r="AS532">
        <v>2</v>
      </c>
      <c r="AT532">
        <v>1</v>
      </c>
      <c r="AU532">
        <v>2</v>
      </c>
      <c r="AV532">
        <v>2</v>
      </c>
      <c r="AW532">
        <v>2</v>
      </c>
      <c r="AX532">
        <v>2</v>
      </c>
      <c r="AY532">
        <v>2</v>
      </c>
      <c r="AZ532">
        <v>1</v>
      </c>
      <c r="BA532">
        <v>1</v>
      </c>
      <c r="BB532">
        <v>2</v>
      </c>
      <c r="BC532">
        <v>2</v>
      </c>
      <c r="BD532">
        <v>1</v>
      </c>
      <c r="BE532">
        <v>1</v>
      </c>
      <c r="BF532">
        <v>1</v>
      </c>
      <c r="BG532">
        <v>1</v>
      </c>
      <c r="BH532">
        <v>1</v>
      </c>
      <c r="BI532">
        <v>2</v>
      </c>
      <c r="BJ532">
        <v>1</v>
      </c>
      <c r="BM532">
        <v>1</v>
      </c>
      <c r="BN532">
        <v>4</v>
      </c>
      <c r="BO532">
        <v>1</v>
      </c>
      <c r="BP532">
        <v>1</v>
      </c>
      <c r="BQ532">
        <v>4</v>
      </c>
      <c r="BR532">
        <v>3</v>
      </c>
      <c r="BT532" t="s">
        <v>378</v>
      </c>
    </row>
    <row r="533" spans="1:72" hidden="1">
      <c r="A533" s="9">
        <v>526</v>
      </c>
      <c r="B533" s="9">
        <v>2</v>
      </c>
      <c r="C533" s="9">
        <v>9</v>
      </c>
      <c r="D533" s="9">
        <v>5</v>
      </c>
      <c r="E533" s="9">
        <v>12</v>
      </c>
      <c r="F533" s="9">
        <v>0</v>
      </c>
      <c r="G533" s="9">
        <v>0</v>
      </c>
      <c r="H533" s="9">
        <v>0</v>
      </c>
      <c r="I533" s="9">
        <v>0</v>
      </c>
      <c r="J533" s="9">
        <v>0</v>
      </c>
      <c r="K533" s="9">
        <v>1</v>
      </c>
      <c r="L533" s="9">
        <v>0</v>
      </c>
      <c r="M533" s="9">
        <v>2</v>
      </c>
      <c r="N533" s="9">
        <v>1</v>
      </c>
      <c r="O533" s="9">
        <v>1</v>
      </c>
      <c r="P533" s="9">
        <v>1</v>
      </c>
      <c r="Q533" s="9">
        <v>2</v>
      </c>
      <c r="R533" s="9" t="s">
        <v>957</v>
      </c>
      <c r="S533" s="9" t="s">
        <v>957</v>
      </c>
      <c r="T533" s="9">
        <v>1</v>
      </c>
      <c r="U533" s="9">
        <v>2</v>
      </c>
      <c r="V533" s="9" t="s">
        <v>957</v>
      </c>
      <c r="W533" s="75">
        <v>2</v>
      </c>
      <c r="X533" s="75" t="s">
        <v>956</v>
      </c>
      <c r="Y533" s="75" t="s">
        <v>952</v>
      </c>
      <c r="Z533" s="9" t="s">
        <v>952</v>
      </c>
      <c r="AA533" s="9">
        <v>1</v>
      </c>
      <c r="AB533" s="9">
        <v>2</v>
      </c>
      <c r="AC533" s="9">
        <v>1</v>
      </c>
      <c r="AD533" s="9">
        <v>1</v>
      </c>
      <c r="AE533" s="9">
        <v>2</v>
      </c>
      <c r="AF533" s="9">
        <v>1</v>
      </c>
      <c r="AG533" s="9">
        <v>1</v>
      </c>
      <c r="AH533" s="91">
        <v>1</v>
      </c>
      <c r="AI533" s="9">
        <v>2</v>
      </c>
      <c r="AJ533">
        <v>2</v>
      </c>
      <c r="AK533" t="s">
        <v>957</v>
      </c>
      <c r="AL533" s="58">
        <v>2</v>
      </c>
      <c r="AM533">
        <v>1</v>
      </c>
      <c r="AN533">
        <v>1</v>
      </c>
      <c r="AO533">
        <v>2</v>
      </c>
      <c r="AP533">
        <v>2</v>
      </c>
      <c r="AQ533">
        <v>2</v>
      </c>
      <c r="AR533">
        <v>2</v>
      </c>
      <c r="AS533">
        <v>2</v>
      </c>
      <c r="AT533">
        <v>2</v>
      </c>
      <c r="AU533">
        <v>1</v>
      </c>
      <c r="AV533">
        <v>2</v>
      </c>
      <c r="AW533">
        <v>1</v>
      </c>
      <c r="AX533">
        <v>2</v>
      </c>
      <c r="AY533">
        <v>1</v>
      </c>
      <c r="AZ533">
        <v>2</v>
      </c>
      <c r="BA533">
        <v>1</v>
      </c>
      <c r="BB533">
        <v>1</v>
      </c>
      <c r="BC533">
        <v>1</v>
      </c>
      <c r="BD533">
        <v>1</v>
      </c>
      <c r="BE533">
        <v>1</v>
      </c>
      <c r="BF533">
        <v>1</v>
      </c>
      <c r="BG533">
        <v>1</v>
      </c>
      <c r="BH533">
        <v>1</v>
      </c>
      <c r="BI533">
        <v>1</v>
      </c>
      <c r="BJ533">
        <v>1</v>
      </c>
      <c r="BK533">
        <v>1</v>
      </c>
      <c r="BL533">
        <v>2</v>
      </c>
      <c r="BM533">
        <v>3</v>
      </c>
      <c r="BN533">
        <v>4</v>
      </c>
      <c r="BO533">
        <v>1</v>
      </c>
      <c r="BP533">
        <v>2</v>
      </c>
      <c r="BQ533">
        <v>3</v>
      </c>
      <c r="BR533">
        <v>4</v>
      </c>
      <c r="BS533">
        <v>5</v>
      </c>
      <c r="BT533" t="s">
        <v>379</v>
      </c>
    </row>
    <row r="534" spans="1:72" hidden="1">
      <c r="A534" s="9">
        <v>527</v>
      </c>
      <c r="B534" s="9">
        <v>2</v>
      </c>
      <c r="C534" s="9">
        <v>6</v>
      </c>
      <c r="D534" s="9">
        <v>5</v>
      </c>
      <c r="E534" s="9">
        <v>2</v>
      </c>
      <c r="F534" s="9">
        <v>0</v>
      </c>
      <c r="G534" s="9">
        <v>0</v>
      </c>
      <c r="H534" s="9">
        <v>0</v>
      </c>
      <c r="I534" s="9">
        <v>1</v>
      </c>
      <c r="J534" s="9">
        <v>1</v>
      </c>
      <c r="K534" s="9">
        <v>0</v>
      </c>
      <c r="L534" s="9">
        <v>0</v>
      </c>
      <c r="M534" s="9">
        <v>1</v>
      </c>
      <c r="N534" s="9">
        <v>1</v>
      </c>
      <c r="O534" s="9">
        <v>1</v>
      </c>
      <c r="P534" s="9">
        <v>1</v>
      </c>
      <c r="Q534" s="9">
        <v>1</v>
      </c>
      <c r="R534" s="9">
        <v>1</v>
      </c>
      <c r="S534" s="9">
        <v>2</v>
      </c>
      <c r="T534" s="9">
        <v>1</v>
      </c>
      <c r="U534" s="9">
        <v>1</v>
      </c>
      <c r="V534" s="9">
        <v>2</v>
      </c>
      <c r="W534" s="75">
        <v>2</v>
      </c>
      <c r="X534" s="75" t="s">
        <v>956</v>
      </c>
      <c r="Y534" s="75" t="s">
        <v>952</v>
      </c>
      <c r="Z534" s="9" t="s">
        <v>952</v>
      </c>
      <c r="AA534" s="9">
        <v>2</v>
      </c>
      <c r="AB534" s="9">
        <v>2</v>
      </c>
      <c r="AC534" s="9">
        <v>2</v>
      </c>
      <c r="AD534" s="9">
        <v>1</v>
      </c>
      <c r="AE534" s="9">
        <v>1</v>
      </c>
      <c r="AF534" s="9">
        <v>1</v>
      </c>
      <c r="AG534" s="9">
        <v>1</v>
      </c>
      <c r="AH534" s="91">
        <v>1</v>
      </c>
      <c r="AI534" s="9">
        <v>2</v>
      </c>
      <c r="AJ534">
        <v>2</v>
      </c>
      <c r="AK534" t="s">
        <v>957</v>
      </c>
      <c r="AL534" s="58">
        <v>2</v>
      </c>
      <c r="AM534">
        <v>1</v>
      </c>
      <c r="AN534">
        <v>1</v>
      </c>
      <c r="AO534">
        <v>2</v>
      </c>
      <c r="AP534">
        <v>1</v>
      </c>
      <c r="AQ534">
        <v>1</v>
      </c>
      <c r="AR534">
        <v>1</v>
      </c>
      <c r="AS534">
        <v>2</v>
      </c>
      <c r="AT534">
        <v>2</v>
      </c>
      <c r="AU534">
        <v>2</v>
      </c>
      <c r="AV534">
        <v>1</v>
      </c>
      <c r="AW534">
        <v>2</v>
      </c>
      <c r="AX534">
        <v>2</v>
      </c>
      <c r="AY534">
        <v>1</v>
      </c>
      <c r="AZ534">
        <v>2</v>
      </c>
      <c r="BA534">
        <v>1</v>
      </c>
      <c r="BB534">
        <v>2</v>
      </c>
      <c r="BC534">
        <v>1</v>
      </c>
      <c r="BD534">
        <v>1</v>
      </c>
      <c r="BE534">
        <v>2</v>
      </c>
      <c r="BF534" t="s">
        <v>957</v>
      </c>
      <c r="BG534" t="s">
        <v>957</v>
      </c>
      <c r="BH534">
        <v>2</v>
      </c>
      <c r="BI534">
        <v>3</v>
      </c>
      <c r="BJ534">
        <v>2</v>
      </c>
      <c r="BK534">
        <v>2</v>
      </c>
      <c r="BL534">
        <v>2</v>
      </c>
      <c r="BM534">
        <v>2</v>
      </c>
      <c r="BN534">
        <v>4</v>
      </c>
      <c r="BO534">
        <v>2</v>
      </c>
      <c r="BP534">
        <v>2</v>
      </c>
      <c r="BQ534">
        <v>3</v>
      </c>
      <c r="BR534">
        <v>1</v>
      </c>
      <c r="BS534">
        <v>2</v>
      </c>
    </row>
    <row r="535" spans="1:72" hidden="1">
      <c r="A535" s="9">
        <v>528</v>
      </c>
      <c r="B535" s="9">
        <v>2</v>
      </c>
      <c r="C535" s="9">
        <v>2</v>
      </c>
      <c r="D535" s="9">
        <v>4</v>
      </c>
      <c r="E535" s="9">
        <v>1</v>
      </c>
      <c r="F535" s="9">
        <v>1</v>
      </c>
      <c r="G535" s="9">
        <v>0</v>
      </c>
      <c r="H535" s="9">
        <v>0</v>
      </c>
      <c r="I535" s="9">
        <v>0</v>
      </c>
      <c r="J535" s="9">
        <v>0</v>
      </c>
      <c r="K535" s="9">
        <v>0</v>
      </c>
      <c r="L535" s="9">
        <v>0</v>
      </c>
      <c r="M535" s="9">
        <v>3</v>
      </c>
      <c r="N535" s="9">
        <v>2</v>
      </c>
      <c r="O535" s="9">
        <v>2</v>
      </c>
      <c r="P535" s="9">
        <v>2</v>
      </c>
      <c r="Q535" s="9">
        <v>1</v>
      </c>
      <c r="R535" s="9">
        <v>1</v>
      </c>
      <c r="S535" s="9">
        <v>2</v>
      </c>
      <c r="T535" s="9">
        <v>1</v>
      </c>
      <c r="U535" s="9">
        <v>1</v>
      </c>
      <c r="V535" s="9"/>
      <c r="W535" s="75">
        <v>1</v>
      </c>
      <c r="X535" s="75">
        <v>1</v>
      </c>
      <c r="Y535" s="75">
        <v>2</v>
      </c>
      <c r="Z535" s="9">
        <v>1</v>
      </c>
      <c r="AA535" s="9">
        <v>2</v>
      </c>
      <c r="AB535" s="9">
        <v>2</v>
      </c>
      <c r="AC535" s="9">
        <v>1</v>
      </c>
      <c r="AD535" s="9">
        <v>1</v>
      </c>
      <c r="AE535" s="9">
        <v>2</v>
      </c>
      <c r="AF535" s="9">
        <v>1</v>
      </c>
      <c r="AG535" s="9">
        <v>2</v>
      </c>
      <c r="AH535" s="9">
        <v>1</v>
      </c>
      <c r="AI535" s="9">
        <v>2</v>
      </c>
      <c r="AJ535">
        <v>1</v>
      </c>
      <c r="AK535">
        <v>1</v>
      </c>
      <c r="AL535" s="58">
        <v>1</v>
      </c>
      <c r="AM535">
        <v>1</v>
      </c>
      <c r="AN535">
        <v>1</v>
      </c>
      <c r="AO535">
        <v>2</v>
      </c>
      <c r="AP535">
        <v>1</v>
      </c>
      <c r="AQ535">
        <v>1</v>
      </c>
      <c r="AR535">
        <v>1</v>
      </c>
      <c r="AS535">
        <v>2</v>
      </c>
      <c r="AT535">
        <v>1</v>
      </c>
      <c r="AU535">
        <v>2</v>
      </c>
      <c r="AV535">
        <v>2</v>
      </c>
      <c r="AW535">
        <v>1</v>
      </c>
      <c r="AX535">
        <v>2</v>
      </c>
      <c r="AY535">
        <v>2</v>
      </c>
      <c r="AZ535">
        <v>2</v>
      </c>
      <c r="BA535">
        <v>2</v>
      </c>
      <c r="BB535">
        <v>1</v>
      </c>
      <c r="BC535">
        <v>1</v>
      </c>
      <c r="BD535">
        <v>1</v>
      </c>
      <c r="BE535">
        <v>1</v>
      </c>
      <c r="BF535">
        <v>2</v>
      </c>
      <c r="BG535">
        <v>2</v>
      </c>
      <c r="BH535">
        <v>2</v>
      </c>
      <c r="BI535">
        <v>3</v>
      </c>
      <c r="BJ535">
        <v>2</v>
      </c>
      <c r="BK535">
        <v>3</v>
      </c>
      <c r="BL535">
        <v>2</v>
      </c>
      <c r="BM535">
        <v>1</v>
      </c>
      <c r="BN535">
        <v>4</v>
      </c>
      <c r="BO535">
        <v>3</v>
      </c>
      <c r="BP535">
        <v>1</v>
      </c>
      <c r="BQ535">
        <v>2</v>
      </c>
      <c r="BR535">
        <v>1</v>
      </c>
      <c r="BS535">
        <v>2</v>
      </c>
      <c r="BT535" t="s">
        <v>380</v>
      </c>
    </row>
    <row r="536" spans="1:72">
      <c r="A536" s="9">
        <v>529</v>
      </c>
      <c r="B536" s="9">
        <v>2</v>
      </c>
      <c r="C536" s="9">
        <v>6</v>
      </c>
      <c r="D536" s="9">
        <v>5</v>
      </c>
      <c r="E536" s="9">
        <v>1</v>
      </c>
      <c r="F536" s="9">
        <v>0</v>
      </c>
      <c r="G536" s="9">
        <v>0</v>
      </c>
      <c r="H536" s="9">
        <v>0</v>
      </c>
      <c r="I536" s="9">
        <v>1</v>
      </c>
      <c r="J536" s="9">
        <v>0</v>
      </c>
      <c r="K536" s="9">
        <v>0</v>
      </c>
      <c r="L536" s="9">
        <v>0</v>
      </c>
      <c r="M536" s="9">
        <v>2</v>
      </c>
      <c r="N536" s="9">
        <v>2</v>
      </c>
      <c r="O536" s="9">
        <v>1</v>
      </c>
      <c r="P536" s="9">
        <v>1</v>
      </c>
      <c r="Q536" s="9">
        <v>1</v>
      </c>
      <c r="R536" s="9">
        <v>1</v>
      </c>
      <c r="S536" s="9">
        <v>1</v>
      </c>
      <c r="T536" s="9">
        <v>1</v>
      </c>
      <c r="U536" s="9">
        <v>1</v>
      </c>
      <c r="V536" s="9">
        <v>2</v>
      </c>
      <c r="W536" s="75">
        <v>1</v>
      </c>
      <c r="X536" s="75">
        <v>1</v>
      </c>
      <c r="Y536" s="75">
        <v>2</v>
      </c>
      <c r="Z536" s="9"/>
      <c r="AA536" s="9">
        <v>1</v>
      </c>
      <c r="AB536" s="9">
        <v>1</v>
      </c>
      <c r="AC536" s="9">
        <v>2</v>
      </c>
      <c r="AD536" s="9">
        <v>1</v>
      </c>
      <c r="AE536" s="9">
        <v>2</v>
      </c>
      <c r="AF536" s="9">
        <v>1</v>
      </c>
      <c r="AG536" s="9">
        <v>1</v>
      </c>
      <c r="AH536" s="91">
        <v>2</v>
      </c>
      <c r="AI536" s="9">
        <v>2</v>
      </c>
      <c r="AJ536">
        <v>2</v>
      </c>
      <c r="AK536" t="s">
        <v>957</v>
      </c>
      <c r="AL536" s="58">
        <v>2</v>
      </c>
      <c r="AM536">
        <v>1</v>
      </c>
      <c r="AN536">
        <v>1</v>
      </c>
      <c r="AO536">
        <v>2</v>
      </c>
      <c r="AP536">
        <v>1</v>
      </c>
      <c r="AQ536">
        <v>2</v>
      </c>
      <c r="AR536">
        <v>2</v>
      </c>
      <c r="AS536">
        <v>2</v>
      </c>
      <c r="AT536">
        <v>1</v>
      </c>
      <c r="AU536">
        <v>1</v>
      </c>
      <c r="AV536">
        <v>2</v>
      </c>
      <c r="AW536">
        <v>1</v>
      </c>
      <c r="AX536">
        <v>2</v>
      </c>
      <c r="AY536">
        <v>2</v>
      </c>
      <c r="AZ536">
        <v>2</v>
      </c>
      <c r="BA536">
        <v>1</v>
      </c>
      <c r="BB536">
        <v>1</v>
      </c>
      <c r="BC536">
        <v>1</v>
      </c>
      <c r="BD536">
        <v>1</v>
      </c>
      <c r="BE536">
        <v>2</v>
      </c>
      <c r="BF536" t="s">
        <v>957</v>
      </c>
      <c r="BG536" t="s">
        <v>957</v>
      </c>
      <c r="BH536">
        <v>1</v>
      </c>
      <c r="BI536">
        <v>2</v>
      </c>
      <c r="BJ536">
        <v>1</v>
      </c>
      <c r="BK536">
        <v>2</v>
      </c>
      <c r="BL536">
        <v>2</v>
      </c>
      <c r="BM536">
        <v>1</v>
      </c>
      <c r="BN536">
        <v>4</v>
      </c>
      <c r="BO536">
        <v>1</v>
      </c>
      <c r="BP536">
        <v>2</v>
      </c>
      <c r="BQ536">
        <v>2</v>
      </c>
      <c r="BR536">
        <v>1</v>
      </c>
      <c r="BS536">
        <v>2</v>
      </c>
    </row>
    <row r="537" spans="1:72" hidden="1">
      <c r="A537" s="9">
        <v>530</v>
      </c>
      <c r="B537" s="9">
        <v>2</v>
      </c>
      <c r="C537" s="9">
        <v>5</v>
      </c>
      <c r="D537" s="9">
        <v>4</v>
      </c>
      <c r="E537" s="9">
        <v>1</v>
      </c>
      <c r="F537" s="9">
        <v>0</v>
      </c>
      <c r="G537" s="9">
        <v>0</v>
      </c>
      <c r="H537" s="9">
        <v>1</v>
      </c>
      <c r="I537" s="9">
        <v>0</v>
      </c>
      <c r="J537" s="9">
        <v>0</v>
      </c>
      <c r="K537" s="9">
        <v>0</v>
      </c>
      <c r="L537" s="9">
        <v>0</v>
      </c>
      <c r="M537" s="9">
        <v>2</v>
      </c>
      <c r="N537" s="9">
        <v>2</v>
      </c>
      <c r="O537" s="9">
        <v>1</v>
      </c>
      <c r="P537" s="9">
        <v>1</v>
      </c>
      <c r="Q537" s="9">
        <v>1</v>
      </c>
      <c r="R537" s="9">
        <v>1</v>
      </c>
      <c r="S537" s="9">
        <v>1</v>
      </c>
      <c r="T537" s="9">
        <v>2</v>
      </c>
      <c r="U537" s="9">
        <v>1</v>
      </c>
      <c r="V537" s="9">
        <v>2</v>
      </c>
      <c r="W537" s="75">
        <v>1</v>
      </c>
      <c r="X537" s="75">
        <v>1</v>
      </c>
      <c r="Y537" s="75">
        <v>2</v>
      </c>
      <c r="Z537" s="9">
        <v>1</v>
      </c>
      <c r="AA537" s="9">
        <v>1</v>
      </c>
      <c r="AB537" s="9">
        <v>2</v>
      </c>
      <c r="AC537" s="9">
        <v>1</v>
      </c>
      <c r="AD537" s="9">
        <v>1</v>
      </c>
      <c r="AE537" s="9">
        <v>2</v>
      </c>
      <c r="AF537" s="9">
        <v>1</v>
      </c>
      <c r="AG537" s="9">
        <v>1</v>
      </c>
      <c r="AH537" s="91">
        <v>1</v>
      </c>
      <c r="AI537" s="9">
        <v>2</v>
      </c>
      <c r="AJ537">
        <v>2</v>
      </c>
      <c r="AK537" t="s">
        <v>957</v>
      </c>
      <c r="AL537" s="58">
        <v>1</v>
      </c>
      <c r="AM537">
        <v>1</v>
      </c>
      <c r="AN537">
        <v>2</v>
      </c>
      <c r="AO537">
        <v>2</v>
      </c>
      <c r="AP537">
        <v>1</v>
      </c>
      <c r="AQ537">
        <v>2</v>
      </c>
      <c r="AR537">
        <v>2</v>
      </c>
      <c r="AS537">
        <v>2</v>
      </c>
      <c r="AT537">
        <v>1</v>
      </c>
      <c r="AU537">
        <v>1</v>
      </c>
      <c r="AV537">
        <v>2</v>
      </c>
      <c r="AW537">
        <v>1</v>
      </c>
      <c r="AX537">
        <v>2</v>
      </c>
      <c r="AY537">
        <v>2</v>
      </c>
      <c r="AZ537">
        <v>2</v>
      </c>
      <c r="BA537">
        <v>1</v>
      </c>
      <c r="BB537">
        <v>2</v>
      </c>
      <c r="BC537">
        <v>1</v>
      </c>
      <c r="BD537">
        <v>1</v>
      </c>
      <c r="BE537">
        <v>2</v>
      </c>
      <c r="BF537" t="s">
        <v>957</v>
      </c>
      <c r="BG537" t="s">
        <v>957</v>
      </c>
      <c r="BH537">
        <v>2</v>
      </c>
      <c r="BI537">
        <v>3</v>
      </c>
      <c r="BJ537">
        <v>1</v>
      </c>
      <c r="BK537">
        <v>3</v>
      </c>
      <c r="BL537">
        <v>1</v>
      </c>
      <c r="BM537">
        <v>1</v>
      </c>
      <c r="BN537">
        <v>3</v>
      </c>
      <c r="BO537">
        <v>2</v>
      </c>
      <c r="BP537">
        <v>3</v>
      </c>
      <c r="BQ537">
        <v>2</v>
      </c>
      <c r="BR537">
        <v>2</v>
      </c>
      <c r="BS537">
        <v>2</v>
      </c>
    </row>
    <row r="538" spans="1:72">
      <c r="A538" s="9">
        <v>531</v>
      </c>
      <c r="B538" s="9">
        <v>1</v>
      </c>
      <c r="C538" s="9">
        <v>7</v>
      </c>
      <c r="D538" s="9">
        <v>7</v>
      </c>
      <c r="E538" s="9">
        <v>10</v>
      </c>
      <c r="F538" s="9">
        <v>0</v>
      </c>
      <c r="G538" s="9">
        <v>0</v>
      </c>
      <c r="H538" s="9">
        <v>0</v>
      </c>
      <c r="I538" s="9">
        <v>1</v>
      </c>
      <c r="J538" s="9">
        <v>0</v>
      </c>
      <c r="K538" s="9">
        <v>0</v>
      </c>
      <c r="L538" s="9">
        <v>0</v>
      </c>
      <c r="M538" s="9">
        <v>1</v>
      </c>
      <c r="N538" s="9">
        <v>2</v>
      </c>
      <c r="O538" s="9">
        <v>2</v>
      </c>
      <c r="P538" s="9">
        <v>1</v>
      </c>
      <c r="Q538" s="9">
        <v>1</v>
      </c>
      <c r="R538" s="9">
        <v>2</v>
      </c>
      <c r="S538" s="9">
        <v>2</v>
      </c>
      <c r="T538" s="9">
        <v>2</v>
      </c>
      <c r="U538" s="9">
        <v>1</v>
      </c>
      <c r="V538" s="9">
        <v>2</v>
      </c>
      <c r="W538" s="75">
        <v>1</v>
      </c>
      <c r="X538" s="75">
        <v>1</v>
      </c>
      <c r="Y538" s="75">
        <v>2</v>
      </c>
      <c r="Z538" s="9">
        <v>2</v>
      </c>
      <c r="AA538" s="9">
        <v>2</v>
      </c>
      <c r="AB538" s="9">
        <v>2</v>
      </c>
      <c r="AC538" s="9">
        <v>2</v>
      </c>
      <c r="AD538" s="9">
        <v>1</v>
      </c>
      <c r="AE538" s="9">
        <v>2</v>
      </c>
      <c r="AF538" s="9">
        <v>2</v>
      </c>
      <c r="AG538" s="9">
        <v>2</v>
      </c>
      <c r="AH538" s="91">
        <v>2</v>
      </c>
      <c r="AI538" s="9">
        <v>2</v>
      </c>
      <c r="AJ538">
        <v>2</v>
      </c>
      <c r="AK538" t="s">
        <v>957</v>
      </c>
      <c r="AL538" s="58">
        <v>2</v>
      </c>
      <c r="AM538">
        <v>2</v>
      </c>
      <c r="AN538">
        <v>2</v>
      </c>
      <c r="AO538">
        <v>2</v>
      </c>
      <c r="AP538">
        <v>2</v>
      </c>
      <c r="AQ538">
        <v>2</v>
      </c>
      <c r="AR538">
        <v>2</v>
      </c>
      <c r="AS538">
        <v>2</v>
      </c>
      <c r="AT538">
        <v>2</v>
      </c>
      <c r="AU538">
        <v>2</v>
      </c>
      <c r="AV538">
        <v>2</v>
      </c>
      <c r="AW538">
        <v>2</v>
      </c>
      <c r="AX538">
        <v>1</v>
      </c>
      <c r="AY538">
        <v>2</v>
      </c>
      <c r="AZ538">
        <v>1</v>
      </c>
      <c r="BA538">
        <v>1</v>
      </c>
      <c r="BB538">
        <v>2</v>
      </c>
      <c r="BC538">
        <v>1</v>
      </c>
      <c r="BD538">
        <v>2</v>
      </c>
      <c r="BE538">
        <v>1</v>
      </c>
      <c r="BF538">
        <v>2</v>
      </c>
      <c r="BG538">
        <v>2</v>
      </c>
      <c r="BH538">
        <v>1</v>
      </c>
      <c r="BI538">
        <v>3</v>
      </c>
      <c r="BJ538">
        <v>4</v>
      </c>
      <c r="BK538">
        <v>2</v>
      </c>
      <c r="BL538">
        <v>2</v>
      </c>
      <c r="BM538">
        <v>3</v>
      </c>
      <c r="BN538">
        <v>4</v>
      </c>
      <c r="BO538">
        <v>2</v>
      </c>
      <c r="BP538">
        <v>3</v>
      </c>
      <c r="BQ538">
        <v>3</v>
      </c>
      <c r="BR538">
        <v>1</v>
      </c>
      <c r="BS538">
        <v>5</v>
      </c>
      <c r="BT538" t="s">
        <v>381</v>
      </c>
    </row>
    <row r="539" spans="1:72">
      <c r="A539" s="9">
        <v>532</v>
      </c>
      <c r="B539" s="9">
        <v>2</v>
      </c>
      <c r="C539" s="9">
        <v>9</v>
      </c>
      <c r="D539" s="9">
        <v>7</v>
      </c>
      <c r="E539" s="9">
        <v>12</v>
      </c>
      <c r="F539" s="9">
        <v>0</v>
      </c>
      <c r="G539" s="9">
        <v>0</v>
      </c>
      <c r="H539" s="9">
        <v>0</v>
      </c>
      <c r="I539" s="9">
        <v>1</v>
      </c>
      <c r="J539" s="9">
        <v>0</v>
      </c>
      <c r="K539" s="9">
        <v>0</v>
      </c>
      <c r="L539" s="9">
        <v>0</v>
      </c>
      <c r="M539" s="9">
        <v>2</v>
      </c>
      <c r="N539" s="9">
        <v>2</v>
      </c>
      <c r="O539" s="9">
        <v>2</v>
      </c>
      <c r="P539" s="9">
        <v>2</v>
      </c>
      <c r="Q539" s="9">
        <v>2</v>
      </c>
      <c r="R539" s="9" t="s">
        <v>957</v>
      </c>
      <c r="S539" s="9" t="s">
        <v>957</v>
      </c>
      <c r="T539" s="9">
        <v>1</v>
      </c>
      <c r="U539" s="9">
        <v>1</v>
      </c>
      <c r="V539" s="9">
        <v>2</v>
      </c>
      <c r="W539" s="75">
        <v>2</v>
      </c>
      <c r="X539" s="75" t="s">
        <v>956</v>
      </c>
      <c r="Y539" s="75" t="s">
        <v>952</v>
      </c>
      <c r="Z539" s="9" t="s">
        <v>952</v>
      </c>
      <c r="AA539" s="9">
        <v>2</v>
      </c>
      <c r="AB539" s="9">
        <v>2</v>
      </c>
      <c r="AC539" s="9">
        <v>2</v>
      </c>
      <c r="AD539" s="9">
        <v>1</v>
      </c>
      <c r="AE539" s="9">
        <v>2</v>
      </c>
      <c r="AF539" s="9">
        <v>2</v>
      </c>
      <c r="AG539" s="9">
        <v>1</v>
      </c>
      <c r="AH539" s="9">
        <v>1</v>
      </c>
      <c r="AI539" s="9">
        <v>1</v>
      </c>
      <c r="AJ539">
        <v>2</v>
      </c>
      <c r="AK539" t="s">
        <v>957</v>
      </c>
      <c r="AL539" s="58">
        <v>2</v>
      </c>
      <c r="AM539">
        <v>1</v>
      </c>
      <c r="AN539">
        <v>1</v>
      </c>
      <c r="AO539">
        <v>2</v>
      </c>
      <c r="AP539">
        <v>1</v>
      </c>
      <c r="AQ539">
        <v>1</v>
      </c>
      <c r="AR539">
        <v>2</v>
      </c>
      <c r="AS539">
        <v>2</v>
      </c>
      <c r="AT539">
        <v>2</v>
      </c>
      <c r="AU539">
        <v>2</v>
      </c>
      <c r="AV539">
        <v>2</v>
      </c>
      <c r="AW539">
        <v>2</v>
      </c>
      <c r="AX539">
        <v>2</v>
      </c>
      <c r="AY539">
        <v>2</v>
      </c>
      <c r="AZ539">
        <v>2</v>
      </c>
      <c r="BA539">
        <v>1</v>
      </c>
      <c r="BB539">
        <v>2</v>
      </c>
      <c r="BC539">
        <v>1</v>
      </c>
      <c r="BD539">
        <v>2</v>
      </c>
      <c r="BE539">
        <v>2</v>
      </c>
      <c r="BF539" t="s">
        <v>957</v>
      </c>
      <c r="BG539" t="s">
        <v>957</v>
      </c>
      <c r="BH539">
        <v>3</v>
      </c>
      <c r="BI539">
        <v>2</v>
      </c>
      <c r="BJ539">
        <v>1</v>
      </c>
      <c r="BK539">
        <v>1</v>
      </c>
      <c r="BL539">
        <v>1</v>
      </c>
      <c r="BM539">
        <v>1</v>
      </c>
      <c r="BN539">
        <v>4</v>
      </c>
      <c r="BO539">
        <v>4</v>
      </c>
      <c r="BP539">
        <v>2</v>
      </c>
      <c r="BQ539">
        <v>4</v>
      </c>
      <c r="BR539">
        <v>3</v>
      </c>
      <c r="BS539">
        <v>5</v>
      </c>
    </row>
    <row r="540" spans="1:72" hidden="1">
      <c r="A540" s="9">
        <v>533</v>
      </c>
      <c r="B540" s="9">
        <v>2</v>
      </c>
      <c r="C540" s="9">
        <v>1</v>
      </c>
      <c r="D540" s="9">
        <v>6</v>
      </c>
      <c r="E540" s="9">
        <v>1</v>
      </c>
      <c r="F540" s="9">
        <v>0</v>
      </c>
      <c r="G540" s="9">
        <v>1</v>
      </c>
      <c r="H540" s="9">
        <v>1</v>
      </c>
      <c r="I540" s="9">
        <v>1</v>
      </c>
      <c r="J540" s="9">
        <v>0</v>
      </c>
      <c r="K540" s="9">
        <v>0</v>
      </c>
      <c r="L540" s="9">
        <v>0</v>
      </c>
      <c r="M540" s="9">
        <v>2</v>
      </c>
      <c r="N540" s="9">
        <v>1</v>
      </c>
      <c r="O540" s="9">
        <v>1</v>
      </c>
      <c r="P540" s="9">
        <v>1</v>
      </c>
      <c r="Q540" s="9">
        <v>2</v>
      </c>
      <c r="R540" s="9" t="s">
        <v>957</v>
      </c>
      <c r="S540" s="9" t="s">
        <v>957</v>
      </c>
      <c r="T540" s="9">
        <v>2</v>
      </c>
      <c r="U540" s="9">
        <v>1</v>
      </c>
      <c r="V540" s="9">
        <v>2</v>
      </c>
      <c r="W540" s="75">
        <v>1</v>
      </c>
      <c r="X540" s="75">
        <v>1</v>
      </c>
      <c r="Y540" s="75">
        <v>2</v>
      </c>
      <c r="Z540" s="9">
        <v>1</v>
      </c>
      <c r="AA540" s="9">
        <v>1</v>
      </c>
      <c r="AB540" s="9">
        <v>1</v>
      </c>
      <c r="AC540" s="9">
        <v>1</v>
      </c>
      <c r="AD540" s="9">
        <v>1</v>
      </c>
      <c r="AE540" s="9">
        <v>2</v>
      </c>
      <c r="AF540" s="9">
        <v>1</v>
      </c>
      <c r="AG540" s="9">
        <v>1</v>
      </c>
      <c r="AH540" s="91">
        <v>1</v>
      </c>
      <c r="AI540" s="9">
        <v>2</v>
      </c>
      <c r="AJ540">
        <v>1</v>
      </c>
      <c r="AK540">
        <v>1</v>
      </c>
      <c r="AL540" s="58">
        <v>1</v>
      </c>
      <c r="AM540">
        <v>1</v>
      </c>
      <c r="AN540">
        <v>2</v>
      </c>
      <c r="AO540">
        <v>2</v>
      </c>
      <c r="AP540">
        <v>2</v>
      </c>
      <c r="AQ540">
        <v>2</v>
      </c>
      <c r="AR540">
        <v>2</v>
      </c>
      <c r="AS540">
        <v>2</v>
      </c>
      <c r="AT540">
        <v>2</v>
      </c>
      <c r="AU540">
        <v>2</v>
      </c>
      <c r="AV540">
        <v>1</v>
      </c>
      <c r="AW540">
        <v>2</v>
      </c>
      <c r="AX540">
        <v>2</v>
      </c>
      <c r="AY540">
        <v>2</v>
      </c>
      <c r="AZ540">
        <v>2</v>
      </c>
      <c r="BA540">
        <v>2</v>
      </c>
      <c r="BB540">
        <v>2</v>
      </c>
      <c r="BC540">
        <v>1</v>
      </c>
      <c r="BD540">
        <v>1</v>
      </c>
      <c r="BE540">
        <v>2</v>
      </c>
      <c r="BF540" t="s">
        <v>957</v>
      </c>
      <c r="BG540" t="s">
        <v>957</v>
      </c>
      <c r="BH540">
        <v>2</v>
      </c>
      <c r="BI540">
        <v>3</v>
      </c>
      <c r="BJ540">
        <v>3</v>
      </c>
      <c r="BK540">
        <v>3</v>
      </c>
      <c r="BL540">
        <v>3</v>
      </c>
      <c r="BM540">
        <v>1</v>
      </c>
      <c r="BN540">
        <v>4</v>
      </c>
      <c r="BO540">
        <v>4</v>
      </c>
      <c r="BP540">
        <v>1</v>
      </c>
      <c r="BQ540">
        <v>3</v>
      </c>
      <c r="BR540">
        <v>4</v>
      </c>
      <c r="BS540">
        <v>2</v>
      </c>
    </row>
    <row r="541" spans="1:72" hidden="1">
      <c r="A541" s="9">
        <v>534</v>
      </c>
      <c r="B541" s="9">
        <v>2</v>
      </c>
      <c r="C541" s="9">
        <v>5</v>
      </c>
      <c r="D541" s="9">
        <v>4</v>
      </c>
      <c r="E541" s="9">
        <v>1</v>
      </c>
      <c r="F541" s="9">
        <v>0</v>
      </c>
      <c r="G541" s="9">
        <v>0</v>
      </c>
      <c r="H541" s="9">
        <v>0</v>
      </c>
      <c r="I541" s="9">
        <v>0</v>
      </c>
      <c r="J541" s="9">
        <v>0</v>
      </c>
      <c r="K541" s="9">
        <v>1</v>
      </c>
      <c r="L541" s="9">
        <v>0</v>
      </c>
      <c r="M541" s="9">
        <v>2</v>
      </c>
      <c r="N541" s="9">
        <v>1</v>
      </c>
      <c r="O541" s="9">
        <v>2</v>
      </c>
      <c r="P541" s="9">
        <v>1</v>
      </c>
      <c r="Q541" s="9">
        <v>1</v>
      </c>
      <c r="R541" s="9">
        <v>1</v>
      </c>
      <c r="S541" s="9">
        <v>1</v>
      </c>
      <c r="T541" s="9">
        <v>2</v>
      </c>
      <c r="U541" s="9">
        <v>1</v>
      </c>
      <c r="V541" s="9">
        <v>2</v>
      </c>
      <c r="W541" s="75">
        <v>1</v>
      </c>
      <c r="X541" s="75">
        <v>1</v>
      </c>
      <c r="Y541" s="75">
        <v>1</v>
      </c>
      <c r="Z541" s="9">
        <v>1</v>
      </c>
      <c r="AA541" s="9">
        <v>2</v>
      </c>
      <c r="AB541" s="9">
        <v>2</v>
      </c>
      <c r="AC541" s="9">
        <v>2</v>
      </c>
      <c r="AD541" s="9">
        <v>1</v>
      </c>
      <c r="AE541" s="9">
        <v>2</v>
      </c>
      <c r="AF541" s="9">
        <v>1</v>
      </c>
      <c r="AG541" s="9">
        <v>1</v>
      </c>
      <c r="AH541" s="9">
        <v>1</v>
      </c>
      <c r="AI541" s="9">
        <v>2</v>
      </c>
      <c r="AJ541">
        <v>2</v>
      </c>
      <c r="AK541" t="s">
        <v>957</v>
      </c>
      <c r="AL541" s="58">
        <v>1</v>
      </c>
      <c r="AM541">
        <v>1</v>
      </c>
      <c r="AN541">
        <v>1</v>
      </c>
      <c r="AO541">
        <v>1</v>
      </c>
      <c r="AP541">
        <v>1</v>
      </c>
      <c r="AQ541">
        <v>1</v>
      </c>
      <c r="AR541">
        <v>1</v>
      </c>
      <c r="AS541">
        <v>2</v>
      </c>
      <c r="AT541">
        <v>2</v>
      </c>
      <c r="AU541">
        <v>1</v>
      </c>
      <c r="AV541">
        <v>2</v>
      </c>
      <c r="AW541">
        <v>1</v>
      </c>
      <c r="AX541">
        <v>2</v>
      </c>
      <c r="AY541">
        <v>1</v>
      </c>
      <c r="AZ541">
        <v>2</v>
      </c>
      <c r="BA541">
        <v>1</v>
      </c>
      <c r="BB541">
        <v>2</v>
      </c>
      <c r="BC541">
        <v>1</v>
      </c>
      <c r="BD541">
        <v>1</v>
      </c>
      <c r="BE541">
        <v>1</v>
      </c>
      <c r="BF541">
        <v>2</v>
      </c>
      <c r="BG541">
        <v>1</v>
      </c>
      <c r="BH541">
        <v>1</v>
      </c>
      <c r="BI541">
        <v>2</v>
      </c>
      <c r="BJ541">
        <v>1</v>
      </c>
      <c r="BK541">
        <v>1</v>
      </c>
      <c r="BL541">
        <v>2</v>
      </c>
      <c r="BM541">
        <v>2</v>
      </c>
      <c r="BN541">
        <v>4</v>
      </c>
      <c r="BO541">
        <v>2</v>
      </c>
      <c r="BP541">
        <v>2</v>
      </c>
      <c r="BQ541">
        <v>2</v>
      </c>
      <c r="BR541">
        <v>4</v>
      </c>
      <c r="BS541">
        <v>5</v>
      </c>
    </row>
    <row r="542" spans="1:72" hidden="1">
      <c r="A542" s="9">
        <v>535</v>
      </c>
      <c r="B542" s="9">
        <v>1</v>
      </c>
      <c r="C542" s="9">
        <v>5</v>
      </c>
      <c r="D542" s="9">
        <v>1</v>
      </c>
      <c r="E542" s="9">
        <v>8</v>
      </c>
      <c r="F542" s="9">
        <v>0</v>
      </c>
      <c r="G542" s="9">
        <v>0</v>
      </c>
      <c r="H542" s="9">
        <v>0</v>
      </c>
      <c r="I542" s="9">
        <v>1</v>
      </c>
      <c r="J542" s="9">
        <v>0</v>
      </c>
      <c r="K542" s="9">
        <v>0</v>
      </c>
      <c r="L542" s="9">
        <v>0</v>
      </c>
      <c r="M542" s="9">
        <v>2</v>
      </c>
      <c r="N542" s="9">
        <v>1</v>
      </c>
      <c r="O542" s="9">
        <v>2</v>
      </c>
      <c r="P542" s="9">
        <v>1</v>
      </c>
      <c r="Q542" s="9">
        <v>1</v>
      </c>
      <c r="R542" s="9">
        <v>1</v>
      </c>
      <c r="S542" s="9">
        <v>1</v>
      </c>
      <c r="T542" s="9">
        <v>1</v>
      </c>
      <c r="U542" s="9">
        <v>1</v>
      </c>
      <c r="V542" s="9">
        <v>2</v>
      </c>
      <c r="W542" s="75">
        <v>1</v>
      </c>
      <c r="X542" s="75">
        <v>1</v>
      </c>
      <c r="Y542" s="75">
        <v>2</v>
      </c>
      <c r="Z542" s="9">
        <v>1</v>
      </c>
      <c r="AA542" s="9">
        <v>1</v>
      </c>
      <c r="AB542" s="9">
        <v>1</v>
      </c>
      <c r="AC542" s="9">
        <v>1</v>
      </c>
      <c r="AD542" s="9">
        <v>1</v>
      </c>
      <c r="AE542" s="9">
        <v>2</v>
      </c>
      <c r="AF542" s="9">
        <v>1</v>
      </c>
      <c r="AG542" s="9">
        <v>1</v>
      </c>
      <c r="AH542" s="91">
        <v>1</v>
      </c>
      <c r="AI542" s="9">
        <v>2</v>
      </c>
      <c r="AJ542">
        <v>2</v>
      </c>
      <c r="AK542" t="s">
        <v>957</v>
      </c>
      <c r="AL542" s="58">
        <v>2</v>
      </c>
      <c r="AM542">
        <v>1</v>
      </c>
      <c r="AN542">
        <v>2</v>
      </c>
      <c r="AO542">
        <v>2</v>
      </c>
      <c r="AP542">
        <v>2</v>
      </c>
      <c r="AQ542">
        <v>2</v>
      </c>
      <c r="AR542">
        <v>2</v>
      </c>
      <c r="AS542">
        <v>2</v>
      </c>
      <c r="AT542">
        <v>2</v>
      </c>
      <c r="AU542">
        <v>2</v>
      </c>
      <c r="AV542">
        <v>2</v>
      </c>
      <c r="AW542">
        <v>1</v>
      </c>
      <c r="AX542">
        <v>1</v>
      </c>
      <c r="AY542">
        <v>1</v>
      </c>
      <c r="AZ542">
        <v>2</v>
      </c>
      <c r="BA542">
        <v>1</v>
      </c>
      <c r="BB542">
        <v>2</v>
      </c>
      <c r="BC542">
        <v>1</v>
      </c>
      <c r="BD542">
        <v>1</v>
      </c>
      <c r="BE542">
        <v>1</v>
      </c>
      <c r="BF542">
        <v>2</v>
      </c>
      <c r="BG542">
        <v>2</v>
      </c>
      <c r="BH542">
        <v>1</v>
      </c>
      <c r="BI542">
        <v>2</v>
      </c>
      <c r="BJ542">
        <v>1</v>
      </c>
      <c r="BK542">
        <v>2</v>
      </c>
      <c r="BL542">
        <v>1</v>
      </c>
      <c r="BM542">
        <v>1</v>
      </c>
      <c r="BN542">
        <v>4</v>
      </c>
      <c r="BO542">
        <v>2</v>
      </c>
      <c r="BP542">
        <v>4</v>
      </c>
      <c r="BQ542">
        <v>3</v>
      </c>
      <c r="BR542">
        <v>1</v>
      </c>
      <c r="BS542">
        <v>2</v>
      </c>
      <c r="BT542" t="s">
        <v>382</v>
      </c>
    </row>
    <row r="543" spans="1:72" hidden="1">
      <c r="A543" s="9">
        <v>536</v>
      </c>
      <c r="B543" s="9">
        <v>2</v>
      </c>
      <c r="C543" s="9">
        <v>9</v>
      </c>
      <c r="D543" s="9">
        <v>7</v>
      </c>
      <c r="E543" s="9">
        <v>12</v>
      </c>
      <c r="F543" s="9">
        <v>0</v>
      </c>
      <c r="G543" s="9">
        <v>0</v>
      </c>
      <c r="H543" s="9">
        <v>0</v>
      </c>
      <c r="I543" s="9">
        <v>0</v>
      </c>
      <c r="J543" s="9">
        <v>0</v>
      </c>
      <c r="K543" s="9">
        <v>0</v>
      </c>
      <c r="L543" s="9">
        <v>1</v>
      </c>
      <c r="M543" s="9">
        <v>2</v>
      </c>
      <c r="N543" s="9">
        <v>1</v>
      </c>
      <c r="O543" s="9">
        <v>2</v>
      </c>
      <c r="P543" s="9">
        <v>1</v>
      </c>
      <c r="Q543" s="9">
        <v>2</v>
      </c>
      <c r="R543" s="9" t="s">
        <v>957</v>
      </c>
      <c r="S543" s="9" t="s">
        <v>957</v>
      </c>
      <c r="T543" s="9">
        <v>1</v>
      </c>
      <c r="U543" s="9">
        <v>2</v>
      </c>
      <c r="V543" s="9" t="s">
        <v>967</v>
      </c>
      <c r="W543" s="75">
        <v>2</v>
      </c>
      <c r="X543" s="75" t="s">
        <v>956</v>
      </c>
      <c r="Y543" s="75" t="s">
        <v>952</v>
      </c>
      <c r="Z543" s="9" t="s">
        <v>952</v>
      </c>
      <c r="AA543" s="9">
        <v>1</v>
      </c>
      <c r="AB543" s="9">
        <v>2</v>
      </c>
      <c r="AC543" s="9">
        <v>1</v>
      </c>
      <c r="AD543" s="9">
        <v>1</v>
      </c>
      <c r="AE543" s="9">
        <v>2</v>
      </c>
      <c r="AF543" s="9">
        <v>2</v>
      </c>
      <c r="AG543" s="9">
        <v>2</v>
      </c>
      <c r="AH543" s="91">
        <v>1</v>
      </c>
      <c r="AI543" s="9">
        <v>2</v>
      </c>
      <c r="AJ543">
        <v>2</v>
      </c>
      <c r="AK543" t="s">
        <v>957</v>
      </c>
      <c r="AL543" s="58">
        <v>1</v>
      </c>
      <c r="AM543">
        <v>2</v>
      </c>
      <c r="AN543">
        <v>2</v>
      </c>
      <c r="AO543">
        <v>2</v>
      </c>
      <c r="AP543">
        <v>1</v>
      </c>
      <c r="AQ543">
        <v>2</v>
      </c>
      <c r="AR543">
        <v>2</v>
      </c>
      <c r="AS543">
        <v>2</v>
      </c>
      <c r="AT543">
        <v>2</v>
      </c>
      <c r="AU543">
        <v>2</v>
      </c>
      <c r="AV543">
        <v>2</v>
      </c>
      <c r="AW543">
        <v>2</v>
      </c>
      <c r="AX543">
        <v>2</v>
      </c>
      <c r="AY543">
        <v>2</v>
      </c>
      <c r="AZ543">
        <v>2</v>
      </c>
      <c r="BA543">
        <v>1</v>
      </c>
      <c r="BB543">
        <v>2</v>
      </c>
      <c r="BC543">
        <v>1</v>
      </c>
      <c r="BD543">
        <v>2</v>
      </c>
      <c r="BE543">
        <v>1</v>
      </c>
      <c r="BF543">
        <v>2</v>
      </c>
      <c r="BG543">
        <v>1</v>
      </c>
      <c r="BH543">
        <v>1</v>
      </c>
      <c r="BI543">
        <v>3</v>
      </c>
      <c r="BJ543">
        <v>1</v>
      </c>
      <c r="BK543">
        <v>3</v>
      </c>
      <c r="BL543">
        <v>1</v>
      </c>
      <c r="BM543">
        <v>2</v>
      </c>
      <c r="BN543">
        <v>4</v>
      </c>
      <c r="BO543">
        <v>1</v>
      </c>
      <c r="BP543">
        <v>4</v>
      </c>
      <c r="BQ543">
        <v>3</v>
      </c>
      <c r="BR543">
        <v>1</v>
      </c>
      <c r="BS543">
        <v>5</v>
      </c>
      <c r="BT543" t="s">
        <v>383</v>
      </c>
    </row>
    <row r="544" spans="1:72" hidden="1">
      <c r="A544" s="9">
        <v>537</v>
      </c>
      <c r="B544" s="9">
        <v>1</v>
      </c>
      <c r="C544" s="9">
        <v>9</v>
      </c>
      <c r="D544" s="9">
        <v>7</v>
      </c>
      <c r="E544" s="9">
        <v>7</v>
      </c>
      <c r="F544" s="9">
        <v>0</v>
      </c>
      <c r="G544" s="9">
        <v>0</v>
      </c>
      <c r="H544" s="9">
        <v>0</v>
      </c>
      <c r="I544" s="9">
        <v>1</v>
      </c>
      <c r="J544" s="9">
        <v>1</v>
      </c>
      <c r="K544" s="9">
        <v>0</v>
      </c>
      <c r="L544" s="9">
        <v>0</v>
      </c>
      <c r="M544" s="9">
        <v>2</v>
      </c>
      <c r="N544" s="9">
        <v>1</v>
      </c>
      <c r="O544" s="9">
        <v>2</v>
      </c>
      <c r="P544" s="9">
        <v>1</v>
      </c>
      <c r="Q544" s="9">
        <v>1</v>
      </c>
      <c r="R544" s="9">
        <v>1</v>
      </c>
      <c r="S544" s="9">
        <v>1</v>
      </c>
      <c r="T544" s="9">
        <v>1</v>
      </c>
      <c r="U544" s="9">
        <v>1</v>
      </c>
      <c r="V544" s="9">
        <v>2</v>
      </c>
      <c r="W544" s="75">
        <v>1</v>
      </c>
      <c r="X544" s="75">
        <v>1</v>
      </c>
      <c r="Y544" s="75">
        <v>2</v>
      </c>
      <c r="Z544" s="9">
        <v>1</v>
      </c>
      <c r="AA544" s="9">
        <v>1</v>
      </c>
      <c r="AB544" s="9">
        <v>2</v>
      </c>
      <c r="AC544" s="9">
        <v>1</v>
      </c>
      <c r="AD544" s="9">
        <v>1</v>
      </c>
      <c r="AE544" s="9">
        <v>1</v>
      </c>
      <c r="AF544" s="9">
        <v>1</v>
      </c>
      <c r="AG544" s="9">
        <v>2</v>
      </c>
      <c r="AH544" s="91">
        <v>2</v>
      </c>
      <c r="AI544" s="9">
        <v>1</v>
      </c>
      <c r="AJ544">
        <v>2</v>
      </c>
      <c r="AK544" t="s">
        <v>957</v>
      </c>
      <c r="AL544" s="58">
        <v>1</v>
      </c>
      <c r="AM544">
        <v>1</v>
      </c>
      <c r="AN544">
        <v>1</v>
      </c>
      <c r="AO544">
        <v>2</v>
      </c>
      <c r="AP544">
        <v>2</v>
      </c>
      <c r="AQ544">
        <v>2</v>
      </c>
      <c r="AR544">
        <v>2</v>
      </c>
      <c r="AS544">
        <v>2</v>
      </c>
      <c r="AT544">
        <v>2</v>
      </c>
      <c r="AU544">
        <v>1</v>
      </c>
      <c r="AV544">
        <v>2</v>
      </c>
      <c r="AW544">
        <v>1</v>
      </c>
      <c r="AX544">
        <v>1</v>
      </c>
      <c r="AY544">
        <v>1</v>
      </c>
      <c r="AZ544">
        <v>1</v>
      </c>
      <c r="BA544">
        <v>1</v>
      </c>
      <c r="BB544">
        <v>1</v>
      </c>
      <c r="BC544">
        <v>1</v>
      </c>
      <c r="BD544">
        <v>1</v>
      </c>
      <c r="BE544">
        <v>1</v>
      </c>
      <c r="BF544">
        <v>1</v>
      </c>
      <c r="BG544">
        <v>1</v>
      </c>
      <c r="BH544">
        <v>1</v>
      </c>
      <c r="BI544">
        <v>2</v>
      </c>
      <c r="BJ544">
        <v>1</v>
      </c>
      <c r="BK544">
        <v>1</v>
      </c>
      <c r="BL544">
        <v>1</v>
      </c>
      <c r="BM544">
        <v>2</v>
      </c>
      <c r="BN544">
        <v>4</v>
      </c>
      <c r="BO544">
        <v>2</v>
      </c>
      <c r="BP544">
        <v>4</v>
      </c>
      <c r="BQ544">
        <v>3</v>
      </c>
      <c r="BR544">
        <v>1</v>
      </c>
      <c r="BS544">
        <v>2</v>
      </c>
      <c r="BT544" t="s">
        <v>384</v>
      </c>
    </row>
    <row r="545" spans="1:72" hidden="1">
      <c r="A545" s="9">
        <v>538</v>
      </c>
      <c r="B545" s="9">
        <v>2</v>
      </c>
      <c r="C545" s="9">
        <v>5</v>
      </c>
      <c r="D545" s="9">
        <v>1</v>
      </c>
      <c r="E545" s="9">
        <v>11</v>
      </c>
      <c r="F545" s="9">
        <v>0</v>
      </c>
      <c r="G545" s="9">
        <v>0</v>
      </c>
      <c r="H545" s="9">
        <v>0</v>
      </c>
      <c r="I545" s="9">
        <v>0</v>
      </c>
      <c r="J545" s="9">
        <v>0</v>
      </c>
      <c r="K545" s="9">
        <v>1</v>
      </c>
      <c r="L545" s="9">
        <v>0</v>
      </c>
      <c r="M545" s="9">
        <v>2</v>
      </c>
      <c r="N545" s="9">
        <v>1</v>
      </c>
      <c r="O545" s="9">
        <v>1</v>
      </c>
      <c r="P545" s="9">
        <v>1</v>
      </c>
      <c r="Q545" s="9">
        <v>1</v>
      </c>
      <c r="R545" s="9">
        <v>1</v>
      </c>
      <c r="S545" s="9">
        <v>2</v>
      </c>
      <c r="T545" s="9">
        <v>2</v>
      </c>
      <c r="U545" s="9">
        <v>1</v>
      </c>
      <c r="V545" s="9">
        <v>1</v>
      </c>
      <c r="W545" s="75">
        <v>1</v>
      </c>
      <c r="X545" s="75">
        <v>1</v>
      </c>
      <c r="Y545" s="75">
        <v>2</v>
      </c>
      <c r="Z545" s="9">
        <v>2</v>
      </c>
      <c r="AA545" s="9">
        <v>1</v>
      </c>
      <c r="AB545" s="9">
        <v>2</v>
      </c>
      <c r="AC545" s="9">
        <v>1</v>
      </c>
      <c r="AD545" s="9">
        <v>1</v>
      </c>
      <c r="AE545" s="9">
        <v>1</v>
      </c>
      <c r="AF545" s="9">
        <v>1</v>
      </c>
      <c r="AG545" s="9">
        <v>1</v>
      </c>
      <c r="AH545" s="9">
        <v>1</v>
      </c>
      <c r="AI545" s="9">
        <v>2</v>
      </c>
      <c r="AJ545">
        <v>2</v>
      </c>
      <c r="AK545" t="s">
        <v>957</v>
      </c>
      <c r="AL545" s="58">
        <v>1</v>
      </c>
      <c r="AM545">
        <v>1</v>
      </c>
      <c r="AN545">
        <v>1</v>
      </c>
      <c r="AO545">
        <v>2</v>
      </c>
      <c r="AP545">
        <v>1</v>
      </c>
      <c r="AQ545">
        <v>1</v>
      </c>
      <c r="AR545">
        <v>1</v>
      </c>
      <c r="AS545">
        <v>2</v>
      </c>
      <c r="AT545">
        <v>1</v>
      </c>
      <c r="AU545">
        <v>2</v>
      </c>
      <c r="AV545">
        <v>1</v>
      </c>
      <c r="AW545">
        <v>1</v>
      </c>
      <c r="AX545">
        <v>2</v>
      </c>
      <c r="AY545">
        <v>1</v>
      </c>
      <c r="AZ545">
        <v>2</v>
      </c>
      <c r="BA545">
        <v>1</v>
      </c>
      <c r="BB545">
        <v>2</v>
      </c>
      <c r="BC545">
        <v>1</v>
      </c>
      <c r="BD545">
        <v>1</v>
      </c>
      <c r="BE545">
        <v>2</v>
      </c>
      <c r="BF545" t="s">
        <v>957</v>
      </c>
      <c r="BG545" t="s">
        <v>957</v>
      </c>
      <c r="BH545">
        <v>1</v>
      </c>
      <c r="BI545">
        <v>2</v>
      </c>
      <c r="BJ545">
        <v>2</v>
      </c>
      <c r="BK545">
        <v>4</v>
      </c>
      <c r="BL545">
        <v>3</v>
      </c>
      <c r="BM545">
        <v>2</v>
      </c>
      <c r="BN545">
        <v>4</v>
      </c>
      <c r="BO545">
        <v>1</v>
      </c>
      <c r="BP545">
        <v>1</v>
      </c>
      <c r="BQ545">
        <v>1</v>
      </c>
      <c r="BR545">
        <v>1</v>
      </c>
      <c r="BS545">
        <v>5</v>
      </c>
      <c r="BT545" t="s">
        <v>385</v>
      </c>
    </row>
    <row r="546" spans="1:72" hidden="1">
      <c r="A546" s="9">
        <v>539</v>
      </c>
      <c r="B546" s="9">
        <v>2</v>
      </c>
      <c r="C546" s="9">
        <v>5</v>
      </c>
      <c r="D546" s="9">
        <v>4</v>
      </c>
      <c r="E546" s="9">
        <v>13</v>
      </c>
      <c r="F546" s="9">
        <v>0</v>
      </c>
      <c r="G546" s="9">
        <v>0</v>
      </c>
      <c r="H546" s="9">
        <v>0</v>
      </c>
      <c r="I546" s="9">
        <v>1</v>
      </c>
      <c r="J546" s="9">
        <v>0</v>
      </c>
      <c r="K546" s="9">
        <v>0</v>
      </c>
      <c r="L546" s="9">
        <v>0</v>
      </c>
      <c r="M546" s="9">
        <v>2</v>
      </c>
      <c r="N546" s="9">
        <v>1</v>
      </c>
      <c r="O546" s="9">
        <v>1</v>
      </c>
      <c r="P546" s="9">
        <v>1</v>
      </c>
      <c r="Q546" s="9">
        <v>1</v>
      </c>
      <c r="R546" s="9">
        <v>1</v>
      </c>
      <c r="S546" s="9">
        <v>1</v>
      </c>
      <c r="T546" s="9">
        <v>2</v>
      </c>
      <c r="U546" s="9">
        <v>1</v>
      </c>
      <c r="V546" s="9">
        <v>2</v>
      </c>
      <c r="W546" s="75">
        <v>1</v>
      </c>
      <c r="X546" s="75">
        <v>1</v>
      </c>
      <c r="Y546" s="75">
        <v>2</v>
      </c>
      <c r="Z546" s="9">
        <v>1</v>
      </c>
      <c r="AA546" s="9">
        <v>1</v>
      </c>
      <c r="AB546" s="9">
        <v>1</v>
      </c>
      <c r="AC546" s="9">
        <v>2</v>
      </c>
      <c r="AD546" s="9">
        <v>1</v>
      </c>
      <c r="AE546" s="9">
        <v>2</v>
      </c>
      <c r="AF546" s="9">
        <v>1</v>
      </c>
      <c r="AG546" s="9">
        <v>1</v>
      </c>
      <c r="AH546" s="9">
        <v>2</v>
      </c>
      <c r="AI546" s="9">
        <v>2</v>
      </c>
      <c r="AJ546">
        <v>2</v>
      </c>
      <c r="AK546" t="s">
        <v>957</v>
      </c>
      <c r="AL546" s="58">
        <v>2</v>
      </c>
      <c r="AM546">
        <v>1</v>
      </c>
      <c r="AN546">
        <v>2</v>
      </c>
      <c r="AO546">
        <v>2</v>
      </c>
      <c r="AP546">
        <v>1</v>
      </c>
      <c r="AQ546">
        <v>2</v>
      </c>
      <c r="AR546">
        <v>2</v>
      </c>
      <c r="AS546">
        <v>2</v>
      </c>
      <c r="AT546">
        <v>2</v>
      </c>
      <c r="AU546">
        <v>2</v>
      </c>
      <c r="AV546">
        <v>2</v>
      </c>
      <c r="AW546">
        <v>2</v>
      </c>
      <c r="AX546">
        <v>2</v>
      </c>
      <c r="AY546">
        <v>2</v>
      </c>
      <c r="AZ546">
        <v>2</v>
      </c>
      <c r="BA546">
        <v>1</v>
      </c>
      <c r="BB546">
        <v>2</v>
      </c>
      <c r="BC546">
        <v>1</v>
      </c>
      <c r="BD546">
        <v>1</v>
      </c>
      <c r="BE546">
        <v>1</v>
      </c>
      <c r="BF546">
        <v>2</v>
      </c>
      <c r="BG546">
        <v>1</v>
      </c>
      <c r="BH546">
        <v>1</v>
      </c>
      <c r="BI546">
        <v>3</v>
      </c>
      <c r="BJ546">
        <v>2</v>
      </c>
      <c r="BK546">
        <v>1</v>
      </c>
      <c r="BL546">
        <v>1</v>
      </c>
      <c r="BM546">
        <v>1</v>
      </c>
      <c r="BN546">
        <v>4</v>
      </c>
      <c r="BO546">
        <v>2</v>
      </c>
      <c r="BP546">
        <v>2</v>
      </c>
      <c r="BQ546">
        <v>2</v>
      </c>
      <c r="BR546">
        <v>1</v>
      </c>
      <c r="BS546">
        <v>1</v>
      </c>
      <c r="BT546" t="s">
        <v>386</v>
      </c>
    </row>
    <row r="547" spans="1:72" hidden="1">
      <c r="A547" s="9">
        <v>540</v>
      </c>
      <c r="B547" s="9">
        <v>1</v>
      </c>
      <c r="C547" s="9">
        <v>3</v>
      </c>
      <c r="D547" s="9">
        <v>1</v>
      </c>
      <c r="E547" s="9">
        <v>13</v>
      </c>
      <c r="F547" s="9">
        <v>0</v>
      </c>
      <c r="G547" s="9">
        <v>0</v>
      </c>
      <c r="H547" s="9">
        <v>0</v>
      </c>
      <c r="I547" s="9">
        <v>1</v>
      </c>
      <c r="J547" s="9">
        <v>0</v>
      </c>
      <c r="K547" s="9">
        <v>0</v>
      </c>
      <c r="L547" s="9">
        <v>0</v>
      </c>
      <c r="M547" s="9">
        <v>2</v>
      </c>
      <c r="N547" s="9">
        <v>1</v>
      </c>
      <c r="O547" s="9">
        <v>1</v>
      </c>
      <c r="P547" s="9">
        <v>2</v>
      </c>
      <c r="Q547" s="9">
        <v>1</v>
      </c>
      <c r="R547" s="9">
        <v>1</v>
      </c>
      <c r="S547" s="9">
        <v>2</v>
      </c>
      <c r="T547" s="9">
        <v>1</v>
      </c>
      <c r="U547" s="9">
        <v>1</v>
      </c>
      <c r="V547" s="9">
        <v>1</v>
      </c>
      <c r="W547" s="75">
        <v>2</v>
      </c>
      <c r="X547" s="75" t="s">
        <v>954</v>
      </c>
      <c r="Y547" s="75" t="s">
        <v>952</v>
      </c>
      <c r="Z547" s="9" t="s">
        <v>952</v>
      </c>
      <c r="AA547" s="9">
        <v>1</v>
      </c>
      <c r="AB547" s="9">
        <v>1</v>
      </c>
      <c r="AC547" s="9">
        <v>1</v>
      </c>
      <c r="AD547" s="9">
        <v>1</v>
      </c>
      <c r="AE547" s="9">
        <v>2</v>
      </c>
      <c r="AF547" s="9">
        <v>2</v>
      </c>
      <c r="AG547" s="9">
        <v>1</v>
      </c>
      <c r="AH547" s="91">
        <v>2</v>
      </c>
      <c r="AI547" s="9">
        <v>2</v>
      </c>
      <c r="AJ547">
        <v>2</v>
      </c>
      <c r="AK547" t="s">
        <v>957</v>
      </c>
      <c r="AL547" s="58">
        <v>2</v>
      </c>
      <c r="AM547">
        <v>1</v>
      </c>
      <c r="AN547">
        <v>1</v>
      </c>
      <c r="AO547">
        <v>2</v>
      </c>
      <c r="AP547">
        <v>2</v>
      </c>
      <c r="AQ547">
        <v>2</v>
      </c>
      <c r="AR547">
        <v>1</v>
      </c>
      <c r="AS547">
        <v>2</v>
      </c>
      <c r="AT547">
        <v>2</v>
      </c>
      <c r="AU547">
        <v>2</v>
      </c>
      <c r="AV547">
        <v>2</v>
      </c>
      <c r="AW547">
        <v>2</v>
      </c>
      <c r="AX547">
        <v>2</v>
      </c>
      <c r="AY547">
        <v>2</v>
      </c>
      <c r="AZ547">
        <v>2</v>
      </c>
      <c r="BA547">
        <v>2</v>
      </c>
      <c r="BB547">
        <v>2</v>
      </c>
      <c r="BC547">
        <v>1</v>
      </c>
      <c r="BD547">
        <v>1</v>
      </c>
      <c r="BE547">
        <v>2</v>
      </c>
      <c r="BF547" t="s">
        <v>957</v>
      </c>
      <c r="BG547" t="s">
        <v>957</v>
      </c>
      <c r="BH547">
        <v>1</v>
      </c>
      <c r="BI547">
        <v>3</v>
      </c>
      <c r="BJ547">
        <v>3</v>
      </c>
      <c r="BK547">
        <v>3</v>
      </c>
      <c r="BL547">
        <v>2</v>
      </c>
      <c r="BM547">
        <v>1</v>
      </c>
      <c r="BN547">
        <v>4</v>
      </c>
      <c r="BO547">
        <v>4</v>
      </c>
      <c r="BP547">
        <v>2</v>
      </c>
      <c r="BQ547">
        <v>3</v>
      </c>
      <c r="BR547">
        <v>1</v>
      </c>
      <c r="BS547">
        <v>2</v>
      </c>
    </row>
    <row r="548" spans="1:72" hidden="1">
      <c r="A548" s="9">
        <v>541</v>
      </c>
      <c r="B548" s="9">
        <v>2</v>
      </c>
      <c r="C548" s="9">
        <v>4</v>
      </c>
      <c r="D548" s="9">
        <v>7</v>
      </c>
      <c r="E548" s="9">
        <v>1</v>
      </c>
      <c r="F548" s="9">
        <v>0</v>
      </c>
      <c r="G548" s="9">
        <v>0</v>
      </c>
      <c r="H548" s="9">
        <v>0</v>
      </c>
      <c r="I548" s="9">
        <v>0</v>
      </c>
      <c r="J548" s="9">
        <v>1</v>
      </c>
      <c r="K548" s="9">
        <v>0</v>
      </c>
      <c r="L548" s="9">
        <v>0</v>
      </c>
      <c r="M548" s="9">
        <v>2</v>
      </c>
      <c r="N548" s="9">
        <v>1</v>
      </c>
      <c r="O548" s="9">
        <v>2</v>
      </c>
      <c r="P548" s="9">
        <v>2</v>
      </c>
      <c r="Q548" s="9">
        <v>1</v>
      </c>
      <c r="R548" s="9">
        <v>1</v>
      </c>
      <c r="S548" s="9">
        <v>2</v>
      </c>
      <c r="T548" s="9">
        <v>2</v>
      </c>
      <c r="U548" s="9">
        <v>1</v>
      </c>
      <c r="V548" s="9">
        <v>1</v>
      </c>
      <c r="W548" s="75">
        <v>1</v>
      </c>
      <c r="X548" s="75">
        <v>1</v>
      </c>
      <c r="Y548" s="75">
        <v>2</v>
      </c>
      <c r="Z548" s="9">
        <v>2</v>
      </c>
      <c r="AA548" s="9">
        <v>1</v>
      </c>
      <c r="AB548" s="9">
        <v>2</v>
      </c>
      <c r="AC548" s="9">
        <v>1</v>
      </c>
      <c r="AD548" s="9">
        <v>1</v>
      </c>
      <c r="AE548" s="9">
        <v>1</v>
      </c>
      <c r="AF548" s="9">
        <v>2</v>
      </c>
      <c r="AG548" s="9">
        <v>1</v>
      </c>
      <c r="AH548" s="91">
        <v>1</v>
      </c>
      <c r="AI548" s="9">
        <v>2</v>
      </c>
      <c r="AJ548">
        <v>2</v>
      </c>
      <c r="AK548" t="s">
        <v>957</v>
      </c>
      <c r="AL548" s="58">
        <v>2</v>
      </c>
      <c r="AM548">
        <v>1</v>
      </c>
      <c r="AN548">
        <v>2</v>
      </c>
      <c r="AO548">
        <v>2</v>
      </c>
      <c r="AP548">
        <v>2</v>
      </c>
      <c r="AQ548">
        <v>2</v>
      </c>
      <c r="AR548">
        <v>2</v>
      </c>
      <c r="AS548">
        <v>2</v>
      </c>
      <c r="AT548">
        <v>2</v>
      </c>
      <c r="AU548">
        <v>2</v>
      </c>
      <c r="AV548">
        <v>2</v>
      </c>
      <c r="AW548">
        <v>2</v>
      </c>
      <c r="AX548">
        <v>2</v>
      </c>
      <c r="AY548">
        <v>2</v>
      </c>
      <c r="AZ548">
        <v>2</v>
      </c>
      <c r="BA548">
        <v>2</v>
      </c>
      <c r="BB548">
        <v>2</v>
      </c>
      <c r="BC548">
        <v>1</v>
      </c>
      <c r="BD548">
        <v>1</v>
      </c>
      <c r="BE548">
        <v>1</v>
      </c>
      <c r="BF548">
        <v>2</v>
      </c>
      <c r="BG548">
        <v>2</v>
      </c>
      <c r="BH548">
        <v>1</v>
      </c>
      <c r="BI548">
        <v>3</v>
      </c>
      <c r="BJ548">
        <v>1</v>
      </c>
      <c r="BK548">
        <v>3</v>
      </c>
      <c r="BL548">
        <v>2</v>
      </c>
      <c r="BM548">
        <v>1</v>
      </c>
      <c r="BN548">
        <v>4</v>
      </c>
      <c r="BO548">
        <v>4</v>
      </c>
      <c r="BP548">
        <v>2</v>
      </c>
      <c r="BQ548">
        <v>3</v>
      </c>
      <c r="BR548">
        <v>3</v>
      </c>
      <c r="BS548">
        <v>2</v>
      </c>
    </row>
    <row r="549" spans="1:72" hidden="1">
      <c r="A549" s="9">
        <v>542</v>
      </c>
      <c r="B549" s="9">
        <v>3</v>
      </c>
      <c r="C549" s="9">
        <v>5</v>
      </c>
      <c r="D549" s="9">
        <v>4</v>
      </c>
      <c r="E549" s="9">
        <v>16</v>
      </c>
      <c r="F549" s="9">
        <v>0</v>
      </c>
      <c r="G549" s="9">
        <v>0</v>
      </c>
      <c r="H549" s="9">
        <v>0</v>
      </c>
      <c r="I549" s="9">
        <v>1</v>
      </c>
      <c r="J549" s="9">
        <v>0</v>
      </c>
      <c r="K549" s="9">
        <v>0</v>
      </c>
      <c r="L549" s="9">
        <v>0</v>
      </c>
      <c r="M549" s="9">
        <v>2</v>
      </c>
      <c r="N549" s="9">
        <v>1</v>
      </c>
      <c r="O549" s="9">
        <v>1</v>
      </c>
      <c r="P549" s="9">
        <v>1</v>
      </c>
      <c r="Q549" s="9">
        <v>1</v>
      </c>
      <c r="R549" s="9">
        <v>1</v>
      </c>
      <c r="S549" s="9">
        <v>1</v>
      </c>
      <c r="T549" s="9">
        <v>2</v>
      </c>
      <c r="U549" s="9">
        <v>1</v>
      </c>
      <c r="V549" s="9">
        <v>2</v>
      </c>
      <c r="W549" s="75">
        <v>1</v>
      </c>
      <c r="X549" s="75">
        <v>1</v>
      </c>
      <c r="Y549" s="75">
        <v>2</v>
      </c>
      <c r="Z549" s="9">
        <v>1</v>
      </c>
      <c r="AA549" s="9">
        <v>1</v>
      </c>
      <c r="AB549" s="9">
        <v>2</v>
      </c>
      <c r="AC549" s="9">
        <v>1</v>
      </c>
      <c r="AD549" s="9">
        <v>1</v>
      </c>
      <c r="AE549" s="9">
        <v>1</v>
      </c>
      <c r="AF549" s="9">
        <v>2</v>
      </c>
      <c r="AG549" s="9">
        <v>2</v>
      </c>
      <c r="AH549" s="9">
        <v>1</v>
      </c>
      <c r="AI549" s="9">
        <v>2</v>
      </c>
      <c r="AJ549">
        <v>2</v>
      </c>
      <c r="AK549" t="s">
        <v>957</v>
      </c>
      <c r="AL549" s="58">
        <v>2</v>
      </c>
      <c r="AM549">
        <v>1</v>
      </c>
      <c r="AN549">
        <v>2</v>
      </c>
      <c r="AO549">
        <v>2</v>
      </c>
      <c r="AP549">
        <v>1</v>
      </c>
      <c r="AQ549">
        <v>2</v>
      </c>
      <c r="AR549">
        <v>2</v>
      </c>
      <c r="AS549">
        <v>2</v>
      </c>
      <c r="AT549">
        <v>1</v>
      </c>
      <c r="AU549">
        <v>2</v>
      </c>
      <c r="AV549">
        <v>2</v>
      </c>
      <c r="AW549">
        <v>1</v>
      </c>
      <c r="AX549">
        <v>1</v>
      </c>
      <c r="AY549">
        <v>2</v>
      </c>
      <c r="AZ549">
        <v>2</v>
      </c>
      <c r="BA549">
        <v>1</v>
      </c>
      <c r="BB549">
        <v>1</v>
      </c>
      <c r="BC549">
        <v>1</v>
      </c>
      <c r="BD549">
        <v>1</v>
      </c>
      <c r="BE549">
        <v>1</v>
      </c>
      <c r="BF549">
        <v>2</v>
      </c>
      <c r="BG549">
        <v>2</v>
      </c>
      <c r="BH549">
        <v>2</v>
      </c>
      <c r="BI549">
        <v>2</v>
      </c>
      <c r="BJ549">
        <v>2</v>
      </c>
      <c r="BK549">
        <v>2</v>
      </c>
      <c r="BL549">
        <v>2</v>
      </c>
      <c r="BM549">
        <v>2</v>
      </c>
      <c r="BN549">
        <v>4</v>
      </c>
      <c r="BO549">
        <v>2</v>
      </c>
      <c r="BP549">
        <v>2</v>
      </c>
      <c r="BQ549">
        <v>2</v>
      </c>
      <c r="BR549">
        <v>1</v>
      </c>
      <c r="BS549">
        <v>2</v>
      </c>
    </row>
    <row r="550" spans="1:72" hidden="1">
      <c r="A550" s="9">
        <v>543</v>
      </c>
      <c r="B550" s="9">
        <v>2</v>
      </c>
      <c r="C550" s="9">
        <v>8</v>
      </c>
      <c r="D550" s="9">
        <v>5</v>
      </c>
      <c r="E550" s="9">
        <v>15</v>
      </c>
      <c r="F550" s="9">
        <v>0</v>
      </c>
      <c r="G550" s="9">
        <v>0</v>
      </c>
      <c r="H550" s="9">
        <v>0</v>
      </c>
      <c r="I550" s="9">
        <v>1</v>
      </c>
      <c r="J550" s="9">
        <v>0</v>
      </c>
      <c r="K550" s="9">
        <v>0</v>
      </c>
      <c r="L550" s="9">
        <v>0</v>
      </c>
      <c r="M550" s="9">
        <v>2</v>
      </c>
      <c r="N550" s="9">
        <v>1</v>
      </c>
      <c r="O550" s="9">
        <v>2</v>
      </c>
      <c r="P550" s="9">
        <v>1</v>
      </c>
      <c r="Q550" s="9">
        <v>1</v>
      </c>
      <c r="R550" s="9">
        <v>2</v>
      </c>
      <c r="S550" s="9">
        <v>2</v>
      </c>
      <c r="T550" s="9">
        <v>1</v>
      </c>
      <c r="U550" s="9">
        <v>1</v>
      </c>
      <c r="V550" s="9">
        <v>2</v>
      </c>
      <c r="W550" s="75">
        <v>2</v>
      </c>
      <c r="X550" s="75" t="s">
        <v>954</v>
      </c>
      <c r="Y550" s="75" t="s">
        <v>952</v>
      </c>
      <c r="Z550" s="9" t="s">
        <v>952</v>
      </c>
      <c r="AA550" s="9">
        <v>1</v>
      </c>
      <c r="AB550" s="9">
        <v>2</v>
      </c>
      <c r="AC550" s="9">
        <v>2</v>
      </c>
      <c r="AD550" s="9">
        <v>1</v>
      </c>
      <c r="AE550" s="9">
        <v>1</v>
      </c>
      <c r="AF550" s="9">
        <v>1</v>
      </c>
      <c r="AG550" s="9">
        <v>1</v>
      </c>
      <c r="AH550" s="91">
        <v>2</v>
      </c>
      <c r="AI550" s="9">
        <v>2</v>
      </c>
      <c r="AJ550">
        <v>2</v>
      </c>
      <c r="AK550" t="s">
        <v>957</v>
      </c>
      <c r="AL550" s="58">
        <v>2</v>
      </c>
      <c r="AM550">
        <v>1</v>
      </c>
      <c r="AN550">
        <v>1</v>
      </c>
      <c r="AO550">
        <v>2</v>
      </c>
      <c r="AP550">
        <v>2</v>
      </c>
      <c r="AQ550">
        <v>2</v>
      </c>
      <c r="AR550">
        <v>1</v>
      </c>
      <c r="AS550">
        <v>2</v>
      </c>
      <c r="AT550">
        <v>2</v>
      </c>
      <c r="AU550">
        <v>2</v>
      </c>
      <c r="AV550">
        <v>2</v>
      </c>
      <c r="AW550">
        <v>1</v>
      </c>
      <c r="AX550">
        <v>1</v>
      </c>
      <c r="AY550">
        <v>1</v>
      </c>
      <c r="AZ550">
        <v>2</v>
      </c>
      <c r="BA550">
        <v>1</v>
      </c>
      <c r="BB550">
        <v>2</v>
      </c>
      <c r="BC550">
        <v>1</v>
      </c>
      <c r="BD550">
        <v>1</v>
      </c>
      <c r="BE550">
        <v>1</v>
      </c>
      <c r="BF550">
        <v>1</v>
      </c>
      <c r="BG550">
        <v>2</v>
      </c>
      <c r="BH550">
        <v>1</v>
      </c>
      <c r="BI550">
        <v>2</v>
      </c>
      <c r="BJ550">
        <v>1</v>
      </c>
      <c r="BL550">
        <v>1</v>
      </c>
      <c r="BM550">
        <v>2</v>
      </c>
      <c r="BN550">
        <v>4</v>
      </c>
      <c r="BO550">
        <v>2</v>
      </c>
      <c r="BP550">
        <v>2</v>
      </c>
      <c r="BQ550">
        <v>3</v>
      </c>
      <c r="BR550">
        <v>4</v>
      </c>
      <c r="BS550">
        <v>1</v>
      </c>
    </row>
    <row r="551" spans="1:72">
      <c r="A551" s="9">
        <v>544</v>
      </c>
      <c r="B551" s="9">
        <v>2</v>
      </c>
      <c r="C551" s="9">
        <v>3</v>
      </c>
      <c r="D551" s="9">
        <v>1</v>
      </c>
      <c r="E551" s="9">
        <v>2</v>
      </c>
      <c r="F551" s="9">
        <v>0</v>
      </c>
      <c r="G551" s="9">
        <v>0</v>
      </c>
      <c r="H551" s="9">
        <v>0</v>
      </c>
      <c r="I551" s="9">
        <v>1</v>
      </c>
      <c r="J551" s="9">
        <v>1</v>
      </c>
      <c r="K551" s="9">
        <v>0</v>
      </c>
      <c r="L551" s="9">
        <v>0</v>
      </c>
      <c r="M551" s="9">
        <v>1</v>
      </c>
      <c r="N551" s="9">
        <v>2</v>
      </c>
      <c r="O551" s="9">
        <v>2</v>
      </c>
      <c r="P551" s="9">
        <v>1</v>
      </c>
      <c r="Q551" s="9">
        <v>1</v>
      </c>
      <c r="R551" s="9">
        <v>1</v>
      </c>
      <c r="S551" s="9">
        <v>1</v>
      </c>
      <c r="T551" s="9">
        <v>1</v>
      </c>
      <c r="U551" s="9">
        <v>1</v>
      </c>
      <c r="V551" s="9">
        <v>2</v>
      </c>
      <c r="W551" s="75">
        <v>1</v>
      </c>
      <c r="X551" s="75">
        <v>1</v>
      </c>
      <c r="Y551" s="75">
        <v>2</v>
      </c>
      <c r="Z551" s="9">
        <v>1</v>
      </c>
      <c r="AA551" s="9">
        <v>2</v>
      </c>
      <c r="AB551" s="9">
        <v>2</v>
      </c>
      <c r="AC551" s="9">
        <v>1</v>
      </c>
      <c r="AD551" s="9">
        <v>1</v>
      </c>
      <c r="AE551" s="9">
        <v>2</v>
      </c>
      <c r="AF551" s="9">
        <v>2</v>
      </c>
      <c r="AG551" s="9">
        <v>2</v>
      </c>
      <c r="AH551" s="91">
        <v>1</v>
      </c>
      <c r="AI551" s="9">
        <v>2</v>
      </c>
      <c r="AJ551">
        <v>1</v>
      </c>
      <c r="AK551">
        <v>1</v>
      </c>
      <c r="AL551" s="58">
        <v>2</v>
      </c>
      <c r="AM551">
        <v>1</v>
      </c>
      <c r="AN551">
        <v>2</v>
      </c>
      <c r="AO551">
        <v>2</v>
      </c>
      <c r="AP551">
        <v>1</v>
      </c>
      <c r="AQ551">
        <v>2</v>
      </c>
      <c r="AR551">
        <v>2</v>
      </c>
      <c r="AS551">
        <v>2</v>
      </c>
      <c r="AT551">
        <v>2</v>
      </c>
      <c r="AU551">
        <v>2</v>
      </c>
      <c r="AV551">
        <v>2</v>
      </c>
      <c r="AW551">
        <v>1</v>
      </c>
      <c r="AX551">
        <v>2</v>
      </c>
      <c r="AY551">
        <v>2</v>
      </c>
      <c r="AZ551">
        <v>2</v>
      </c>
      <c r="BA551">
        <v>2</v>
      </c>
      <c r="BB551">
        <v>2</v>
      </c>
      <c r="BC551">
        <v>1</v>
      </c>
      <c r="BD551">
        <v>2</v>
      </c>
      <c r="BE551">
        <v>1</v>
      </c>
      <c r="BF551">
        <v>2</v>
      </c>
      <c r="BG551">
        <v>1</v>
      </c>
      <c r="BH551">
        <v>2</v>
      </c>
      <c r="BI551">
        <v>3</v>
      </c>
      <c r="BJ551">
        <v>2</v>
      </c>
      <c r="BK551">
        <v>2</v>
      </c>
      <c r="BL551">
        <v>1</v>
      </c>
      <c r="BM551">
        <v>2</v>
      </c>
      <c r="BN551">
        <v>4</v>
      </c>
      <c r="BO551">
        <v>2</v>
      </c>
      <c r="BP551">
        <v>4</v>
      </c>
      <c r="BQ551">
        <v>3</v>
      </c>
      <c r="BR551">
        <v>1</v>
      </c>
      <c r="BS551">
        <v>2</v>
      </c>
    </row>
    <row r="552" spans="1:72" hidden="1">
      <c r="A552" s="9">
        <v>545</v>
      </c>
      <c r="B552" s="9">
        <v>2</v>
      </c>
      <c r="C552" s="9">
        <v>6</v>
      </c>
      <c r="D552" s="9">
        <v>4</v>
      </c>
      <c r="E552" s="9">
        <v>6</v>
      </c>
      <c r="F552" s="9">
        <v>0</v>
      </c>
      <c r="G552" s="9">
        <v>0</v>
      </c>
      <c r="H552" s="9">
        <v>0</v>
      </c>
      <c r="I552" s="9">
        <v>1</v>
      </c>
      <c r="J552" s="9">
        <v>0</v>
      </c>
      <c r="K552" s="9">
        <v>0</v>
      </c>
      <c r="L552" s="9">
        <v>0</v>
      </c>
      <c r="M552" s="9">
        <v>2</v>
      </c>
      <c r="N552" s="9">
        <v>1</v>
      </c>
      <c r="O552" s="9">
        <v>2</v>
      </c>
      <c r="P552" s="9">
        <v>1</v>
      </c>
      <c r="Q552" s="9">
        <v>1</v>
      </c>
      <c r="R552" s="9">
        <v>1</v>
      </c>
      <c r="S552" s="9">
        <v>2</v>
      </c>
      <c r="T552" s="9">
        <v>1</v>
      </c>
      <c r="U552" s="9">
        <v>1</v>
      </c>
      <c r="V552" s="9">
        <v>2</v>
      </c>
      <c r="W552" s="75">
        <v>2</v>
      </c>
      <c r="X552" s="75" t="s">
        <v>956</v>
      </c>
      <c r="Y552" s="75" t="s">
        <v>952</v>
      </c>
      <c r="Z552" s="9" t="s">
        <v>952</v>
      </c>
      <c r="AA552" s="9">
        <v>1</v>
      </c>
      <c r="AB552" s="9">
        <v>2</v>
      </c>
      <c r="AC552" s="9">
        <v>2</v>
      </c>
      <c r="AD552" s="9">
        <v>1</v>
      </c>
      <c r="AE552" s="9">
        <v>2</v>
      </c>
      <c r="AF552" s="9">
        <v>2</v>
      </c>
      <c r="AG552" s="9">
        <v>1</v>
      </c>
      <c r="AH552" s="91">
        <v>1</v>
      </c>
      <c r="AI552" s="9">
        <v>2</v>
      </c>
      <c r="AJ552">
        <v>2</v>
      </c>
      <c r="AK552" t="s">
        <v>957</v>
      </c>
      <c r="AL552" s="58">
        <v>1</v>
      </c>
      <c r="AM552">
        <v>1</v>
      </c>
      <c r="AN552">
        <v>2</v>
      </c>
      <c r="AO552">
        <v>2</v>
      </c>
      <c r="AP552">
        <v>1</v>
      </c>
      <c r="AQ552">
        <v>2</v>
      </c>
      <c r="AR552">
        <v>2</v>
      </c>
      <c r="AS552">
        <v>2</v>
      </c>
      <c r="AT552">
        <v>1</v>
      </c>
      <c r="AU552">
        <v>2</v>
      </c>
      <c r="AV552">
        <v>2</v>
      </c>
      <c r="AW552">
        <v>1</v>
      </c>
      <c r="AX552">
        <v>1</v>
      </c>
      <c r="AY552">
        <v>2</v>
      </c>
      <c r="AZ552">
        <v>2</v>
      </c>
      <c r="BA552">
        <v>1</v>
      </c>
      <c r="BB552">
        <v>2</v>
      </c>
      <c r="BC552">
        <v>1</v>
      </c>
      <c r="BD552">
        <v>1</v>
      </c>
      <c r="BE552">
        <v>1</v>
      </c>
      <c r="BF552">
        <v>2</v>
      </c>
      <c r="BG552">
        <v>2</v>
      </c>
      <c r="BH552">
        <v>1</v>
      </c>
      <c r="BI552">
        <v>2</v>
      </c>
      <c r="BJ552">
        <v>2</v>
      </c>
      <c r="BK552">
        <v>2</v>
      </c>
      <c r="BL552">
        <v>2</v>
      </c>
      <c r="BM552">
        <v>2</v>
      </c>
      <c r="BN552">
        <v>4</v>
      </c>
      <c r="BO552">
        <v>2</v>
      </c>
      <c r="BP552">
        <v>1</v>
      </c>
      <c r="BQ552">
        <v>3</v>
      </c>
      <c r="BR552">
        <v>1</v>
      </c>
      <c r="BS552">
        <v>2</v>
      </c>
    </row>
    <row r="553" spans="1:72" hidden="1">
      <c r="A553" s="9">
        <v>546</v>
      </c>
      <c r="B553" s="9">
        <v>2</v>
      </c>
      <c r="C553" s="9">
        <v>4</v>
      </c>
      <c r="D553" s="9">
        <v>3</v>
      </c>
      <c r="E553" s="9">
        <v>3</v>
      </c>
      <c r="F553" s="9">
        <v>0</v>
      </c>
      <c r="G553" s="9">
        <v>0</v>
      </c>
      <c r="H553" s="9">
        <v>0</v>
      </c>
      <c r="I553" s="9">
        <v>0</v>
      </c>
      <c r="J553" s="9">
        <v>1</v>
      </c>
      <c r="K553" s="9">
        <v>0</v>
      </c>
      <c r="L553" s="9">
        <v>0</v>
      </c>
      <c r="M553" s="9">
        <v>2</v>
      </c>
      <c r="N553" s="9">
        <v>1</v>
      </c>
      <c r="O553" s="9">
        <v>2</v>
      </c>
      <c r="P553" s="9">
        <v>1</v>
      </c>
      <c r="Q553" s="9">
        <v>2</v>
      </c>
      <c r="R553" s="9" t="s">
        <v>957</v>
      </c>
      <c r="S553" s="9" t="s">
        <v>957</v>
      </c>
      <c r="T553" s="9">
        <v>2</v>
      </c>
      <c r="U553" s="9">
        <v>1</v>
      </c>
      <c r="V553" s="9">
        <v>2</v>
      </c>
      <c r="W553" s="75">
        <v>1</v>
      </c>
      <c r="X553" s="75">
        <v>1</v>
      </c>
      <c r="Y553" s="75">
        <v>2</v>
      </c>
      <c r="Z553" s="9">
        <v>1</v>
      </c>
      <c r="AA553" s="9">
        <v>1</v>
      </c>
      <c r="AB553" s="9">
        <v>2</v>
      </c>
      <c r="AC553" s="9">
        <v>1</v>
      </c>
      <c r="AD553" s="9">
        <v>1</v>
      </c>
      <c r="AE553" s="9">
        <v>1</v>
      </c>
      <c r="AF553" s="9">
        <v>1</v>
      </c>
      <c r="AG553" s="9">
        <v>1</v>
      </c>
      <c r="AH553" s="9">
        <v>1</v>
      </c>
      <c r="AI553" s="9">
        <v>2</v>
      </c>
      <c r="AJ553">
        <v>2</v>
      </c>
      <c r="AK553" t="s">
        <v>957</v>
      </c>
      <c r="AL553" s="58">
        <v>2</v>
      </c>
      <c r="AM553">
        <v>1</v>
      </c>
      <c r="AN553">
        <v>1</v>
      </c>
      <c r="AO553">
        <v>2</v>
      </c>
      <c r="AP553">
        <v>2</v>
      </c>
      <c r="AQ553">
        <v>2</v>
      </c>
      <c r="AR553">
        <v>1</v>
      </c>
      <c r="AS553">
        <v>2</v>
      </c>
      <c r="AT553">
        <v>2</v>
      </c>
      <c r="AU553">
        <v>1</v>
      </c>
      <c r="AV553">
        <v>1</v>
      </c>
      <c r="AW553">
        <v>1</v>
      </c>
      <c r="AX553">
        <v>1</v>
      </c>
      <c r="AY553">
        <v>2</v>
      </c>
      <c r="AZ553">
        <v>2</v>
      </c>
      <c r="BA553">
        <v>1</v>
      </c>
      <c r="BB553">
        <v>2</v>
      </c>
      <c r="BC553">
        <v>1</v>
      </c>
      <c r="BD553">
        <v>1</v>
      </c>
      <c r="BE553">
        <v>1</v>
      </c>
      <c r="BF553">
        <v>2</v>
      </c>
      <c r="BG553">
        <v>2</v>
      </c>
      <c r="BH553">
        <v>1</v>
      </c>
      <c r="BI553">
        <v>2</v>
      </c>
      <c r="BJ553">
        <v>1</v>
      </c>
      <c r="BK553">
        <v>1</v>
      </c>
      <c r="BL553">
        <v>2</v>
      </c>
      <c r="BM553">
        <v>2</v>
      </c>
      <c r="BN553">
        <v>3</v>
      </c>
      <c r="BO553">
        <v>1</v>
      </c>
      <c r="BP553">
        <v>1</v>
      </c>
      <c r="BQ553">
        <v>1</v>
      </c>
      <c r="BR553">
        <v>1</v>
      </c>
      <c r="BS553">
        <v>2</v>
      </c>
      <c r="BT553" t="s">
        <v>387</v>
      </c>
    </row>
    <row r="554" spans="1:72" hidden="1">
      <c r="A554" s="9">
        <v>547</v>
      </c>
      <c r="B554" s="9">
        <v>2</v>
      </c>
      <c r="C554" s="9">
        <v>3</v>
      </c>
      <c r="D554" s="9">
        <v>1</v>
      </c>
      <c r="E554" s="9">
        <v>1</v>
      </c>
      <c r="F554" s="9">
        <v>0</v>
      </c>
      <c r="G554" s="9">
        <v>0</v>
      </c>
      <c r="H554" s="9">
        <v>0</v>
      </c>
      <c r="I554" s="9">
        <v>0</v>
      </c>
      <c r="J554" s="9">
        <v>1</v>
      </c>
      <c r="K554" s="9">
        <v>0</v>
      </c>
      <c r="L554" s="9">
        <v>0</v>
      </c>
      <c r="M554" s="9">
        <v>2</v>
      </c>
      <c r="N554" s="9">
        <v>1</v>
      </c>
      <c r="O554" s="9">
        <v>1</v>
      </c>
      <c r="P554" s="9">
        <v>1</v>
      </c>
      <c r="Q554" s="9">
        <v>1</v>
      </c>
      <c r="R554" s="9">
        <v>1</v>
      </c>
      <c r="S554" s="9">
        <v>2</v>
      </c>
      <c r="T554" s="9">
        <v>1</v>
      </c>
      <c r="U554" s="9">
        <v>1</v>
      </c>
      <c r="V554" s="9">
        <v>2</v>
      </c>
      <c r="W554" s="75">
        <v>2</v>
      </c>
      <c r="X554" s="75" t="s">
        <v>956</v>
      </c>
      <c r="Y554" s="75" t="s">
        <v>952</v>
      </c>
      <c r="Z554" s="9" t="s">
        <v>952</v>
      </c>
      <c r="AA554" s="9">
        <v>1</v>
      </c>
      <c r="AB554" s="9">
        <v>2</v>
      </c>
      <c r="AC554" s="9">
        <v>1</v>
      </c>
      <c r="AD554" s="9">
        <v>1</v>
      </c>
      <c r="AE554" s="9">
        <v>2</v>
      </c>
      <c r="AF554" s="9">
        <v>1</v>
      </c>
      <c r="AG554" s="9">
        <v>1</v>
      </c>
      <c r="AH554" s="91">
        <v>1</v>
      </c>
      <c r="AI554" s="9">
        <v>2</v>
      </c>
      <c r="AJ554">
        <v>2</v>
      </c>
      <c r="AK554" t="s">
        <v>957</v>
      </c>
      <c r="AL554" s="58">
        <v>1</v>
      </c>
      <c r="AM554">
        <v>1</v>
      </c>
      <c r="AN554">
        <v>1</v>
      </c>
      <c r="AO554">
        <v>2</v>
      </c>
      <c r="AP554">
        <v>1</v>
      </c>
      <c r="AQ554">
        <v>1</v>
      </c>
      <c r="AR554">
        <v>1</v>
      </c>
      <c r="AS554">
        <v>2</v>
      </c>
      <c r="AT554">
        <v>2</v>
      </c>
      <c r="AU554">
        <v>1</v>
      </c>
      <c r="AV554">
        <v>1</v>
      </c>
      <c r="AW554">
        <v>2</v>
      </c>
      <c r="AX554">
        <v>2</v>
      </c>
      <c r="AY554">
        <v>2</v>
      </c>
      <c r="AZ554">
        <v>2</v>
      </c>
      <c r="BA554">
        <v>2</v>
      </c>
      <c r="BB554">
        <v>2</v>
      </c>
      <c r="BC554">
        <v>1</v>
      </c>
      <c r="BD554">
        <v>1</v>
      </c>
      <c r="BE554">
        <v>2</v>
      </c>
      <c r="BF554" t="s">
        <v>957</v>
      </c>
      <c r="BG554" t="s">
        <v>957</v>
      </c>
      <c r="BH554">
        <v>1</v>
      </c>
      <c r="BI554">
        <v>1</v>
      </c>
      <c r="BJ554">
        <v>1</v>
      </c>
      <c r="BK554">
        <v>1</v>
      </c>
      <c r="BL554">
        <v>1</v>
      </c>
      <c r="BM554">
        <v>1</v>
      </c>
      <c r="BN554">
        <v>4</v>
      </c>
      <c r="BO554">
        <v>1</v>
      </c>
      <c r="BP554">
        <v>2</v>
      </c>
      <c r="BQ554">
        <v>2</v>
      </c>
      <c r="BR554">
        <v>1</v>
      </c>
      <c r="BS554">
        <v>2</v>
      </c>
    </row>
    <row r="555" spans="1:72" hidden="1">
      <c r="A555" s="9">
        <v>548</v>
      </c>
      <c r="B555" s="9">
        <v>2</v>
      </c>
      <c r="C555" s="9">
        <v>2</v>
      </c>
      <c r="D555" s="9">
        <v>1</v>
      </c>
      <c r="E555" s="9">
        <v>1</v>
      </c>
      <c r="F555" s="9">
        <v>0</v>
      </c>
      <c r="G555" s="9">
        <v>0</v>
      </c>
      <c r="H555" s="9">
        <v>0</v>
      </c>
      <c r="I555" s="9">
        <v>1</v>
      </c>
      <c r="J555" s="9">
        <v>1</v>
      </c>
      <c r="K555" s="9">
        <v>0</v>
      </c>
      <c r="L555" s="9">
        <v>0</v>
      </c>
      <c r="M555" s="9">
        <v>1</v>
      </c>
      <c r="N555" s="9">
        <v>1</v>
      </c>
      <c r="O555" s="9">
        <v>2</v>
      </c>
      <c r="P555" s="9">
        <v>2</v>
      </c>
      <c r="Q555" s="9">
        <v>1</v>
      </c>
      <c r="R555" s="9">
        <v>2</v>
      </c>
      <c r="S555" s="9">
        <v>1</v>
      </c>
      <c r="T555" s="9">
        <v>2</v>
      </c>
      <c r="U555" s="9">
        <v>1</v>
      </c>
      <c r="V555" s="9">
        <v>2</v>
      </c>
      <c r="W555" s="75">
        <v>1</v>
      </c>
      <c r="X555" s="75">
        <v>1</v>
      </c>
      <c r="Y555" s="75">
        <v>2</v>
      </c>
      <c r="Z555" s="9">
        <v>1</v>
      </c>
      <c r="AA555" s="9">
        <v>1</v>
      </c>
      <c r="AB555" s="9">
        <v>2</v>
      </c>
      <c r="AC555" s="9">
        <v>2</v>
      </c>
      <c r="AD555" s="9">
        <v>1</v>
      </c>
      <c r="AE555" s="9">
        <v>2</v>
      </c>
      <c r="AF555" s="9">
        <v>1</v>
      </c>
      <c r="AG555" s="9">
        <v>1</v>
      </c>
      <c r="AH555" s="91">
        <v>1</v>
      </c>
      <c r="AI555" s="9">
        <v>2</v>
      </c>
      <c r="AJ555">
        <v>2</v>
      </c>
      <c r="AK555" t="s">
        <v>957</v>
      </c>
      <c r="AL555" s="58">
        <v>2</v>
      </c>
      <c r="AM555">
        <v>2</v>
      </c>
      <c r="AN555">
        <v>2</v>
      </c>
      <c r="AO555">
        <v>2</v>
      </c>
      <c r="AP555">
        <v>2</v>
      </c>
      <c r="AQ555">
        <v>2</v>
      </c>
      <c r="AR555">
        <v>2</v>
      </c>
      <c r="AS555">
        <v>2</v>
      </c>
      <c r="AT555">
        <v>1</v>
      </c>
      <c r="AU555">
        <v>1</v>
      </c>
      <c r="AV555">
        <v>1</v>
      </c>
      <c r="AW555">
        <v>2</v>
      </c>
      <c r="AX555">
        <v>2</v>
      </c>
      <c r="AY555">
        <v>2</v>
      </c>
      <c r="AZ555">
        <v>1</v>
      </c>
      <c r="BA555">
        <v>2</v>
      </c>
      <c r="BB555">
        <v>2</v>
      </c>
      <c r="BC555">
        <v>1</v>
      </c>
      <c r="BD555">
        <v>1</v>
      </c>
      <c r="BE555">
        <v>1</v>
      </c>
      <c r="BF555">
        <v>2</v>
      </c>
      <c r="BG555">
        <v>2</v>
      </c>
      <c r="BH555">
        <v>1</v>
      </c>
      <c r="BI555">
        <v>2</v>
      </c>
      <c r="BJ555">
        <v>1</v>
      </c>
      <c r="BK555">
        <v>1</v>
      </c>
      <c r="BL555">
        <v>1</v>
      </c>
      <c r="BM555">
        <v>1</v>
      </c>
      <c r="BN555">
        <v>4</v>
      </c>
      <c r="BO555">
        <v>2</v>
      </c>
      <c r="BP555">
        <v>2</v>
      </c>
      <c r="BQ555">
        <v>2</v>
      </c>
      <c r="BR555">
        <v>1</v>
      </c>
      <c r="BS555">
        <v>3</v>
      </c>
      <c r="BT555" t="s">
        <v>388</v>
      </c>
    </row>
    <row r="556" spans="1:72">
      <c r="A556" s="9">
        <v>549</v>
      </c>
      <c r="B556" s="9">
        <v>2</v>
      </c>
      <c r="C556" s="9">
        <v>6</v>
      </c>
      <c r="D556" s="9">
        <v>4</v>
      </c>
      <c r="E556" s="9">
        <v>15</v>
      </c>
      <c r="F556" s="9">
        <v>0</v>
      </c>
      <c r="G556" s="9">
        <v>0</v>
      </c>
      <c r="H556" s="9">
        <v>0</v>
      </c>
      <c r="I556" s="9">
        <v>0</v>
      </c>
      <c r="J556" s="9">
        <v>0</v>
      </c>
      <c r="K556" s="9">
        <v>0</v>
      </c>
      <c r="L556" s="9">
        <v>1</v>
      </c>
      <c r="M556" s="9">
        <v>2</v>
      </c>
      <c r="N556" s="9">
        <v>2</v>
      </c>
      <c r="O556" s="9">
        <v>2</v>
      </c>
      <c r="P556" s="9">
        <v>1</v>
      </c>
      <c r="Q556" s="9">
        <v>1</v>
      </c>
      <c r="R556" s="9">
        <v>1</v>
      </c>
      <c r="S556" s="9">
        <v>2</v>
      </c>
      <c r="T556" s="9">
        <v>2</v>
      </c>
      <c r="U556" s="9">
        <v>1</v>
      </c>
      <c r="V556" s="9">
        <v>2</v>
      </c>
      <c r="W556" s="75">
        <v>1</v>
      </c>
      <c r="X556" s="75">
        <v>2</v>
      </c>
      <c r="Y556" s="75"/>
      <c r="Z556" s="9"/>
      <c r="AA556" s="9">
        <v>1</v>
      </c>
      <c r="AB556" s="9">
        <v>1</v>
      </c>
      <c r="AC556" s="9">
        <v>1</v>
      </c>
      <c r="AD556" s="9">
        <v>1</v>
      </c>
      <c r="AE556" s="9">
        <v>2</v>
      </c>
      <c r="AF556" s="9">
        <v>2</v>
      </c>
      <c r="AG556" s="9">
        <v>1</v>
      </c>
      <c r="AH556" s="9">
        <v>1</v>
      </c>
      <c r="AI556" s="9">
        <v>2</v>
      </c>
      <c r="AJ556">
        <v>2</v>
      </c>
      <c r="AK556" t="s">
        <v>957</v>
      </c>
      <c r="AL556" s="58">
        <v>2</v>
      </c>
      <c r="AM556">
        <v>1</v>
      </c>
      <c r="AN556">
        <v>1</v>
      </c>
      <c r="AO556">
        <v>2</v>
      </c>
      <c r="AP556">
        <v>2</v>
      </c>
      <c r="AQ556">
        <v>2</v>
      </c>
      <c r="AR556">
        <v>2</v>
      </c>
      <c r="AS556">
        <v>2</v>
      </c>
      <c r="AT556">
        <v>2</v>
      </c>
      <c r="AU556">
        <v>2</v>
      </c>
      <c r="AV556">
        <v>2</v>
      </c>
      <c r="AW556">
        <v>2</v>
      </c>
      <c r="AX556">
        <v>2</v>
      </c>
      <c r="AY556">
        <v>2</v>
      </c>
      <c r="AZ556">
        <v>2</v>
      </c>
      <c r="BA556">
        <v>1</v>
      </c>
      <c r="BB556">
        <v>1</v>
      </c>
      <c r="BC556">
        <v>1</v>
      </c>
      <c r="BD556">
        <v>1</v>
      </c>
      <c r="BE556">
        <v>1</v>
      </c>
      <c r="BF556">
        <v>1</v>
      </c>
      <c r="BG556">
        <v>1</v>
      </c>
      <c r="BH556">
        <v>1</v>
      </c>
      <c r="BI556">
        <v>1</v>
      </c>
      <c r="BJ556">
        <v>1</v>
      </c>
      <c r="BK556">
        <v>1</v>
      </c>
      <c r="BL556">
        <v>1</v>
      </c>
      <c r="BM556">
        <v>2</v>
      </c>
      <c r="BN556">
        <v>4</v>
      </c>
      <c r="BO556">
        <v>2</v>
      </c>
      <c r="BP556">
        <v>2</v>
      </c>
      <c r="BQ556">
        <v>3</v>
      </c>
      <c r="BR556">
        <v>1</v>
      </c>
      <c r="BS556">
        <v>2</v>
      </c>
    </row>
    <row r="557" spans="1:72">
      <c r="A557" s="9">
        <v>550</v>
      </c>
      <c r="B557" s="9">
        <v>2</v>
      </c>
      <c r="C557" s="9">
        <v>5</v>
      </c>
      <c r="D557" s="9">
        <v>4</v>
      </c>
      <c r="E557" s="9">
        <v>1</v>
      </c>
      <c r="F557" s="9">
        <v>1</v>
      </c>
      <c r="G557" s="9">
        <v>0</v>
      </c>
      <c r="H557" s="9">
        <v>0</v>
      </c>
      <c r="I557" s="9">
        <v>1</v>
      </c>
      <c r="J557" s="9">
        <v>0</v>
      </c>
      <c r="K557" s="9">
        <v>0</v>
      </c>
      <c r="L557" s="9">
        <v>0</v>
      </c>
      <c r="M557" s="9">
        <v>2</v>
      </c>
      <c r="N557" s="9">
        <v>2</v>
      </c>
      <c r="O557" s="9">
        <v>2</v>
      </c>
      <c r="P557" s="9">
        <v>1</v>
      </c>
      <c r="Q557" s="9">
        <v>1</v>
      </c>
      <c r="R557" s="9">
        <v>1</v>
      </c>
      <c r="S557" s="9">
        <v>1</v>
      </c>
      <c r="T557" s="9">
        <v>1</v>
      </c>
      <c r="U557" s="9">
        <v>2</v>
      </c>
      <c r="V557" s="9" t="s">
        <v>957</v>
      </c>
      <c r="W557" s="75">
        <v>1</v>
      </c>
      <c r="X557" s="75">
        <v>1</v>
      </c>
      <c r="Y557" s="75">
        <v>2</v>
      </c>
      <c r="Z557" s="9">
        <v>1</v>
      </c>
      <c r="AA557" s="9">
        <v>1</v>
      </c>
      <c r="AB557" s="9">
        <v>1</v>
      </c>
      <c r="AC557" s="9">
        <v>1</v>
      </c>
      <c r="AD557" s="9">
        <v>1</v>
      </c>
      <c r="AE557" s="9">
        <v>2</v>
      </c>
      <c r="AF557" s="9">
        <v>2</v>
      </c>
      <c r="AG557" s="9">
        <v>1</v>
      </c>
      <c r="AH557" s="9">
        <v>1</v>
      </c>
      <c r="AI557" s="9">
        <v>2</v>
      </c>
      <c r="AJ557">
        <v>1</v>
      </c>
      <c r="AK557">
        <v>1</v>
      </c>
      <c r="AL557" s="58">
        <v>1</v>
      </c>
      <c r="AM557">
        <v>1</v>
      </c>
      <c r="AN557">
        <v>2</v>
      </c>
      <c r="AO557">
        <v>1</v>
      </c>
      <c r="AP557">
        <v>2</v>
      </c>
      <c r="AQ557">
        <v>2</v>
      </c>
      <c r="AR557">
        <v>2</v>
      </c>
      <c r="AS557">
        <v>2</v>
      </c>
      <c r="AT557">
        <v>2</v>
      </c>
      <c r="AU557">
        <v>2</v>
      </c>
      <c r="AV557">
        <v>2</v>
      </c>
      <c r="AW557">
        <v>1</v>
      </c>
      <c r="AX557">
        <v>2</v>
      </c>
      <c r="AY557">
        <v>2</v>
      </c>
      <c r="AZ557">
        <v>2</v>
      </c>
      <c r="BA557">
        <v>1</v>
      </c>
      <c r="BB557">
        <v>1</v>
      </c>
      <c r="BC557">
        <v>1</v>
      </c>
      <c r="BD557">
        <v>1</v>
      </c>
      <c r="BE557">
        <v>1</v>
      </c>
      <c r="BF557">
        <v>2</v>
      </c>
      <c r="BG557">
        <v>2</v>
      </c>
      <c r="BH557">
        <v>1</v>
      </c>
      <c r="BI557">
        <v>1</v>
      </c>
      <c r="BJ557">
        <v>1</v>
      </c>
      <c r="BK557">
        <v>2</v>
      </c>
      <c r="BL557">
        <v>1</v>
      </c>
      <c r="BM557">
        <v>1</v>
      </c>
      <c r="BN557">
        <v>3</v>
      </c>
      <c r="BO557">
        <v>4</v>
      </c>
      <c r="BP557">
        <v>2</v>
      </c>
      <c r="BQ557">
        <v>3</v>
      </c>
      <c r="BR557">
        <v>4</v>
      </c>
      <c r="BS557">
        <v>2</v>
      </c>
      <c r="BT557" t="s">
        <v>389</v>
      </c>
    </row>
    <row r="558" spans="1:72" hidden="1">
      <c r="A558" s="9">
        <v>551</v>
      </c>
      <c r="B558" s="9">
        <v>2</v>
      </c>
      <c r="C558" s="9">
        <v>7</v>
      </c>
      <c r="D558" s="9">
        <v>4</v>
      </c>
      <c r="E558" s="9">
        <v>9</v>
      </c>
      <c r="F558" s="9">
        <v>0</v>
      </c>
      <c r="G558" s="9">
        <v>0</v>
      </c>
      <c r="H558" s="9">
        <v>0</v>
      </c>
      <c r="I558" s="9">
        <v>1</v>
      </c>
      <c r="J558" s="9">
        <v>0</v>
      </c>
      <c r="K558" s="9">
        <v>0</v>
      </c>
      <c r="L558" s="9">
        <v>0</v>
      </c>
      <c r="M558" s="9">
        <v>2</v>
      </c>
      <c r="N558" s="9"/>
      <c r="O558" s="9">
        <v>2</v>
      </c>
      <c r="P558" s="9">
        <v>1</v>
      </c>
      <c r="Q558" s="9">
        <v>1</v>
      </c>
      <c r="R558" s="9">
        <v>1</v>
      </c>
      <c r="S558" s="9">
        <v>2</v>
      </c>
      <c r="T558" s="9">
        <v>2</v>
      </c>
      <c r="U558" s="9">
        <v>1</v>
      </c>
      <c r="V558" s="9">
        <v>2</v>
      </c>
      <c r="W558" s="75">
        <v>1</v>
      </c>
      <c r="X558" s="75">
        <v>1</v>
      </c>
      <c r="Y558" s="75">
        <v>2</v>
      </c>
      <c r="Z558" s="9">
        <v>2</v>
      </c>
      <c r="AA558" s="9">
        <v>1</v>
      </c>
      <c r="AB558" s="9">
        <v>2</v>
      </c>
      <c r="AC558" s="9">
        <v>1</v>
      </c>
      <c r="AD558" s="9">
        <v>1</v>
      </c>
      <c r="AE558" s="9">
        <v>1</v>
      </c>
      <c r="AF558" s="9">
        <v>1</v>
      </c>
      <c r="AG558" s="9">
        <v>1</v>
      </c>
      <c r="AH558" s="91">
        <v>1</v>
      </c>
      <c r="AI558" s="9">
        <v>2</v>
      </c>
      <c r="AJ558">
        <v>1</v>
      </c>
      <c r="AK558">
        <v>1</v>
      </c>
      <c r="AL558" s="58">
        <v>2</v>
      </c>
      <c r="AM558">
        <v>1</v>
      </c>
      <c r="AN558">
        <v>1</v>
      </c>
      <c r="AO558">
        <v>2</v>
      </c>
      <c r="AP558">
        <v>1</v>
      </c>
      <c r="AQ558">
        <v>2</v>
      </c>
      <c r="AR558">
        <v>1</v>
      </c>
      <c r="AS558">
        <v>2</v>
      </c>
      <c r="AT558">
        <v>1</v>
      </c>
      <c r="AU558">
        <v>2</v>
      </c>
      <c r="AV558">
        <v>2</v>
      </c>
      <c r="AW558">
        <v>2</v>
      </c>
      <c r="AX558">
        <v>2</v>
      </c>
      <c r="AY558">
        <v>1</v>
      </c>
      <c r="AZ558">
        <v>1</v>
      </c>
      <c r="BA558">
        <v>1</v>
      </c>
      <c r="BB558">
        <v>1</v>
      </c>
      <c r="BC558">
        <v>1</v>
      </c>
      <c r="BD558">
        <v>1</v>
      </c>
      <c r="BE558">
        <v>1</v>
      </c>
      <c r="BF558">
        <v>1</v>
      </c>
      <c r="BG558">
        <v>1</v>
      </c>
      <c r="BH558">
        <v>2</v>
      </c>
      <c r="BI558">
        <v>3</v>
      </c>
      <c r="BJ558">
        <v>1</v>
      </c>
      <c r="BK558">
        <v>2</v>
      </c>
      <c r="BL558">
        <v>1</v>
      </c>
      <c r="BM558">
        <v>1</v>
      </c>
      <c r="BN558">
        <v>4</v>
      </c>
      <c r="BO558">
        <v>1</v>
      </c>
      <c r="BP558">
        <v>2</v>
      </c>
      <c r="BQ558">
        <v>2</v>
      </c>
      <c r="BR558">
        <v>1</v>
      </c>
      <c r="BS558">
        <v>2</v>
      </c>
    </row>
    <row r="559" spans="1:72">
      <c r="A559" s="9">
        <v>552</v>
      </c>
      <c r="B559" s="9">
        <v>2</v>
      </c>
      <c r="C559" s="9">
        <v>2</v>
      </c>
      <c r="D559" s="9">
        <v>4</v>
      </c>
      <c r="E559" s="9">
        <v>11</v>
      </c>
      <c r="F559" s="9">
        <v>1</v>
      </c>
      <c r="G559" s="9">
        <v>0</v>
      </c>
      <c r="H559" s="9">
        <v>0</v>
      </c>
      <c r="I559" s="9">
        <v>0</v>
      </c>
      <c r="J559" s="9">
        <v>0</v>
      </c>
      <c r="K559" s="9">
        <v>0</v>
      </c>
      <c r="L559" s="9">
        <v>0</v>
      </c>
      <c r="M559" s="9">
        <v>1</v>
      </c>
      <c r="N559" s="9">
        <v>2</v>
      </c>
      <c r="O559" s="9">
        <v>2</v>
      </c>
      <c r="P559" s="9">
        <v>2</v>
      </c>
      <c r="Q559" s="9">
        <v>1</v>
      </c>
      <c r="R559" s="9">
        <v>2</v>
      </c>
      <c r="S559" s="9"/>
      <c r="T559" s="9">
        <v>2</v>
      </c>
      <c r="U559" s="9">
        <v>1</v>
      </c>
      <c r="V559" s="9">
        <v>2</v>
      </c>
      <c r="W559" s="75">
        <v>1</v>
      </c>
      <c r="X559" s="75">
        <v>1</v>
      </c>
      <c r="Y559" s="75">
        <v>2</v>
      </c>
      <c r="Z559" s="9">
        <v>1</v>
      </c>
      <c r="AA559" s="9">
        <v>1</v>
      </c>
      <c r="AB559" s="9">
        <v>1</v>
      </c>
      <c r="AC559" s="9">
        <v>2</v>
      </c>
      <c r="AD559" s="9">
        <v>1</v>
      </c>
      <c r="AE559" s="9">
        <v>2</v>
      </c>
      <c r="AF559" s="9">
        <v>1</v>
      </c>
      <c r="AG559" s="9">
        <v>2</v>
      </c>
      <c r="AH559" s="9">
        <v>1</v>
      </c>
      <c r="AI559" s="9">
        <v>2</v>
      </c>
      <c r="AJ559">
        <v>1</v>
      </c>
      <c r="AK559">
        <v>1</v>
      </c>
      <c r="AL559" s="58">
        <v>2</v>
      </c>
      <c r="AM559">
        <v>1</v>
      </c>
      <c r="AN559">
        <v>1</v>
      </c>
      <c r="AO559">
        <v>2</v>
      </c>
      <c r="AP559">
        <v>2</v>
      </c>
      <c r="AQ559">
        <v>2</v>
      </c>
      <c r="AR559">
        <v>2</v>
      </c>
      <c r="AS559">
        <v>2</v>
      </c>
      <c r="AT559">
        <v>2</v>
      </c>
      <c r="AU559">
        <v>2</v>
      </c>
      <c r="AV559">
        <v>2</v>
      </c>
      <c r="AW559">
        <v>1</v>
      </c>
      <c r="AX559">
        <v>2</v>
      </c>
      <c r="AY559">
        <v>2</v>
      </c>
      <c r="AZ559">
        <v>2</v>
      </c>
      <c r="BA559">
        <v>1</v>
      </c>
      <c r="BB559">
        <v>2</v>
      </c>
      <c r="BC559">
        <v>1</v>
      </c>
      <c r="BD559">
        <v>1</v>
      </c>
      <c r="BE559">
        <v>2</v>
      </c>
      <c r="BF559" t="s">
        <v>957</v>
      </c>
      <c r="BG559" t="s">
        <v>957</v>
      </c>
      <c r="BH559">
        <v>2</v>
      </c>
      <c r="BI559">
        <v>4</v>
      </c>
      <c r="BJ559">
        <v>1</v>
      </c>
      <c r="BK559">
        <v>2</v>
      </c>
      <c r="BL559">
        <v>3</v>
      </c>
      <c r="BM559">
        <v>1</v>
      </c>
      <c r="BN559">
        <v>4</v>
      </c>
      <c r="BO559">
        <v>1</v>
      </c>
      <c r="BP559">
        <v>2</v>
      </c>
      <c r="BQ559">
        <v>4</v>
      </c>
      <c r="BR559">
        <v>1</v>
      </c>
      <c r="BS559">
        <v>1</v>
      </c>
    </row>
    <row r="560" spans="1:72">
      <c r="A560" s="9">
        <v>553</v>
      </c>
      <c r="B560" s="9">
        <v>2</v>
      </c>
      <c r="C560" s="9">
        <v>4</v>
      </c>
      <c r="D560" s="9">
        <v>4</v>
      </c>
      <c r="E560" s="9">
        <v>13</v>
      </c>
      <c r="F560" s="9">
        <v>0</v>
      </c>
      <c r="G560" s="9">
        <v>0</v>
      </c>
      <c r="H560" s="9">
        <v>0</v>
      </c>
      <c r="I560" s="9">
        <v>1</v>
      </c>
      <c r="J560" s="9">
        <v>0</v>
      </c>
      <c r="K560" s="9">
        <v>0</v>
      </c>
      <c r="L560" s="9">
        <v>0</v>
      </c>
      <c r="M560" s="9">
        <v>1</v>
      </c>
      <c r="N560" s="9">
        <v>2</v>
      </c>
      <c r="O560" s="9">
        <v>2</v>
      </c>
      <c r="P560" s="9">
        <v>1</v>
      </c>
      <c r="Q560" s="9">
        <v>1</v>
      </c>
      <c r="R560" s="9"/>
      <c r="S560" s="9">
        <v>2</v>
      </c>
      <c r="T560" s="9">
        <v>2</v>
      </c>
      <c r="U560" s="9">
        <v>1</v>
      </c>
      <c r="V560" s="9">
        <v>1</v>
      </c>
      <c r="W560" s="75">
        <v>2</v>
      </c>
      <c r="X560" s="75" t="s">
        <v>954</v>
      </c>
      <c r="Y560" s="75" t="s">
        <v>952</v>
      </c>
      <c r="Z560" s="9" t="s">
        <v>952</v>
      </c>
      <c r="AA560" s="9">
        <v>2</v>
      </c>
      <c r="AB560" s="9">
        <v>2</v>
      </c>
      <c r="AC560" s="9">
        <v>2</v>
      </c>
      <c r="AD560" s="9">
        <v>1</v>
      </c>
      <c r="AE560" s="9">
        <v>2</v>
      </c>
      <c r="AF560" s="9">
        <v>2</v>
      </c>
      <c r="AG560" s="9">
        <v>2</v>
      </c>
      <c r="AH560" s="91">
        <v>1</v>
      </c>
      <c r="AI560" s="9">
        <v>2</v>
      </c>
      <c r="AJ560">
        <v>2</v>
      </c>
      <c r="AK560" t="s">
        <v>957</v>
      </c>
      <c r="AL560" s="58">
        <v>2</v>
      </c>
      <c r="AM560">
        <v>1</v>
      </c>
      <c r="AN560">
        <v>2</v>
      </c>
      <c r="AO560">
        <v>2</v>
      </c>
      <c r="AP560">
        <v>1</v>
      </c>
      <c r="AQ560">
        <v>2</v>
      </c>
      <c r="AR560">
        <v>2</v>
      </c>
      <c r="AS560">
        <v>2</v>
      </c>
      <c r="AT560">
        <v>2</v>
      </c>
      <c r="AU560">
        <v>1</v>
      </c>
      <c r="AV560">
        <v>2</v>
      </c>
      <c r="AW560">
        <v>1</v>
      </c>
      <c r="AX560">
        <v>2</v>
      </c>
      <c r="AY560">
        <v>2</v>
      </c>
      <c r="AZ560">
        <v>2</v>
      </c>
      <c r="BA560">
        <v>1</v>
      </c>
      <c r="BB560">
        <v>1</v>
      </c>
      <c r="BC560">
        <v>1</v>
      </c>
      <c r="BD560">
        <v>1</v>
      </c>
      <c r="BE560">
        <v>1</v>
      </c>
      <c r="BF560">
        <v>2</v>
      </c>
      <c r="BG560">
        <v>1</v>
      </c>
      <c r="BH560">
        <v>1</v>
      </c>
      <c r="BI560">
        <v>2</v>
      </c>
      <c r="BJ560">
        <v>2</v>
      </c>
      <c r="BK560">
        <v>1</v>
      </c>
      <c r="BL560">
        <v>1</v>
      </c>
      <c r="BM560">
        <v>2</v>
      </c>
      <c r="BN560">
        <v>4</v>
      </c>
      <c r="BO560">
        <v>3</v>
      </c>
      <c r="BP560">
        <v>4</v>
      </c>
      <c r="BQ560">
        <v>3</v>
      </c>
      <c r="BR560">
        <v>1</v>
      </c>
      <c r="BS560">
        <v>2</v>
      </c>
    </row>
    <row r="561" spans="1:72" hidden="1">
      <c r="A561" s="9">
        <v>554</v>
      </c>
      <c r="B561" s="9">
        <v>2</v>
      </c>
      <c r="C561" s="9">
        <v>2</v>
      </c>
      <c r="D561" s="9">
        <v>5</v>
      </c>
      <c r="E561" s="9">
        <v>1</v>
      </c>
      <c r="F561" s="9">
        <v>1</v>
      </c>
      <c r="G561" s="9">
        <v>0</v>
      </c>
      <c r="H561" s="9">
        <v>0</v>
      </c>
      <c r="I561" s="9">
        <v>1</v>
      </c>
      <c r="J561" s="9">
        <v>0</v>
      </c>
      <c r="K561" s="9">
        <v>0</v>
      </c>
      <c r="L561" s="9">
        <v>0</v>
      </c>
      <c r="M561" s="9">
        <v>3</v>
      </c>
      <c r="N561" s="9">
        <v>1</v>
      </c>
      <c r="O561" s="9">
        <v>1</v>
      </c>
      <c r="P561" s="9">
        <v>1</v>
      </c>
      <c r="Q561" s="9">
        <v>1</v>
      </c>
      <c r="R561" s="9">
        <v>1</v>
      </c>
      <c r="S561" s="9">
        <v>2</v>
      </c>
      <c r="T561" s="9">
        <v>2</v>
      </c>
      <c r="U561" s="9">
        <v>1</v>
      </c>
      <c r="V561" s="9">
        <v>1</v>
      </c>
      <c r="W561" s="75">
        <v>1</v>
      </c>
      <c r="X561" s="75">
        <v>1</v>
      </c>
      <c r="Y561" s="75">
        <v>2</v>
      </c>
      <c r="Z561" s="9">
        <v>1</v>
      </c>
      <c r="AA561" s="9">
        <v>1</v>
      </c>
      <c r="AB561" s="9">
        <v>1</v>
      </c>
      <c r="AC561" s="9">
        <v>1</v>
      </c>
      <c r="AD561" s="9">
        <v>1</v>
      </c>
      <c r="AE561" s="9">
        <v>1</v>
      </c>
      <c r="AF561" s="9">
        <v>1</v>
      </c>
      <c r="AG561" s="9">
        <v>1</v>
      </c>
      <c r="AH561" s="91">
        <v>1</v>
      </c>
      <c r="AI561" s="9">
        <v>2</v>
      </c>
      <c r="AJ561">
        <v>1</v>
      </c>
      <c r="AK561">
        <v>1</v>
      </c>
      <c r="AL561" s="58">
        <v>1</v>
      </c>
      <c r="AM561">
        <v>1</v>
      </c>
      <c r="AN561">
        <v>1</v>
      </c>
      <c r="AO561">
        <v>2</v>
      </c>
      <c r="AP561">
        <v>1</v>
      </c>
      <c r="AQ561">
        <v>2</v>
      </c>
      <c r="AR561">
        <v>2</v>
      </c>
      <c r="AS561">
        <v>2</v>
      </c>
      <c r="AT561">
        <v>1</v>
      </c>
      <c r="AU561">
        <v>1</v>
      </c>
      <c r="AV561">
        <v>2</v>
      </c>
      <c r="AW561">
        <v>1</v>
      </c>
      <c r="AX561">
        <v>1</v>
      </c>
      <c r="AY561">
        <v>1</v>
      </c>
      <c r="AZ561">
        <v>1</v>
      </c>
      <c r="BA561">
        <v>1</v>
      </c>
      <c r="BB561">
        <v>1</v>
      </c>
      <c r="BC561">
        <v>1</v>
      </c>
      <c r="BD561">
        <v>1</v>
      </c>
      <c r="BE561">
        <v>1</v>
      </c>
      <c r="BF561">
        <v>2</v>
      </c>
      <c r="BG561">
        <v>2</v>
      </c>
      <c r="BH561">
        <v>1</v>
      </c>
      <c r="BI561">
        <v>2</v>
      </c>
      <c r="BJ561">
        <v>2</v>
      </c>
      <c r="BK561">
        <v>2</v>
      </c>
      <c r="BL561">
        <v>2</v>
      </c>
      <c r="BM561">
        <v>2</v>
      </c>
      <c r="BN561">
        <v>4</v>
      </c>
      <c r="BO561">
        <v>1</v>
      </c>
      <c r="BP561">
        <v>2</v>
      </c>
      <c r="BQ561">
        <v>2</v>
      </c>
      <c r="BR561">
        <v>1</v>
      </c>
      <c r="BS561">
        <v>2</v>
      </c>
    </row>
    <row r="562" spans="1:72" hidden="1">
      <c r="A562" s="9">
        <v>555</v>
      </c>
      <c r="B562" s="9">
        <v>2</v>
      </c>
      <c r="C562" s="9">
        <v>3</v>
      </c>
      <c r="D562" s="9">
        <v>1</v>
      </c>
      <c r="E562" s="9">
        <v>12</v>
      </c>
      <c r="F562" s="9">
        <v>0</v>
      </c>
      <c r="G562" s="9">
        <v>0</v>
      </c>
      <c r="H562" s="9">
        <v>0</v>
      </c>
      <c r="I562" s="9">
        <v>0</v>
      </c>
      <c r="J562" s="9">
        <v>1</v>
      </c>
      <c r="K562" s="9">
        <v>0</v>
      </c>
      <c r="L562" s="9">
        <v>0</v>
      </c>
      <c r="M562" s="9">
        <v>1</v>
      </c>
      <c r="N562" s="9">
        <v>1</v>
      </c>
      <c r="O562" s="9">
        <v>2</v>
      </c>
      <c r="P562" s="9">
        <v>1</v>
      </c>
      <c r="Q562" s="9">
        <v>1</v>
      </c>
      <c r="R562" s="9">
        <v>1</v>
      </c>
      <c r="S562" s="9">
        <v>2</v>
      </c>
      <c r="T562" s="9">
        <v>1</v>
      </c>
      <c r="U562" s="9">
        <v>1</v>
      </c>
      <c r="V562" s="9">
        <v>2</v>
      </c>
      <c r="W562" s="75">
        <v>2</v>
      </c>
      <c r="X562" s="75" t="s">
        <v>956</v>
      </c>
      <c r="Y562" s="75" t="s">
        <v>952</v>
      </c>
      <c r="Z562" s="9" t="s">
        <v>952</v>
      </c>
      <c r="AA562" s="9">
        <v>1</v>
      </c>
      <c r="AB562" s="9">
        <v>2</v>
      </c>
      <c r="AC562" s="9">
        <v>1</v>
      </c>
      <c r="AD562" s="9">
        <v>1</v>
      </c>
      <c r="AE562" s="9">
        <v>2</v>
      </c>
      <c r="AF562" s="9">
        <v>1</v>
      </c>
      <c r="AG562" s="9">
        <v>1</v>
      </c>
      <c r="AH562" s="91">
        <v>1</v>
      </c>
      <c r="AI562" s="9">
        <v>2</v>
      </c>
      <c r="AJ562">
        <v>2</v>
      </c>
      <c r="AK562" t="s">
        <v>957</v>
      </c>
      <c r="AL562" s="58">
        <v>2</v>
      </c>
      <c r="AM562">
        <v>1</v>
      </c>
      <c r="AN562">
        <v>1</v>
      </c>
      <c r="AO562">
        <v>2</v>
      </c>
      <c r="AP562">
        <v>1</v>
      </c>
      <c r="AQ562">
        <v>2</v>
      </c>
      <c r="AR562">
        <v>2</v>
      </c>
      <c r="AS562">
        <v>2</v>
      </c>
      <c r="AT562">
        <v>1</v>
      </c>
      <c r="AU562">
        <v>2</v>
      </c>
      <c r="AV562">
        <v>1</v>
      </c>
      <c r="AW562">
        <v>2</v>
      </c>
      <c r="AX562">
        <v>2</v>
      </c>
      <c r="AY562">
        <v>2</v>
      </c>
      <c r="AZ562">
        <v>2</v>
      </c>
      <c r="BA562">
        <v>1</v>
      </c>
      <c r="BB562">
        <v>2</v>
      </c>
      <c r="BC562">
        <v>1</v>
      </c>
      <c r="BD562">
        <v>1</v>
      </c>
      <c r="BE562">
        <v>2</v>
      </c>
      <c r="BF562" t="s">
        <v>968</v>
      </c>
      <c r="BG562" t="s">
        <v>957</v>
      </c>
      <c r="BH562">
        <v>1</v>
      </c>
      <c r="BI562">
        <v>2</v>
      </c>
      <c r="BJ562">
        <v>1</v>
      </c>
      <c r="BK562">
        <v>2</v>
      </c>
      <c r="BL562">
        <v>2</v>
      </c>
      <c r="BM562">
        <v>1</v>
      </c>
      <c r="BN562">
        <v>4</v>
      </c>
      <c r="BO562">
        <v>2</v>
      </c>
      <c r="BP562">
        <v>2</v>
      </c>
      <c r="BQ562">
        <v>2</v>
      </c>
      <c r="BR562">
        <v>1</v>
      </c>
      <c r="BS562">
        <v>2</v>
      </c>
    </row>
    <row r="563" spans="1:72" hidden="1">
      <c r="A563" s="9">
        <v>556</v>
      </c>
      <c r="B563" s="9">
        <v>2</v>
      </c>
      <c r="C563" s="9">
        <v>1</v>
      </c>
      <c r="D563" s="9">
        <v>1</v>
      </c>
      <c r="E563" s="9">
        <v>1</v>
      </c>
      <c r="F563" s="9">
        <v>0</v>
      </c>
      <c r="G563" s="9">
        <v>0</v>
      </c>
      <c r="H563" s="9">
        <v>0</v>
      </c>
      <c r="I563" s="9">
        <v>1</v>
      </c>
      <c r="J563" s="9">
        <v>1</v>
      </c>
      <c r="K563" s="9">
        <v>0</v>
      </c>
      <c r="L563" s="9">
        <v>0</v>
      </c>
      <c r="M563" s="9">
        <v>1</v>
      </c>
      <c r="N563" s="9">
        <v>1</v>
      </c>
      <c r="O563" s="9">
        <v>1</v>
      </c>
      <c r="P563" s="9">
        <v>1</v>
      </c>
      <c r="Q563" s="9">
        <v>1</v>
      </c>
      <c r="R563" s="9">
        <v>1</v>
      </c>
      <c r="S563" s="9">
        <v>1</v>
      </c>
      <c r="T563" s="9">
        <v>2</v>
      </c>
      <c r="U563" s="9">
        <v>1</v>
      </c>
      <c r="V563" s="9">
        <v>1</v>
      </c>
      <c r="W563" s="75">
        <v>1</v>
      </c>
      <c r="X563" s="75">
        <v>1</v>
      </c>
      <c r="Y563" s="75">
        <v>2</v>
      </c>
      <c r="Z563" s="9"/>
      <c r="AA563" s="9">
        <v>1</v>
      </c>
      <c r="AB563" s="9">
        <v>2</v>
      </c>
      <c r="AC563" s="9">
        <v>1</v>
      </c>
      <c r="AD563" s="9">
        <v>1</v>
      </c>
      <c r="AE563" s="9">
        <v>1</v>
      </c>
      <c r="AF563" s="9">
        <v>1</v>
      </c>
      <c r="AG563" s="9">
        <v>1</v>
      </c>
      <c r="AH563" s="9">
        <v>1</v>
      </c>
      <c r="AI563" s="9">
        <v>2</v>
      </c>
      <c r="AJ563">
        <v>2</v>
      </c>
      <c r="AK563" t="s">
        <v>957</v>
      </c>
      <c r="AL563" s="58">
        <v>2</v>
      </c>
      <c r="AM563">
        <v>2</v>
      </c>
      <c r="AN563">
        <v>1</v>
      </c>
      <c r="AO563">
        <v>2</v>
      </c>
      <c r="AP563">
        <v>1</v>
      </c>
      <c r="AQ563">
        <v>2</v>
      </c>
      <c r="AR563">
        <v>1</v>
      </c>
      <c r="AS563">
        <v>2</v>
      </c>
      <c r="AT563">
        <v>2</v>
      </c>
      <c r="AU563">
        <v>2</v>
      </c>
      <c r="AV563">
        <v>1</v>
      </c>
      <c r="AW563">
        <v>1</v>
      </c>
      <c r="AX563">
        <v>2</v>
      </c>
      <c r="AY563">
        <v>2</v>
      </c>
      <c r="AZ563">
        <v>2</v>
      </c>
      <c r="BA563">
        <v>2</v>
      </c>
      <c r="BB563">
        <v>2</v>
      </c>
      <c r="BC563">
        <v>1</v>
      </c>
      <c r="BD563">
        <v>1</v>
      </c>
      <c r="BE563">
        <v>1</v>
      </c>
      <c r="BF563">
        <v>2</v>
      </c>
      <c r="BG563">
        <v>2</v>
      </c>
      <c r="BH563">
        <v>3</v>
      </c>
      <c r="BI563">
        <v>3</v>
      </c>
      <c r="BJ563">
        <v>2</v>
      </c>
      <c r="BK563">
        <v>3</v>
      </c>
      <c r="BL563">
        <v>2</v>
      </c>
      <c r="BM563">
        <v>1</v>
      </c>
      <c r="BN563">
        <v>4</v>
      </c>
      <c r="BO563">
        <v>2</v>
      </c>
      <c r="BP563">
        <v>2</v>
      </c>
      <c r="BQ563">
        <v>3</v>
      </c>
      <c r="BR563">
        <v>1</v>
      </c>
      <c r="BS563">
        <v>2</v>
      </c>
    </row>
    <row r="564" spans="1:72">
      <c r="A564" s="9">
        <v>557</v>
      </c>
      <c r="B564" s="9">
        <v>2</v>
      </c>
      <c r="C564" s="9">
        <v>2</v>
      </c>
      <c r="D564" s="9">
        <v>4</v>
      </c>
      <c r="E564" s="9">
        <v>16</v>
      </c>
      <c r="F564" s="9">
        <v>0</v>
      </c>
      <c r="G564" s="9">
        <v>0</v>
      </c>
      <c r="H564" s="9">
        <v>0</v>
      </c>
      <c r="I564" s="9">
        <v>1</v>
      </c>
      <c r="J564" s="9">
        <v>0</v>
      </c>
      <c r="K564" s="9">
        <v>0</v>
      </c>
      <c r="L564" s="9">
        <v>0</v>
      </c>
      <c r="M564" s="9">
        <v>1</v>
      </c>
      <c r="N564" s="9">
        <v>2</v>
      </c>
      <c r="O564" s="9">
        <v>2</v>
      </c>
      <c r="P564" s="9">
        <v>2</v>
      </c>
      <c r="Q564" s="9">
        <v>1</v>
      </c>
      <c r="R564" s="9">
        <v>1</v>
      </c>
      <c r="S564" s="9">
        <v>1</v>
      </c>
      <c r="T564" s="9">
        <v>2</v>
      </c>
      <c r="U564" s="9">
        <v>1</v>
      </c>
      <c r="V564" s="9">
        <v>2</v>
      </c>
      <c r="W564" s="75">
        <v>2</v>
      </c>
      <c r="X564" s="75" t="s">
        <v>956</v>
      </c>
      <c r="Y564" s="75" t="s">
        <v>952</v>
      </c>
      <c r="Z564" s="9" t="s">
        <v>952</v>
      </c>
      <c r="AA564" s="9">
        <v>2</v>
      </c>
      <c r="AB564" s="9">
        <v>2</v>
      </c>
      <c r="AC564" s="9">
        <v>2</v>
      </c>
      <c r="AD564" s="9">
        <v>1</v>
      </c>
      <c r="AE564" s="9">
        <v>2</v>
      </c>
      <c r="AF564" s="9">
        <v>2</v>
      </c>
      <c r="AG564" s="9">
        <v>2</v>
      </c>
      <c r="AH564" s="91">
        <v>1</v>
      </c>
      <c r="AI564" s="9">
        <v>2</v>
      </c>
      <c r="AJ564">
        <v>2</v>
      </c>
      <c r="AK564" t="s">
        <v>957</v>
      </c>
      <c r="AL564" s="58">
        <v>2</v>
      </c>
      <c r="AM564">
        <v>1</v>
      </c>
      <c r="AN564">
        <v>2</v>
      </c>
      <c r="AO564">
        <v>2</v>
      </c>
      <c r="AP564">
        <v>2</v>
      </c>
      <c r="AQ564">
        <v>2</v>
      </c>
      <c r="AR564">
        <v>2</v>
      </c>
      <c r="AS564">
        <v>2</v>
      </c>
      <c r="AT564">
        <v>2</v>
      </c>
      <c r="AU564">
        <v>2</v>
      </c>
      <c r="AV564">
        <v>2</v>
      </c>
      <c r="AW564">
        <v>2</v>
      </c>
      <c r="AX564">
        <v>2</v>
      </c>
      <c r="AY564">
        <v>2</v>
      </c>
      <c r="AZ564">
        <v>2</v>
      </c>
      <c r="BA564">
        <v>2</v>
      </c>
      <c r="BB564">
        <v>2</v>
      </c>
      <c r="BC564">
        <v>1</v>
      </c>
      <c r="BD564">
        <v>1</v>
      </c>
      <c r="BE564">
        <v>2</v>
      </c>
      <c r="BF564" t="s">
        <v>957</v>
      </c>
      <c r="BG564" t="s">
        <v>957</v>
      </c>
      <c r="BH564">
        <v>2</v>
      </c>
      <c r="BI564">
        <v>3</v>
      </c>
      <c r="BJ564">
        <v>2</v>
      </c>
      <c r="BK564">
        <v>2</v>
      </c>
      <c r="BL564">
        <v>3</v>
      </c>
      <c r="BM564">
        <v>2</v>
      </c>
      <c r="BN564">
        <v>4</v>
      </c>
      <c r="BO564">
        <v>4</v>
      </c>
      <c r="BP564">
        <v>4</v>
      </c>
      <c r="BQ564">
        <v>3</v>
      </c>
      <c r="BR564">
        <v>1</v>
      </c>
      <c r="BS564">
        <v>2</v>
      </c>
    </row>
    <row r="565" spans="1:72" hidden="1">
      <c r="A565" s="9">
        <v>558</v>
      </c>
      <c r="B565" s="9">
        <v>2</v>
      </c>
      <c r="C565" s="9">
        <v>8</v>
      </c>
      <c r="D565" s="9">
        <v>7</v>
      </c>
      <c r="E565" s="9">
        <v>6</v>
      </c>
      <c r="F565" s="9">
        <v>0</v>
      </c>
      <c r="G565" s="9">
        <v>0</v>
      </c>
      <c r="H565" s="9">
        <v>0</v>
      </c>
      <c r="I565" s="9">
        <v>1</v>
      </c>
      <c r="J565" s="9">
        <v>0</v>
      </c>
      <c r="K565" s="9">
        <v>0</v>
      </c>
      <c r="L565" s="9">
        <v>0</v>
      </c>
      <c r="M565" s="9">
        <v>2</v>
      </c>
      <c r="N565" s="9">
        <v>1</v>
      </c>
      <c r="O565" s="9">
        <v>1</v>
      </c>
      <c r="P565" s="9">
        <v>1</v>
      </c>
      <c r="Q565" s="9">
        <v>2</v>
      </c>
      <c r="R565" s="9" t="s">
        <v>957</v>
      </c>
      <c r="S565" s="9" t="s">
        <v>957</v>
      </c>
      <c r="T565" s="9">
        <v>1</v>
      </c>
      <c r="U565" s="9">
        <v>1</v>
      </c>
      <c r="V565" s="9">
        <v>1</v>
      </c>
      <c r="W565" s="75">
        <v>2</v>
      </c>
      <c r="X565" s="75" t="s">
        <v>956</v>
      </c>
      <c r="Y565" s="75" t="s">
        <v>952</v>
      </c>
      <c r="Z565" s="9" t="s">
        <v>952</v>
      </c>
      <c r="AA565" s="9">
        <v>1</v>
      </c>
      <c r="AB565" s="9">
        <v>2</v>
      </c>
      <c r="AC565" s="9">
        <v>2</v>
      </c>
      <c r="AD565" s="9">
        <v>1</v>
      </c>
      <c r="AE565" s="9">
        <v>2</v>
      </c>
      <c r="AF565" s="9">
        <v>1</v>
      </c>
      <c r="AG565" s="9">
        <v>1</v>
      </c>
      <c r="AH565" s="9">
        <v>2</v>
      </c>
      <c r="AI565" s="9">
        <v>2</v>
      </c>
      <c r="AJ565">
        <v>2</v>
      </c>
      <c r="AK565" t="s">
        <v>957</v>
      </c>
      <c r="AL565" s="58">
        <v>1</v>
      </c>
      <c r="AM565">
        <v>2</v>
      </c>
      <c r="AN565">
        <v>2</v>
      </c>
      <c r="AO565">
        <v>2</v>
      </c>
      <c r="AP565">
        <v>2</v>
      </c>
      <c r="AQ565">
        <v>2</v>
      </c>
      <c r="AR565">
        <v>2</v>
      </c>
      <c r="AS565">
        <v>2</v>
      </c>
      <c r="AT565">
        <v>2</v>
      </c>
      <c r="AU565">
        <v>2</v>
      </c>
      <c r="AV565">
        <v>2</v>
      </c>
      <c r="AW565">
        <v>2</v>
      </c>
      <c r="AX565">
        <v>2</v>
      </c>
      <c r="AY565">
        <v>2</v>
      </c>
      <c r="AZ565">
        <v>2</v>
      </c>
      <c r="BA565">
        <v>1</v>
      </c>
      <c r="BB565">
        <v>2</v>
      </c>
      <c r="BC565">
        <v>2</v>
      </c>
      <c r="BD565">
        <v>2</v>
      </c>
      <c r="BE565">
        <v>2</v>
      </c>
      <c r="BF565" t="s">
        <v>968</v>
      </c>
      <c r="BG565" t="s">
        <v>957</v>
      </c>
      <c r="BH565">
        <v>1</v>
      </c>
      <c r="BI565">
        <v>3</v>
      </c>
      <c r="BJ565">
        <v>4</v>
      </c>
      <c r="BK565">
        <v>2</v>
      </c>
      <c r="BL565">
        <v>2</v>
      </c>
      <c r="BM565">
        <v>4</v>
      </c>
      <c r="BN565">
        <v>4</v>
      </c>
      <c r="BO565">
        <v>2</v>
      </c>
      <c r="BP565">
        <v>4</v>
      </c>
      <c r="BQ565">
        <v>4</v>
      </c>
      <c r="BR565">
        <v>3</v>
      </c>
    </row>
    <row r="566" spans="1:72">
      <c r="A566" s="9">
        <v>559</v>
      </c>
      <c r="B566" s="9">
        <v>2</v>
      </c>
      <c r="C566" s="9">
        <v>3</v>
      </c>
      <c r="D566" s="9"/>
      <c r="E566" s="9">
        <v>3</v>
      </c>
      <c r="F566" s="9">
        <v>0</v>
      </c>
      <c r="G566" s="9">
        <v>0</v>
      </c>
      <c r="H566" s="9">
        <v>0</v>
      </c>
      <c r="I566" s="9">
        <v>1</v>
      </c>
      <c r="J566" s="9">
        <v>1</v>
      </c>
      <c r="K566" s="9">
        <v>0</v>
      </c>
      <c r="L566" s="9">
        <v>0</v>
      </c>
      <c r="M566" s="9">
        <v>2</v>
      </c>
      <c r="N566" s="9">
        <v>2</v>
      </c>
      <c r="O566" s="9">
        <v>2</v>
      </c>
      <c r="P566" s="9">
        <v>1</v>
      </c>
      <c r="Q566" s="9">
        <v>1</v>
      </c>
      <c r="R566" s="9">
        <v>1</v>
      </c>
      <c r="S566" s="9">
        <v>1</v>
      </c>
      <c r="T566" s="9">
        <v>1</v>
      </c>
      <c r="U566" s="9">
        <v>1</v>
      </c>
      <c r="V566" s="9">
        <v>1</v>
      </c>
      <c r="W566" s="75">
        <v>1</v>
      </c>
      <c r="X566" s="75">
        <v>1</v>
      </c>
      <c r="Y566" s="75">
        <v>2</v>
      </c>
      <c r="Z566" s="9"/>
      <c r="AA566" s="9">
        <v>2</v>
      </c>
      <c r="AB566" s="9">
        <v>2</v>
      </c>
      <c r="AC566" s="9">
        <v>2</v>
      </c>
      <c r="AD566" s="9">
        <v>1</v>
      </c>
      <c r="AE566" s="9">
        <v>2</v>
      </c>
      <c r="AF566" s="9">
        <v>2</v>
      </c>
      <c r="AG566" s="9">
        <v>2</v>
      </c>
      <c r="AH566" s="9">
        <v>1</v>
      </c>
      <c r="AI566" s="9">
        <v>2</v>
      </c>
      <c r="AJ566">
        <v>2</v>
      </c>
      <c r="AK566" t="s">
        <v>957</v>
      </c>
      <c r="AL566" s="58">
        <v>2</v>
      </c>
      <c r="AM566">
        <v>1</v>
      </c>
      <c r="AN566">
        <v>2</v>
      </c>
      <c r="AO566">
        <v>1</v>
      </c>
      <c r="AP566">
        <v>1</v>
      </c>
      <c r="AQ566">
        <v>2</v>
      </c>
      <c r="AR566">
        <v>2</v>
      </c>
      <c r="AS566">
        <v>2</v>
      </c>
      <c r="AT566">
        <v>2</v>
      </c>
      <c r="AU566">
        <v>1</v>
      </c>
      <c r="AV566">
        <v>1</v>
      </c>
      <c r="AW566">
        <v>2</v>
      </c>
      <c r="AX566">
        <v>2</v>
      </c>
      <c r="AY566">
        <v>2</v>
      </c>
      <c r="AZ566">
        <v>2</v>
      </c>
      <c r="BA566">
        <v>1</v>
      </c>
      <c r="BB566">
        <v>1</v>
      </c>
      <c r="BC566">
        <v>1</v>
      </c>
      <c r="BD566">
        <v>1</v>
      </c>
      <c r="BE566">
        <v>2</v>
      </c>
      <c r="BF566" t="s">
        <v>957</v>
      </c>
      <c r="BG566" t="s">
        <v>957</v>
      </c>
      <c r="BH566">
        <v>1</v>
      </c>
      <c r="BI566">
        <v>1</v>
      </c>
      <c r="BJ566">
        <v>1</v>
      </c>
      <c r="BK566">
        <v>2</v>
      </c>
      <c r="BL566">
        <v>3</v>
      </c>
      <c r="BM566">
        <v>1</v>
      </c>
      <c r="BN566">
        <v>4</v>
      </c>
      <c r="BO566">
        <v>3</v>
      </c>
      <c r="BP566">
        <v>1</v>
      </c>
      <c r="BQ566">
        <v>4</v>
      </c>
      <c r="BR566">
        <v>1</v>
      </c>
      <c r="BS566">
        <v>1</v>
      </c>
    </row>
    <row r="567" spans="1:72" hidden="1">
      <c r="A567" s="9">
        <v>560</v>
      </c>
      <c r="B567" s="9">
        <v>2</v>
      </c>
      <c r="C567" s="9">
        <v>6</v>
      </c>
      <c r="D567" s="9">
        <v>4</v>
      </c>
      <c r="E567" s="9">
        <v>14</v>
      </c>
      <c r="F567" s="9">
        <v>0</v>
      </c>
      <c r="G567" s="9">
        <v>1</v>
      </c>
      <c r="H567" s="9">
        <v>1</v>
      </c>
      <c r="I567" s="9">
        <v>0</v>
      </c>
      <c r="J567" s="9">
        <v>1</v>
      </c>
      <c r="K567" s="9">
        <v>0</v>
      </c>
      <c r="L567" s="9">
        <v>0</v>
      </c>
      <c r="M567" s="9">
        <v>1</v>
      </c>
      <c r="N567" s="9">
        <v>2</v>
      </c>
      <c r="O567" s="9">
        <v>2</v>
      </c>
      <c r="P567" s="9">
        <v>2</v>
      </c>
      <c r="Q567" s="9">
        <v>1</v>
      </c>
      <c r="R567" s="9">
        <v>2</v>
      </c>
      <c r="S567" s="9">
        <v>2</v>
      </c>
      <c r="T567" s="9">
        <v>2</v>
      </c>
      <c r="U567" s="9">
        <v>1</v>
      </c>
      <c r="V567" s="9">
        <v>2</v>
      </c>
      <c r="W567" s="75">
        <v>1</v>
      </c>
      <c r="X567" s="75">
        <v>1</v>
      </c>
      <c r="Y567" s="75">
        <v>2</v>
      </c>
      <c r="Z567" s="9">
        <v>1</v>
      </c>
      <c r="AA567" s="9">
        <v>1</v>
      </c>
      <c r="AB567" s="9">
        <v>2</v>
      </c>
      <c r="AC567" s="9">
        <v>1</v>
      </c>
      <c r="AD567" s="9">
        <v>1</v>
      </c>
      <c r="AE567" s="9">
        <v>2</v>
      </c>
      <c r="AF567" s="9">
        <v>2</v>
      </c>
      <c r="AG567" s="9">
        <v>1</v>
      </c>
      <c r="AH567" s="91">
        <v>2</v>
      </c>
      <c r="AI567" s="9">
        <v>2</v>
      </c>
      <c r="AJ567">
        <v>1</v>
      </c>
      <c r="AK567">
        <v>1</v>
      </c>
      <c r="AL567" s="58">
        <v>2</v>
      </c>
      <c r="AM567">
        <v>1</v>
      </c>
      <c r="AN567">
        <v>1</v>
      </c>
      <c r="AO567">
        <v>2</v>
      </c>
      <c r="AP567">
        <v>2</v>
      </c>
      <c r="AQ567">
        <v>2</v>
      </c>
      <c r="AR567">
        <v>2</v>
      </c>
      <c r="AS567">
        <v>2</v>
      </c>
      <c r="AT567">
        <v>2</v>
      </c>
      <c r="AU567">
        <v>2</v>
      </c>
      <c r="AV567">
        <v>2</v>
      </c>
      <c r="AW567">
        <v>2</v>
      </c>
      <c r="AY567">
        <v>2</v>
      </c>
      <c r="AZ567">
        <v>2</v>
      </c>
      <c r="BA567">
        <v>2</v>
      </c>
      <c r="BB567">
        <v>2</v>
      </c>
      <c r="BC567">
        <v>1</v>
      </c>
      <c r="BD567">
        <v>2</v>
      </c>
      <c r="BE567">
        <v>2</v>
      </c>
      <c r="BF567" t="s">
        <v>957</v>
      </c>
      <c r="BG567" t="s">
        <v>957</v>
      </c>
      <c r="BH567">
        <v>1</v>
      </c>
      <c r="BI567">
        <v>4</v>
      </c>
      <c r="BJ567">
        <v>4</v>
      </c>
      <c r="BK567">
        <v>4</v>
      </c>
      <c r="BL567">
        <v>1</v>
      </c>
      <c r="BM567">
        <v>1</v>
      </c>
      <c r="BN567">
        <v>4</v>
      </c>
      <c r="BO567">
        <v>3</v>
      </c>
      <c r="BP567">
        <v>4</v>
      </c>
      <c r="BQ567">
        <v>3</v>
      </c>
      <c r="BR567">
        <v>3</v>
      </c>
      <c r="BS567">
        <v>2</v>
      </c>
    </row>
    <row r="568" spans="1:72" hidden="1">
      <c r="A568" s="9">
        <v>561</v>
      </c>
      <c r="B568" s="9">
        <v>2</v>
      </c>
      <c r="C568" s="9">
        <v>3</v>
      </c>
      <c r="D568" s="9">
        <v>5</v>
      </c>
      <c r="E568" s="9">
        <v>15</v>
      </c>
      <c r="F568" s="9">
        <v>0</v>
      </c>
      <c r="G568" s="9">
        <v>0</v>
      </c>
      <c r="H568" s="9">
        <v>0</v>
      </c>
      <c r="I568" s="9">
        <v>0</v>
      </c>
      <c r="J568" s="9">
        <v>0</v>
      </c>
      <c r="K568" s="9">
        <v>1</v>
      </c>
      <c r="L568" s="9">
        <v>0</v>
      </c>
      <c r="M568" s="9">
        <v>2</v>
      </c>
      <c r="N568" s="9">
        <v>1</v>
      </c>
      <c r="O568" s="9">
        <v>2</v>
      </c>
      <c r="P568" s="9">
        <v>1</v>
      </c>
      <c r="Q568" s="9">
        <v>1</v>
      </c>
      <c r="R568" s="9">
        <v>1</v>
      </c>
      <c r="S568" s="9">
        <v>1</v>
      </c>
      <c r="T568" s="9">
        <v>2</v>
      </c>
      <c r="U568" s="9">
        <v>1</v>
      </c>
      <c r="V568" s="9">
        <v>2</v>
      </c>
      <c r="W568" s="75">
        <v>1</v>
      </c>
      <c r="X568" s="75">
        <v>1</v>
      </c>
      <c r="Y568" s="75">
        <v>2</v>
      </c>
      <c r="Z568" s="9">
        <v>1</v>
      </c>
      <c r="AA568" s="9">
        <v>1</v>
      </c>
      <c r="AB568" s="9">
        <v>2</v>
      </c>
      <c r="AC568" s="9">
        <v>1</v>
      </c>
      <c r="AD568" s="9">
        <v>1</v>
      </c>
      <c r="AE568" s="9">
        <v>2</v>
      </c>
      <c r="AF568" s="9">
        <v>1</v>
      </c>
      <c r="AG568" s="9">
        <v>1</v>
      </c>
      <c r="AH568" s="9">
        <v>1</v>
      </c>
      <c r="AI568" s="9">
        <v>2</v>
      </c>
      <c r="AJ568">
        <v>2</v>
      </c>
      <c r="AK568" t="s">
        <v>957</v>
      </c>
      <c r="AL568" s="58">
        <v>2</v>
      </c>
      <c r="AM568">
        <v>1</v>
      </c>
      <c r="AN568">
        <v>1</v>
      </c>
      <c r="AO568">
        <v>2</v>
      </c>
      <c r="AP568">
        <v>1</v>
      </c>
      <c r="AQ568">
        <v>2</v>
      </c>
      <c r="AR568">
        <v>2</v>
      </c>
      <c r="AS568">
        <v>2</v>
      </c>
      <c r="AT568">
        <v>2</v>
      </c>
      <c r="AU568">
        <v>2</v>
      </c>
      <c r="AV568">
        <v>1</v>
      </c>
      <c r="AW568">
        <v>1</v>
      </c>
      <c r="AX568">
        <v>2</v>
      </c>
      <c r="AY568">
        <v>2</v>
      </c>
      <c r="AZ568">
        <v>2</v>
      </c>
      <c r="BA568">
        <v>1</v>
      </c>
      <c r="BB568">
        <v>2</v>
      </c>
      <c r="BC568">
        <v>1</v>
      </c>
      <c r="BD568">
        <v>1</v>
      </c>
      <c r="BE568">
        <v>1</v>
      </c>
      <c r="BF568">
        <v>1</v>
      </c>
      <c r="BG568">
        <v>1</v>
      </c>
      <c r="BH568">
        <v>1</v>
      </c>
      <c r="BI568">
        <v>2</v>
      </c>
      <c r="BJ568">
        <v>1</v>
      </c>
      <c r="BK568">
        <v>1</v>
      </c>
      <c r="BL568">
        <v>3</v>
      </c>
      <c r="BM568">
        <v>1</v>
      </c>
      <c r="BN568">
        <v>4</v>
      </c>
      <c r="BO568">
        <v>1</v>
      </c>
      <c r="BP568">
        <v>2</v>
      </c>
      <c r="BQ568">
        <v>3</v>
      </c>
      <c r="BR568">
        <v>1</v>
      </c>
      <c r="BS568">
        <v>2</v>
      </c>
      <c r="BT568" t="s">
        <v>390</v>
      </c>
    </row>
    <row r="569" spans="1:72" hidden="1">
      <c r="A569" s="9">
        <v>562</v>
      </c>
      <c r="B569" s="9">
        <v>2</v>
      </c>
      <c r="C569" s="9">
        <v>5</v>
      </c>
      <c r="D569" s="9">
        <v>7</v>
      </c>
      <c r="E569" s="9">
        <v>3</v>
      </c>
      <c r="F569" s="9">
        <v>0</v>
      </c>
      <c r="G569" s="9">
        <v>0</v>
      </c>
      <c r="H569" s="9">
        <v>0</v>
      </c>
      <c r="I569" s="9">
        <v>1</v>
      </c>
      <c r="J569" s="9">
        <v>0</v>
      </c>
      <c r="K569" s="9">
        <v>0</v>
      </c>
      <c r="L569" s="9">
        <v>0</v>
      </c>
      <c r="M569" s="9">
        <v>2</v>
      </c>
      <c r="N569" s="9">
        <v>1</v>
      </c>
      <c r="O569" s="9">
        <v>2</v>
      </c>
      <c r="P569" s="9">
        <v>1</v>
      </c>
      <c r="Q569" s="9">
        <v>1</v>
      </c>
      <c r="R569" s="9">
        <v>1</v>
      </c>
      <c r="S569" s="9">
        <v>1</v>
      </c>
      <c r="T569" s="9">
        <v>2</v>
      </c>
      <c r="U569" s="9">
        <v>1</v>
      </c>
      <c r="V569" s="9">
        <v>2</v>
      </c>
      <c r="W569" s="75">
        <v>2</v>
      </c>
      <c r="X569" s="75" t="s">
        <v>956</v>
      </c>
      <c r="Y569" s="75" t="s">
        <v>952</v>
      </c>
      <c r="Z569" s="9" t="s">
        <v>952</v>
      </c>
      <c r="AA569" s="9">
        <v>1</v>
      </c>
      <c r="AB569" s="9">
        <v>2</v>
      </c>
      <c r="AC569" s="9">
        <v>1</v>
      </c>
      <c r="AD569" s="9">
        <v>1</v>
      </c>
      <c r="AE569" s="9">
        <v>2</v>
      </c>
      <c r="AF569" s="9">
        <v>1</v>
      </c>
      <c r="AG569" s="9">
        <v>1</v>
      </c>
      <c r="AH569" s="91">
        <v>2</v>
      </c>
      <c r="AI569" s="9">
        <v>2</v>
      </c>
      <c r="AJ569">
        <v>2</v>
      </c>
      <c r="AK569" t="s">
        <v>957</v>
      </c>
      <c r="AL569" s="58">
        <v>2</v>
      </c>
      <c r="AM569">
        <v>1</v>
      </c>
      <c r="AN569">
        <v>1</v>
      </c>
      <c r="AO569">
        <v>2</v>
      </c>
      <c r="AP569">
        <v>1</v>
      </c>
      <c r="AQ569">
        <v>2</v>
      </c>
      <c r="AR569">
        <v>1</v>
      </c>
      <c r="AS569">
        <v>2</v>
      </c>
      <c r="AT569">
        <v>2</v>
      </c>
      <c r="AU569">
        <v>2</v>
      </c>
      <c r="AV569">
        <v>2</v>
      </c>
      <c r="AW569">
        <v>2</v>
      </c>
      <c r="AX569">
        <v>2</v>
      </c>
      <c r="AY569">
        <v>2</v>
      </c>
      <c r="AZ569">
        <v>2</v>
      </c>
      <c r="BA569">
        <v>1</v>
      </c>
      <c r="BB569">
        <v>1</v>
      </c>
      <c r="BC569">
        <v>1</v>
      </c>
      <c r="BD569">
        <v>1</v>
      </c>
      <c r="BE569">
        <v>2</v>
      </c>
      <c r="BF569" t="s">
        <v>968</v>
      </c>
      <c r="BG569" t="s">
        <v>957</v>
      </c>
      <c r="BH569">
        <v>1</v>
      </c>
      <c r="BI569">
        <v>3</v>
      </c>
      <c r="BJ569">
        <v>1</v>
      </c>
      <c r="BK569">
        <v>3</v>
      </c>
      <c r="BL569">
        <v>2</v>
      </c>
      <c r="BM569">
        <v>1</v>
      </c>
      <c r="BN569">
        <v>4</v>
      </c>
      <c r="BO569">
        <v>1</v>
      </c>
      <c r="BP569">
        <v>2</v>
      </c>
      <c r="BQ569">
        <v>4</v>
      </c>
      <c r="BR569">
        <v>1</v>
      </c>
      <c r="BS569">
        <v>5</v>
      </c>
    </row>
    <row r="570" spans="1:72" hidden="1">
      <c r="A570" s="9">
        <v>563</v>
      </c>
      <c r="B570" s="9">
        <v>2</v>
      </c>
      <c r="C570" s="9">
        <v>9</v>
      </c>
      <c r="D570" s="9">
        <v>5</v>
      </c>
      <c r="E570" s="9">
        <v>10</v>
      </c>
      <c r="F570" s="9">
        <v>0</v>
      </c>
      <c r="G570" s="9">
        <v>0</v>
      </c>
      <c r="H570" s="9">
        <v>0</v>
      </c>
      <c r="I570" s="9">
        <v>1</v>
      </c>
      <c r="J570" s="9">
        <v>0</v>
      </c>
      <c r="K570" s="9">
        <v>0</v>
      </c>
      <c r="L570" s="9">
        <v>0</v>
      </c>
      <c r="M570" s="9">
        <v>2</v>
      </c>
      <c r="N570" s="9">
        <v>1</v>
      </c>
      <c r="O570" s="9">
        <v>1</v>
      </c>
      <c r="P570" s="9">
        <v>1</v>
      </c>
      <c r="Q570" s="9">
        <v>2</v>
      </c>
      <c r="R570" s="9" t="s">
        <v>957</v>
      </c>
      <c r="S570" s="9" t="s">
        <v>957</v>
      </c>
      <c r="T570" s="9"/>
      <c r="U570" s="9"/>
      <c r="V570" s="9" t="s">
        <v>957</v>
      </c>
      <c r="W570" s="75"/>
      <c r="X570" s="75" t="s">
        <v>956</v>
      </c>
      <c r="Y570" s="75" t="s">
        <v>952</v>
      </c>
      <c r="Z570" s="9" t="s">
        <v>952</v>
      </c>
      <c r="AA570" s="9">
        <v>2</v>
      </c>
      <c r="AB570" s="9">
        <v>2</v>
      </c>
      <c r="AC570" s="9">
        <v>1</v>
      </c>
      <c r="AD570" s="9">
        <v>1</v>
      </c>
      <c r="AE570" s="9">
        <v>1</v>
      </c>
      <c r="AF570" s="9">
        <v>1</v>
      </c>
      <c r="AG570" s="9">
        <v>1</v>
      </c>
      <c r="AH570" s="91">
        <v>2</v>
      </c>
      <c r="AI570" s="9">
        <v>2</v>
      </c>
      <c r="AJ570">
        <v>2</v>
      </c>
      <c r="AK570" t="s">
        <v>957</v>
      </c>
      <c r="AL570" s="58">
        <v>2</v>
      </c>
      <c r="AM570">
        <v>1</v>
      </c>
      <c r="AN570">
        <v>1</v>
      </c>
      <c r="AO570">
        <v>2</v>
      </c>
      <c r="AP570">
        <v>2</v>
      </c>
      <c r="AQ570">
        <v>2</v>
      </c>
      <c r="AR570">
        <v>2</v>
      </c>
      <c r="AS570">
        <v>2</v>
      </c>
      <c r="AT570">
        <v>2</v>
      </c>
      <c r="AU570">
        <v>2</v>
      </c>
      <c r="AV570">
        <v>2</v>
      </c>
      <c r="AW570">
        <v>2</v>
      </c>
      <c r="AX570">
        <v>2</v>
      </c>
      <c r="AY570">
        <v>2</v>
      </c>
      <c r="AZ570">
        <v>2</v>
      </c>
      <c r="BA570">
        <v>1</v>
      </c>
      <c r="BB570">
        <v>2</v>
      </c>
      <c r="BC570">
        <v>1</v>
      </c>
      <c r="BD570">
        <v>2</v>
      </c>
      <c r="BE570">
        <v>2</v>
      </c>
      <c r="BF570" t="s">
        <v>957</v>
      </c>
      <c r="BG570" t="s">
        <v>957</v>
      </c>
      <c r="BH570">
        <v>1</v>
      </c>
      <c r="BI570">
        <v>3</v>
      </c>
      <c r="BJ570">
        <v>1</v>
      </c>
      <c r="BK570">
        <v>3</v>
      </c>
      <c r="BL570">
        <v>2</v>
      </c>
      <c r="BM570">
        <v>1</v>
      </c>
      <c r="BN570">
        <v>4</v>
      </c>
      <c r="BO570">
        <v>2</v>
      </c>
      <c r="BP570">
        <v>4</v>
      </c>
      <c r="BQ570">
        <v>2</v>
      </c>
      <c r="BR570">
        <v>3</v>
      </c>
      <c r="BS570">
        <v>2</v>
      </c>
    </row>
    <row r="571" spans="1:72" hidden="1">
      <c r="A571" s="9">
        <v>564</v>
      </c>
      <c r="B571" s="9">
        <v>2</v>
      </c>
      <c r="C571" s="9">
        <v>6</v>
      </c>
      <c r="D571" s="9">
        <v>4</v>
      </c>
      <c r="E571" s="9">
        <v>3</v>
      </c>
      <c r="F571" s="9">
        <v>1</v>
      </c>
      <c r="G571" s="9">
        <v>0</v>
      </c>
      <c r="H571" s="9">
        <v>0</v>
      </c>
      <c r="I571" s="9">
        <v>1</v>
      </c>
      <c r="J571" s="9">
        <v>1</v>
      </c>
      <c r="K571" s="9">
        <v>0</v>
      </c>
      <c r="L571" s="9">
        <v>0</v>
      </c>
      <c r="M571" s="9">
        <v>1</v>
      </c>
      <c r="N571" s="9">
        <v>1</v>
      </c>
      <c r="O571" s="9">
        <v>1</v>
      </c>
      <c r="P571" s="9">
        <v>1</v>
      </c>
      <c r="Q571" s="9">
        <v>1</v>
      </c>
      <c r="R571" s="9">
        <v>1</v>
      </c>
      <c r="S571" s="9">
        <v>1</v>
      </c>
      <c r="T571" s="9">
        <v>1</v>
      </c>
      <c r="U571" s="9">
        <v>1</v>
      </c>
      <c r="V571" s="9">
        <v>1</v>
      </c>
      <c r="W571" s="75">
        <v>2</v>
      </c>
      <c r="X571" s="75" t="s">
        <v>954</v>
      </c>
      <c r="Y571" s="75" t="s">
        <v>952</v>
      </c>
      <c r="Z571" s="9" t="s">
        <v>952</v>
      </c>
      <c r="AA571" s="9">
        <v>1</v>
      </c>
      <c r="AB571" s="9">
        <v>1</v>
      </c>
      <c r="AC571" s="9">
        <v>1</v>
      </c>
      <c r="AD571" s="9">
        <v>1</v>
      </c>
      <c r="AE571" s="9">
        <v>2</v>
      </c>
      <c r="AF571" s="9">
        <v>1</v>
      </c>
      <c r="AG571" s="9">
        <v>1</v>
      </c>
      <c r="AH571" s="91">
        <v>2</v>
      </c>
      <c r="AI571" s="9">
        <v>2</v>
      </c>
      <c r="AJ571">
        <v>1</v>
      </c>
      <c r="AK571">
        <v>1</v>
      </c>
      <c r="AL571" s="58">
        <v>1</v>
      </c>
      <c r="AM571">
        <v>1</v>
      </c>
      <c r="AN571">
        <v>2</v>
      </c>
      <c r="AO571">
        <v>2</v>
      </c>
      <c r="AP571">
        <v>1</v>
      </c>
      <c r="AQ571">
        <v>2</v>
      </c>
      <c r="AR571">
        <v>2</v>
      </c>
      <c r="AS571">
        <v>2</v>
      </c>
      <c r="AT571">
        <v>2</v>
      </c>
      <c r="AU571">
        <v>1</v>
      </c>
      <c r="AV571">
        <v>1</v>
      </c>
      <c r="AW571">
        <v>1</v>
      </c>
      <c r="AX571">
        <v>2</v>
      </c>
      <c r="AY571">
        <v>2</v>
      </c>
      <c r="AZ571">
        <v>2</v>
      </c>
      <c r="BA571">
        <v>1</v>
      </c>
      <c r="BB571">
        <v>1</v>
      </c>
      <c r="BC571">
        <v>1</v>
      </c>
      <c r="BD571">
        <v>1</v>
      </c>
      <c r="BE571">
        <v>1</v>
      </c>
      <c r="BF571">
        <v>2</v>
      </c>
      <c r="BG571">
        <v>2</v>
      </c>
      <c r="BH571">
        <v>2</v>
      </c>
      <c r="BI571">
        <v>2</v>
      </c>
      <c r="BJ571">
        <v>1</v>
      </c>
      <c r="BK571">
        <v>1</v>
      </c>
      <c r="BL571">
        <v>1</v>
      </c>
      <c r="BM571">
        <v>1</v>
      </c>
      <c r="BN571">
        <v>2</v>
      </c>
      <c r="BO571">
        <v>2</v>
      </c>
      <c r="BP571">
        <v>2</v>
      </c>
      <c r="BQ571">
        <v>3</v>
      </c>
      <c r="BR571">
        <v>1</v>
      </c>
      <c r="BS571">
        <v>2</v>
      </c>
      <c r="BT571" t="s">
        <v>391</v>
      </c>
    </row>
    <row r="572" spans="1:72">
      <c r="A572" s="9">
        <v>565</v>
      </c>
      <c r="B572" s="9">
        <v>2</v>
      </c>
      <c r="C572" s="9">
        <v>7</v>
      </c>
      <c r="D572" s="9">
        <v>7</v>
      </c>
      <c r="E572" s="9">
        <v>15</v>
      </c>
      <c r="F572" s="9">
        <v>0</v>
      </c>
      <c r="G572" s="9">
        <v>0</v>
      </c>
      <c r="H572" s="9">
        <v>0</v>
      </c>
      <c r="I572" s="9">
        <v>1</v>
      </c>
      <c r="J572" s="9">
        <v>0</v>
      </c>
      <c r="K572" s="9">
        <v>0</v>
      </c>
      <c r="L572" s="9">
        <v>0</v>
      </c>
      <c r="M572" s="9">
        <v>2</v>
      </c>
      <c r="N572" s="9">
        <v>2</v>
      </c>
      <c r="O572" s="9">
        <v>1</v>
      </c>
      <c r="P572" s="9">
        <v>1</v>
      </c>
      <c r="Q572" s="9">
        <v>2</v>
      </c>
      <c r="R572" s="9" t="s">
        <v>957</v>
      </c>
      <c r="S572" s="9" t="s">
        <v>957</v>
      </c>
      <c r="T572" s="9">
        <v>1</v>
      </c>
      <c r="U572" s="9">
        <v>1</v>
      </c>
      <c r="V572" s="9">
        <v>2</v>
      </c>
      <c r="W572" s="75">
        <v>1</v>
      </c>
      <c r="X572" s="75">
        <v>1</v>
      </c>
      <c r="Y572" s="75">
        <v>2</v>
      </c>
      <c r="Z572" s="9"/>
      <c r="AA572" s="9">
        <v>1</v>
      </c>
      <c r="AB572" s="9">
        <v>2</v>
      </c>
      <c r="AC572" s="9">
        <v>1</v>
      </c>
      <c r="AD572" s="9">
        <v>1</v>
      </c>
      <c r="AE572" s="9">
        <v>2</v>
      </c>
      <c r="AF572" s="9">
        <v>1</v>
      </c>
      <c r="AG572" s="9">
        <v>1</v>
      </c>
      <c r="AH572" s="91">
        <v>2</v>
      </c>
      <c r="AI572" s="9">
        <v>2</v>
      </c>
      <c r="AJ572">
        <v>2</v>
      </c>
      <c r="AK572" t="s">
        <v>957</v>
      </c>
      <c r="AL572" s="58">
        <v>1</v>
      </c>
      <c r="AM572">
        <v>1</v>
      </c>
      <c r="AN572">
        <v>1</v>
      </c>
      <c r="AO572">
        <v>2</v>
      </c>
      <c r="AP572">
        <v>2</v>
      </c>
      <c r="AQ572">
        <v>2</v>
      </c>
      <c r="AR572">
        <v>2</v>
      </c>
      <c r="AS572">
        <v>2</v>
      </c>
      <c r="AT572">
        <v>2</v>
      </c>
      <c r="AU572">
        <v>2</v>
      </c>
      <c r="AV572">
        <v>2</v>
      </c>
      <c r="AW572">
        <v>1</v>
      </c>
      <c r="AX572">
        <v>2</v>
      </c>
      <c r="AY572">
        <v>2</v>
      </c>
      <c r="AZ572">
        <v>2</v>
      </c>
      <c r="BA572">
        <v>1</v>
      </c>
      <c r="BB572">
        <v>2</v>
      </c>
      <c r="BC572">
        <v>1</v>
      </c>
      <c r="BD572">
        <v>2</v>
      </c>
      <c r="BE572">
        <v>2</v>
      </c>
      <c r="BF572" t="s">
        <v>968</v>
      </c>
      <c r="BG572" t="s">
        <v>957</v>
      </c>
      <c r="BH572">
        <v>1</v>
      </c>
      <c r="BI572">
        <v>3</v>
      </c>
      <c r="BJ572">
        <v>2</v>
      </c>
      <c r="BK572">
        <v>2</v>
      </c>
      <c r="BL572">
        <v>2</v>
      </c>
      <c r="BM572">
        <v>3</v>
      </c>
      <c r="BN572">
        <v>4</v>
      </c>
      <c r="BO572">
        <v>2</v>
      </c>
      <c r="BP572">
        <v>4</v>
      </c>
      <c r="BQ572">
        <v>3</v>
      </c>
      <c r="BR572">
        <v>3</v>
      </c>
      <c r="BS572">
        <v>2</v>
      </c>
      <c r="BT572" t="s">
        <v>392</v>
      </c>
    </row>
    <row r="573" spans="1:72" hidden="1">
      <c r="A573" s="9">
        <v>566</v>
      </c>
      <c r="B573" s="9">
        <v>1</v>
      </c>
      <c r="C573" s="9">
        <v>3</v>
      </c>
      <c r="D573" s="9">
        <v>3</v>
      </c>
      <c r="E573" s="9">
        <v>3</v>
      </c>
      <c r="F573" s="9">
        <v>0</v>
      </c>
      <c r="G573" s="9">
        <v>0</v>
      </c>
      <c r="H573" s="9">
        <v>0</v>
      </c>
      <c r="I573" s="9">
        <v>0</v>
      </c>
      <c r="J573" s="9">
        <v>0</v>
      </c>
      <c r="K573" s="9">
        <v>1</v>
      </c>
      <c r="L573" s="9">
        <v>0</v>
      </c>
      <c r="M573" s="9">
        <v>3</v>
      </c>
      <c r="N573" s="9">
        <v>2</v>
      </c>
      <c r="O573" s="9">
        <v>1</v>
      </c>
      <c r="P573" s="9">
        <v>2</v>
      </c>
      <c r="Q573" s="9">
        <v>1</v>
      </c>
      <c r="R573" s="9">
        <v>1</v>
      </c>
      <c r="S573" s="9">
        <v>2</v>
      </c>
      <c r="T573" s="9">
        <v>2</v>
      </c>
      <c r="U573" s="9">
        <v>1</v>
      </c>
      <c r="V573" s="9">
        <v>1</v>
      </c>
      <c r="W573" s="75">
        <v>1</v>
      </c>
      <c r="X573" s="75">
        <v>1</v>
      </c>
      <c r="Y573" s="75">
        <v>2</v>
      </c>
      <c r="Z573" s="9">
        <v>1</v>
      </c>
      <c r="AA573" s="9">
        <v>2</v>
      </c>
      <c r="AB573" s="9">
        <v>2</v>
      </c>
      <c r="AC573" s="9">
        <v>1</v>
      </c>
      <c r="AD573" s="9">
        <v>1</v>
      </c>
      <c r="AE573" s="9">
        <v>2</v>
      </c>
      <c r="AF573" s="9">
        <v>1</v>
      </c>
      <c r="AG573" s="9">
        <v>1</v>
      </c>
      <c r="AH573" s="91">
        <v>2</v>
      </c>
      <c r="AI573" s="9">
        <v>2</v>
      </c>
      <c r="AJ573">
        <v>2</v>
      </c>
      <c r="AK573" t="s">
        <v>957</v>
      </c>
      <c r="AL573" s="58">
        <v>2</v>
      </c>
      <c r="AM573">
        <v>1</v>
      </c>
      <c r="AN573">
        <v>1</v>
      </c>
      <c r="AO573">
        <v>2</v>
      </c>
      <c r="AP573">
        <v>2</v>
      </c>
      <c r="AQ573">
        <v>2</v>
      </c>
      <c r="AR573">
        <v>1</v>
      </c>
      <c r="AS573">
        <v>2</v>
      </c>
      <c r="AT573">
        <v>2</v>
      </c>
      <c r="AU573">
        <v>2</v>
      </c>
      <c r="AV573">
        <v>2</v>
      </c>
      <c r="AW573">
        <v>1</v>
      </c>
      <c r="AX573">
        <v>2</v>
      </c>
      <c r="AY573">
        <v>2</v>
      </c>
      <c r="AZ573">
        <v>2</v>
      </c>
      <c r="BA573">
        <v>2</v>
      </c>
      <c r="BB573">
        <v>2</v>
      </c>
      <c r="BC573">
        <v>1</v>
      </c>
      <c r="BD573">
        <v>1</v>
      </c>
      <c r="BE573">
        <v>1</v>
      </c>
      <c r="BF573">
        <v>2</v>
      </c>
      <c r="BG573">
        <v>1</v>
      </c>
      <c r="BH573">
        <v>1</v>
      </c>
      <c r="BI573">
        <v>4</v>
      </c>
      <c r="BJ573">
        <v>3</v>
      </c>
      <c r="BK573">
        <v>3</v>
      </c>
      <c r="BL573">
        <v>2</v>
      </c>
      <c r="BM573">
        <v>1</v>
      </c>
      <c r="BN573">
        <v>4</v>
      </c>
      <c r="BO573">
        <v>2</v>
      </c>
      <c r="BP573">
        <v>2</v>
      </c>
      <c r="BQ573">
        <v>3</v>
      </c>
      <c r="BR573">
        <v>1</v>
      </c>
      <c r="BS573">
        <v>5</v>
      </c>
    </row>
    <row r="574" spans="1:72" hidden="1">
      <c r="A574" s="9">
        <v>567</v>
      </c>
      <c r="B574" s="9">
        <v>2</v>
      </c>
      <c r="C574" s="9">
        <v>8</v>
      </c>
      <c r="D574" s="9">
        <v>5</v>
      </c>
      <c r="E574" s="9">
        <v>15</v>
      </c>
      <c r="F574" s="9">
        <v>0</v>
      </c>
      <c r="G574" s="9">
        <v>0</v>
      </c>
      <c r="H574" s="9">
        <v>0</v>
      </c>
      <c r="I574" s="9">
        <v>0</v>
      </c>
      <c r="J574" s="9">
        <v>0</v>
      </c>
      <c r="K574" s="9">
        <v>1</v>
      </c>
      <c r="L574" s="9">
        <v>0</v>
      </c>
      <c r="M574" s="9">
        <v>2</v>
      </c>
      <c r="N574" s="9">
        <v>1</v>
      </c>
      <c r="O574" s="9">
        <v>2</v>
      </c>
      <c r="P574" s="9">
        <v>1</v>
      </c>
      <c r="Q574" s="9">
        <v>1</v>
      </c>
      <c r="R574" s="9">
        <v>1</v>
      </c>
      <c r="S574" s="9">
        <v>2</v>
      </c>
      <c r="T574" s="9">
        <v>2</v>
      </c>
      <c r="U574" s="9">
        <v>1</v>
      </c>
      <c r="V574" s="9">
        <v>2</v>
      </c>
      <c r="W574" s="75">
        <v>2</v>
      </c>
      <c r="X574" s="75" t="s">
        <v>956</v>
      </c>
      <c r="Y574" s="75" t="s">
        <v>952</v>
      </c>
      <c r="Z574" s="9" t="s">
        <v>952</v>
      </c>
      <c r="AA574" s="9">
        <v>1</v>
      </c>
      <c r="AB574" s="9">
        <v>2</v>
      </c>
      <c r="AC574" s="9">
        <v>2</v>
      </c>
      <c r="AD574" s="9">
        <v>1</v>
      </c>
      <c r="AE574" s="9">
        <v>2</v>
      </c>
      <c r="AF574" s="9">
        <v>1</v>
      </c>
      <c r="AG574" s="9">
        <v>1</v>
      </c>
      <c r="AH574" s="91">
        <v>1</v>
      </c>
      <c r="AI574" s="9">
        <v>2</v>
      </c>
      <c r="AJ574">
        <v>2</v>
      </c>
      <c r="AK574" t="s">
        <v>957</v>
      </c>
      <c r="AL574" s="58">
        <v>1</v>
      </c>
      <c r="AM574">
        <v>1</v>
      </c>
      <c r="AN574">
        <v>1</v>
      </c>
      <c r="AO574">
        <v>2</v>
      </c>
      <c r="AP574">
        <v>1</v>
      </c>
      <c r="AQ574">
        <v>2</v>
      </c>
      <c r="AR574">
        <v>2</v>
      </c>
      <c r="AS574">
        <v>2</v>
      </c>
      <c r="AT574">
        <v>1</v>
      </c>
      <c r="AU574">
        <v>2</v>
      </c>
      <c r="AV574">
        <v>2</v>
      </c>
      <c r="AW574">
        <v>1</v>
      </c>
      <c r="AX574">
        <v>2</v>
      </c>
      <c r="AY574">
        <v>2</v>
      </c>
      <c r="AZ574">
        <v>2</v>
      </c>
      <c r="BA574">
        <v>1</v>
      </c>
      <c r="BB574">
        <v>1</v>
      </c>
      <c r="BC574">
        <v>1</v>
      </c>
      <c r="BD574">
        <v>1</v>
      </c>
      <c r="BE574">
        <v>1</v>
      </c>
      <c r="BF574">
        <v>1</v>
      </c>
      <c r="BG574">
        <v>1</v>
      </c>
      <c r="BH574">
        <v>1</v>
      </c>
      <c r="BI574">
        <v>2</v>
      </c>
      <c r="BJ574">
        <v>1</v>
      </c>
      <c r="BK574">
        <v>2</v>
      </c>
      <c r="BL574">
        <v>2</v>
      </c>
      <c r="BM574">
        <v>1</v>
      </c>
      <c r="BN574">
        <v>4</v>
      </c>
      <c r="BO574">
        <v>1</v>
      </c>
      <c r="BP574">
        <v>4</v>
      </c>
      <c r="BQ574">
        <v>3</v>
      </c>
      <c r="BR574">
        <v>1</v>
      </c>
      <c r="BS574">
        <v>5</v>
      </c>
    </row>
    <row r="575" spans="1:72" hidden="1">
      <c r="A575" s="9">
        <v>568</v>
      </c>
      <c r="B575" s="9">
        <v>1</v>
      </c>
      <c r="C575" s="9">
        <v>7</v>
      </c>
      <c r="D575" s="9">
        <v>3</v>
      </c>
      <c r="E575" s="9">
        <v>1</v>
      </c>
      <c r="F575" s="9">
        <v>0</v>
      </c>
      <c r="G575" s="9">
        <v>0</v>
      </c>
      <c r="H575" s="9">
        <v>0</v>
      </c>
      <c r="I575" s="9">
        <v>1</v>
      </c>
      <c r="J575" s="9">
        <v>1</v>
      </c>
      <c r="K575" s="9">
        <v>0</v>
      </c>
      <c r="L575" s="9">
        <v>0</v>
      </c>
      <c r="M575" s="9">
        <v>2</v>
      </c>
      <c r="N575" s="9">
        <v>1</v>
      </c>
      <c r="O575" s="9">
        <v>1</v>
      </c>
      <c r="P575" s="9">
        <v>1</v>
      </c>
      <c r="Q575" s="9">
        <v>1</v>
      </c>
      <c r="R575" s="9">
        <v>1</v>
      </c>
      <c r="S575" s="9">
        <v>1</v>
      </c>
      <c r="T575" s="9">
        <v>1</v>
      </c>
      <c r="U575" s="9">
        <v>1</v>
      </c>
      <c r="V575" s="9">
        <v>2</v>
      </c>
      <c r="W575" s="75">
        <v>2</v>
      </c>
      <c r="X575" s="75" t="s">
        <v>956</v>
      </c>
      <c r="Y575" s="75" t="s">
        <v>952</v>
      </c>
      <c r="Z575" s="9" t="s">
        <v>952</v>
      </c>
      <c r="AA575" s="9">
        <v>1</v>
      </c>
      <c r="AB575" s="9">
        <v>2</v>
      </c>
      <c r="AC575" s="9">
        <v>1</v>
      </c>
      <c r="AD575" s="9">
        <v>1</v>
      </c>
      <c r="AE575" s="9">
        <v>1</v>
      </c>
      <c r="AF575" s="9">
        <v>1</v>
      </c>
      <c r="AG575" s="9">
        <v>1</v>
      </c>
      <c r="AH575" s="9">
        <v>1</v>
      </c>
      <c r="AI575" s="9">
        <v>2</v>
      </c>
      <c r="AJ575">
        <v>2</v>
      </c>
      <c r="AK575" t="s">
        <v>957</v>
      </c>
      <c r="AL575" s="58">
        <v>1</v>
      </c>
      <c r="AM575">
        <v>1</v>
      </c>
      <c r="AN575">
        <v>2</v>
      </c>
      <c r="AO575">
        <v>2</v>
      </c>
      <c r="AP575">
        <v>2</v>
      </c>
      <c r="AQ575">
        <v>2</v>
      </c>
      <c r="AR575">
        <v>2</v>
      </c>
      <c r="AS575">
        <v>2</v>
      </c>
      <c r="AT575">
        <v>1</v>
      </c>
      <c r="AU575">
        <v>2</v>
      </c>
      <c r="AV575">
        <v>2</v>
      </c>
      <c r="AW575">
        <v>1</v>
      </c>
      <c r="AX575">
        <v>1</v>
      </c>
      <c r="AY575">
        <v>1</v>
      </c>
      <c r="AZ575">
        <v>1</v>
      </c>
      <c r="BA575">
        <v>1</v>
      </c>
      <c r="BB575">
        <v>1</v>
      </c>
      <c r="BC575">
        <v>1</v>
      </c>
      <c r="BD575">
        <v>1</v>
      </c>
      <c r="BE575">
        <v>1</v>
      </c>
      <c r="BF575">
        <v>2</v>
      </c>
      <c r="BG575">
        <v>2</v>
      </c>
      <c r="BH575">
        <v>1</v>
      </c>
      <c r="BI575">
        <v>2</v>
      </c>
      <c r="BJ575">
        <v>1</v>
      </c>
      <c r="BK575">
        <v>1</v>
      </c>
      <c r="BL575">
        <v>1</v>
      </c>
      <c r="BM575">
        <v>1</v>
      </c>
      <c r="BN575">
        <v>4</v>
      </c>
      <c r="BO575">
        <v>2</v>
      </c>
      <c r="BP575">
        <v>1</v>
      </c>
      <c r="BQ575">
        <v>1</v>
      </c>
      <c r="BR575">
        <v>1</v>
      </c>
      <c r="BS575">
        <v>1</v>
      </c>
    </row>
    <row r="576" spans="1:72">
      <c r="A576" s="9">
        <v>569</v>
      </c>
      <c r="B576" s="9">
        <v>2</v>
      </c>
      <c r="C576" s="9">
        <v>9</v>
      </c>
      <c r="D576" s="9">
        <v>7</v>
      </c>
      <c r="E576" s="9">
        <v>5</v>
      </c>
      <c r="F576" s="9">
        <v>0</v>
      </c>
      <c r="G576" s="9">
        <v>0</v>
      </c>
      <c r="H576" s="9">
        <v>0</v>
      </c>
      <c r="I576" s="9">
        <v>0</v>
      </c>
      <c r="J576" s="9">
        <v>0</v>
      </c>
      <c r="K576" s="9">
        <v>1</v>
      </c>
      <c r="L576" s="9">
        <v>0</v>
      </c>
      <c r="M576" s="9">
        <v>2</v>
      </c>
      <c r="N576" s="9">
        <v>2</v>
      </c>
      <c r="O576" s="9">
        <v>1</v>
      </c>
      <c r="P576" s="9">
        <v>1</v>
      </c>
      <c r="Q576" s="9">
        <v>2</v>
      </c>
      <c r="R576" s="9" t="s">
        <v>962</v>
      </c>
      <c r="S576" s="9" t="s">
        <v>957</v>
      </c>
      <c r="T576" s="9">
        <v>1</v>
      </c>
      <c r="U576" s="9">
        <v>2</v>
      </c>
      <c r="V576" s="9" t="s">
        <v>957</v>
      </c>
      <c r="W576" s="75">
        <v>1</v>
      </c>
      <c r="X576" s="75">
        <v>1</v>
      </c>
      <c r="Y576" s="75">
        <v>1</v>
      </c>
      <c r="Z576" s="9">
        <v>2</v>
      </c>
      <c r="AA576" s="9">
        <v>2</v>
      </c>
      <c r="AB576" s="9">
        <v>2</v>
      </c>
      <c r="AC576" s="9">
        <v>1</v>
      </c>
      <c r="AD576" s="9">
        <v>2</v>
      </c>
      <c r="AE576" s="9">
        <v>2</v>
      </c>
      <c r="AF576" s="9">
        <v>2</v>
      </c>
      <c r="AG576" s="9">
        <v>1</v>
      </c>
      <c r="AH576" s="91">
        <v>2</v>
      </c>
      <c r="AI576" s="9">
        <v>2</v>
      </c>
      <c r="AJ576">
        <v>2</v>
      </c>
      <c r="AK576" t="s">
        <v>957</v>
      </c>
      <c r="AL576" s="58">
        <v>1</v>
      </c>
      <c r="AM576">
        <v>2</v>
      </c>
      <c r="AN576">
        <v>2</v>
      </c>
      <c r="AP576">
        <v>2</v>
      </c>
      <c r="AQ576">
        <v>2</v>
      </c>
      <c r="AR576">
        <v>2</v>
      </c>
      <c r="AS576">
        <v>2</v>
      </c>
      <c r="AT576">
        <v>2</v>
      </c>
      <c r="AU576">
        <v>2</v>
      </c>
      <c r="AV576">
        <v>2</v>
      </c>
      <c r="AW576">
        <v>2</v>
      </c>
      <c r="AX576">
        <v>2</v>
      </c>
      <c r="AY576">
        <v>2</v>
      </c>
      <c r="AZ576">
        <v>1</v>
      </c>
      <c r="BA576">
        <v>1</v>
      </c>
      <c r="BB576">
        <v>2</v>
      </c>
      <c r="BC576">
        <v>2</v>
      </c>
      <c r="BD576">
        <v>2</v>
      </c>
      <c r="BE576">
        <v>2</v>
      </c>
      <c r="BF576" t="s">
        <v>957</v>
      </c>
      <c r="BG576" t="s">
        <v>957</v>
      </c>
      <c r="BH576">
        <v>2</v>
      </c>
      <c r="BI576">
        <v>4</v>
      </c>
      <c r="BJ576">
        <v>3</v>
      </c>
      <c r="BK576">
        <v>2</v>
      </c>
      <c r="BL576">
        <v>2</v>
      </c>
      <c r="BM576">
        <v>2</v>
      </c>
      <c r="BN576">
        <v>4</v>
      </c>
      <c r="BO576">
        <v>4</v>
      </c>
      <c r="BP576">
        <v>4</v>
      </c>
      <c r="BQ576">
        <v>4</v>
      </c>
      <c r="BR576">
        <v>3</v>
      </c>
      <c r="BS576">
        <v>2</v>
      </c>
    </row>
    <row r="577" spans="1:72" hidden="1">
      <c r="A577" s="9">
        <v>570</v>
      </c>
      <c r="B577" s="9">
        <v>1</v>
      </c>
      <c r="C577" s="9">
        <v>4</v>
      </c>
      <c r="D577" s="9"/>
      <c r="E577" s="9"/>
      <c r="F577" s="9">
        <v>0</v>
      </c>
      <c r="G577" s="9">
        <v>0</v>
      </c>
      <c r="H577" s="9">
        <v>0</v>
      </c>
      <c r="I577" s="9">
        <v>0</v>
      </c>
      <c r="J577" s="9">
        <v>1</v>
      </c>
      <c r="K577" s="9">
        <v>0</v>
      </c>
      <c r="L577" s="9">
        <v>0</v>
      </c>
      <c r="M577" s="9">
        <v>1</v>
      </c>
      <c r="N577" s="9">
        <v>1</v>
      </c>
      <c r="O577" s="9">
        <v>2</v>
      </c>
      <c r="P577" s="9">
        <v>1</v>
      </c>
      <c r="Q577" s="9">
        <v>1</v>
      </c>
      <c r="R577" s="9">
        <v>2</v>
      </c>
      <c r="S577" s="9"/>
      <c r="T577" s="9">
        <v>2</v>
      </c>
      <c r="U577" s="9">
        <v>1</v>
      </c>
      <c r="V577" s="9">
        <v>2</v>
      </c>
      <c r="W577" s="75">
        <v>1</v>
      </c>
      <c r="X577" s="75">
        <v>1</v>
      </c>
      <c r="Y577" s="75">
        <v>2</v>
      </c>
      <c r="Z577" s="9"/>
      <c r="AA577" s="9">
        <v>2</v>
      </c>
      <c r="AB577" s="9">
        <v>2</v>
      </c>
      <c r="AC577" s="9">
        <v>2</v>
      </c>
      <c r="AD577" s="9">
        <v>1</v>
      </c>
      <c r="AE577" s="9">
        <v>2</v>
      </c>
      <c r="AF577" s="9">
        <v>1</v>
      </c>
      <c r="AG577" s="9">
        <v>1</v>
      </c>
      <c r="AH577" s="9">
        <v>2</v>
      </c>
      <c r="AI577" s="9">
        <v>2</v>
      </c>
      <c r="AJ577">
        <v>1</v>
      </c>
      <c r="AK577">
        <v>1</v>
      </c>
      <c r="AL577" s="58">
        <v>2</v>
      </c>
      <c r="AM577">
        <v>1</v>
      </c>
      <c r="AN577">
        <v>1</v>
      </c>
      <c r="AO577">
        <v>2</v>
      </c>
      <c r="AP577">
        <v>1</v>
      </c>
      <c r="AQ577">
        <v>2</v>
      </c>
      <c r="AR577">
        <v>2</v>
      </c>
      <c r="AS577">
        <v>2</v>
      </c>
      <c r="AT577">
        <v>2</v>
      </c>
      <c r="AU577">
        <v>1</v>
      </c>
      <c r="AV577">
        <v>2</v>
      </c>
      <c r="AW577">
        <v>1</v>
      </c>
      <c r="AX577">
        <v>2</v>
      </c>
      <c r="AY577">
        <v>2</v>
      </c>
      <c r="AZ577">
        <v>2</v>
      </c>
      <c r="BA577">
        <v>1</v>
      </c>
      <c r="BB577">
        <v>2</v>
      </c>
      <c r="BC577">
        <v>1</v>
      </c>
      <c r="BD577">
        <v>2</v>
      </c>
      <c r="BE577">
        <v>1</v>
      </c>
      <c r="BF577">
        <v>1</v>
      </c>
      <c r="BG577">
        <v>1</v>
      </c>
      <c r="BH577">
        <v>1</v>
      </c>
      <c r="BI577">
        <v>2</v>
      </c>
      <c r="BJ577">
        <v>2</v>
      </c>
      <c r="BK577">
        <v>2</v>
      </c>
      <c r="BL577">
        <v>2</v>
      </c>
      <c r="BM577">
        <v>2</v>
      </c>
      <c r="BN577">
        <v>4</v>
      </c>
      <c r="BO577">
        <v>2</v>
      </c>
      <c r="BP577">
        <v>4</v>
      </c>
      <c r="BQ577">
        <v>2</v>
      </c>
      <c r="BR577">
        <v>3</v>
      </c>
    </row>
    <row r="578" spans="1:72">
      <c r="A578" s="9">
        <v>571</v>
      </c>
      <c r="B578" s="9">
        <v>1</v>
      </c>
      <c r="C578" s="9">
        <v>3</v>
      </c>
      <c r="D578" s="9">
        <v>1</v>
      </c>
      <c r="E578" s="9">
        <v>3</v>
      </c>
      <c r="F578" s="9">
        <v>1</v>
      </c>
      <c r="G578" s="9">
        <v>0</v>
      </c>
      <c r="H578" s="9">
        <v>0</v>
      </c>
      <c r="I578" s="9">
        <v>0</v>
      </c>
      <c r="J578" s="9">
        <v>0</v>
      </c>
      <c r="K578" s="9">
        <v>0</v>
      </c>
      <c r="L578" s="9">
        <v>0</v>
      </c>
      <c r="M578" s="9">
        <v>3</v>
      </c>
      <c r="N578" s="9">
        <v>2</v>
      </c>
      <c r="O578" s="9">
        <v>2</v>
      </c>
      <c r="P578" s="9">
        <v>2</v>
      </c>
      <c r="Q578" s="9">
        <v>1</v>
      </c>
      <c r="R578" s="9">
        <v>1</v>
      </c>
      <c r="S578" s="9">
        <v>2</v>
      </c>
      <c r="T578" s="9">
        <v>2</v>
      </c>
      <c r="U578" s="9">
        <v>1</v>
      </c>
      <c r="V578" s="9">
        <v>2</v>
      </c>
      <c r="W578" s="75">
        <v>2</v>
      </c>
      <c r="X578" s="75" t="s">
        <v>956</v>
      </c>
      <c r="Y578" s="75" t="s">
        <v>952</v>
      </c>
      <c r="Z578" s="9" t="s">
        <v>952</v>
      </c>
      <c r="AA578" s="9">
        <v>2</v>
      </c>
      <c r="AB578" s="9">
        <v>2</v>
      </c>
      <c r="AC578" s="9">
        <v>1</v>
      </c>
      <c r="AD578" s="9">
        <v>1</v>
      </c>
      <c r="AE578" s="9">
        <v>2</v>
      </c>
      <c r="AF578" s="9">
        <v>1</v>
      </c>
      <c r="AG578" s="9">
        <v>1</v>
      </c>
      <c r="AH578" s="91">
        <v>1</v>
      </c>
      <c r="AI578" s="9">
        <v>2</v>
      </c>
      <c r="AJ578">
        <v>2</v>
      </c>
      <c r="AK578" t="s">
        <v>957</v>
      </c>
      <c r="AL578" s="58">
        <v>2</v>
      </c>
      <c r="AM578">
        <v>1</v>
      </c>
      <c r="AN578">
        <v>1</v>
      </c>
      <c r="AO578">
        <v>2</v>
      </c>
      <c r="AP578">
        <v>2</v>
      </c>
      <c r="AQ578">
        <v>2</v>
      </c>
      <c r="AR578">
        <v>2</v>
      </c>
      <c r="AS578">
        <v>2</v>
      </c>
      <c r="AT578">
        <v>2</v>
      </c>
      <c r="AU578">
        <v>2</v>
      </c>
      <c r="AV578">
        <v>2</v>
      </c>
      <c r="AW578">
        <v>1</v>
      </c>
      <c r="AX578">
        <v>2</v>
      </c>
      <c r="AY578">
        <v>2</v>
      </c>
      <c r="AZ578">
        <v>2</v>
      </c>
      <c r="BA578">
        <v>1</v>
      </c>
      <c r="BB578">
        <v>2</v>
      </c>
      <c r="BC578">
        <v>1</v>
      </c>
      <c r="BD578">
        <v>1</v>
      </c>
      <c r="BE578">
        <v>2</v>
      </c>
      <c r="BF578" t="s">
        <v>968</v>
      </c>
      <c r="BG578" t="s">
        <v>957</v>
      </c>
      <c r="BH578">
        <v>2</v>
      </c>
      <c r="BI578">
        <v>3</v>
      </c>
      <c r="BJ578">
        <v>1</v>
      </c>
      <c r="BK578">
        <v>1</v>
      </c>
      <c r="BL578">
        <v>1</v>
      </c>
      <c r="BM578">
        <v>2</v>
      </c>
      <c r="BN578">
        <v>4</v>
      </c>
      <c r="BO578">
        <v>3</v>
      </c>
      <c r="BP578">
        <v>3</v>
      </c>
      <c r="BQ578">
        <v>2</v>
      </c>
      <c r="BR578">
        <v>1</v>
      </c>
      <c r="BS578">
        <v>2</v>
      </c>
      <c r="BT578" t="s">
        <v>393</v>
      </c>
    </row>
    <row r="579" spans="1:72" hidden="1">
      <c r="A579" s="9">
        <v>572</v>
      </c>
      <c r="B579" s="9">
        <v>2</v>
      </c>
      <c r="C579" s="9">
        <v>7</v>
      </c>
      <c r="D579" s="9">
        <v>5</v>
      </c>
      <c r="E579" s="9">
        <v>2</v>
      </c>
      <c r="F579" s="9">
        <v>0</v>
      </c>
      <c r="G579" s="9">
        <v>0</v>
      </c>
      <c r="H579" s="9">
        <v>0</v>
      </c>
      <c r="I579" s="9">
        <v>1</v>
      </c>
      <c r="J579" s="9">
        <v>0</v>
      </c>
      <c r="K579" s="9">
        <v>0</v>
      </c>
      <c r="L579" s="9">
        <v>0</v>
      </c>
      <c r="M579" s="9">
        <v>2</v>
      </c>
      <c r="N579" s="9">
        <v>1</v>
      </c>
      <c r="O579" s="9">
        <v>1</v>
      </c>
      <c r="P579" s="9">
        <v>1</v>
      </c>
      <c r="Q579" s="9">
        <v>1</v>
      </c>
      <c r="R579" s="9">
        <v>1</v>
      </c>
      <c r="S579" s="9">
        <v>2</v>
      </c>
      <c r="T579" s="9">
        <v>1</v>
      </c>
      <c r="U579" s="9">
        <v>1</v>
      </c>
      <c r="V579" s="9">
        <v>2</v>
      </c>
      <c r="W579" s="75">
        <v>1</v>
      </c>
      <c r="X579" s="75">
        <v>1</v>
      </c>
      <c r="Y579" s="75">
        <v>2</v>
      </c>
      <c r="Z579" s="9">
        <v>1</v>
      </c>
      <c r="AA579" s="9">
        <v>1</v>
      </c>
      <c r="AB579" s="9">
        <v>2</v>
      </c>
      <c r="AC579" s="9">
        <v>1</v>
      </c>
      <c r="AD579" s="9">
        <v>1</v>
      </c>
      <c r="AE579" s="9">
        <v>2</v>
      </c>
      <c r="AF579" s="9"/>
      <c r="AG579" s="9">
        <v>1</v>
      </c>
      <c r="AH579" s="91">
        <v>2</v>
      </c>
      <c r="AI579" s="9">
        <v>2</v>
      </c>
      <c r="AJ579">
        <v>2</v>
      </c>
      <c r="AK579" t="s">
        <v>957</v>
      </c>
      <c r="AL579" s="58">
        <v>1</v>
      </c>
      <c r="AM579">
        <v>1</v>
      </c>
      <c r="AN579">
        <v>1</v>
      </c>
      <c r="AO579">
        <v>2</v>
      </c>
      <c r="AP579">
        <v>2</v>
      </c>
      <c r="AQ579">
        <v>2</v>
      </c>
      <c r="AR579">
        <v>2</v>
      </c>
      <c r="AS579">
        <v>2</v>
      </c>
      <c r="AT579">
        <v>2</v>
      </c>
      <c r="AU579">
        <v>2</v>
      </c>
      <c r="AV579">
        <v>2</v>
      </c>
      <c r="AW579">
        <v>1</v>
      </c>
      <c r="AX579">
        <v>2</v>
      </c>
      <c r="AY579">
        <v>2</v>
      </c>
      <c r="AZ579">
        <v>2</v>
      </c>
      <c r="BA579">
        <v>1</v>
      </c>
      <c r="BB579">
        <v>2</v>
      </c>
      <c r="BC579">
        <v>1</v>
      </c>
      <c r="BD579">
        <v>2</v>
      </c>
      <c r="BE579">
        <v>2</v>
      </c>
      <c r="BF579" t="s">
        <v>957</v>
      </c>
      <c r="BG579" t="s">
        <v>957</v>
      </c>
      <c r="BH579">
        <v>1</v>
      </c>
      <c r="BI579">
        <v>4</v>
      </c>
      <c r="BJ579">
        <v>2</v>
      </c>
      <c r="BK579">
        <v>2</v>
      </c>
      <c r="BL579">
        <v>1</v>
      </c>
      <c r="BM579">
        <v>1</v>
      </c>
      <c r="BN579">
        <v>4</v>
      </c>
      <c r="BO579">
        <v>3</v>
      </c>
      <c r="BP579">
        <v>1</v>
      </c>
      <c r="BQ579">
        <v>3</v>
      </c>
      <c r="BR579">
        <v>3</v>
      </c>
      <c r="BS579">
        <v>2</v>
      </c>
    </row>
    <row r="580" spans="1:72" hidden="1">
      <c r="A580" s="9">
        <v>573</v>
      </c>
      <c r="B580" s="9">
        <v>2</v>
      </c>
      <c r="C580" s="9">
        <v>4</v>
      </c>
      <c r="D580" s="9">
        <v>4</v>
      </c>
      <c r="E580" s="9">
        <v>10</v>
      </c>
      <c r="F580" s="9">
        <v>0</v>
      </c>
      <c r="G580" s="9">
        <v>1</v>
      </c>
      <c r="H580" s="9">
        <v>1</v>
      </c>
      <c r="I580" s="9">
        <v>0</v>
      </c>
      <c r="J580" s="9">
        <v>0</v>
      </c>
      <c r="K580" s="9">
        <v>0</v>
      </c>
      <c r="L580" s="9">
        <v>0</v>
      </c>
      <c r="M580" s="9">
        <v>2</v>
      </c>
      <c r="N580" s="9">
        <v>2</v>
      </c>
      <c r="O580" s="9">
        <v>2</v>
      </c>
      <c r="P580" s="9">
        <v>1</v>
      </c>
      <c r="Q580" s="9">
        <v>1</v>
      </c>
      <c r="R580" s="9">
        <v>1</v>
      </c>
      <c r="S580" s="9">
        <v>2</v>
      </c>
      <c r="T580" s="9">
        <v>2</v>
      </c>
      <c r="U580" s="9">
        <v>1</v>
      </c>
      <c r="V580" s="9">
        <v>2</v>
      </c>
      <c r="W580" s="75">
        <v>1</v>
      </c>
      <c r="X580" s="75">
        <v>2</v>
      </c>
      <c r="Y580" s="75">
        <v>2</v>
      </c>
      <c r="Z580" s="9">
        <v>1</v>
      </c>
      <c r="AA580" s="9">
        <v>1</v>
      </c>
      <c r="AB580" s="9">
        <v>1</v>
      </c>
      <c r="AC580" s="9">
        <v>2</v>
      </c>
      <c r="AD580" s="9">
        <v>1</v>
      </c>
      <c r="AE580" s="9">
        <v>2</v>
      </c>
      <c r="AF580" s="9">
        <v>1</v>
      </c>
      <c r="AG580" s="9">
        <v>1</v>
      </c>
      <c r="AH580" s="9">
        <v>2</v>
      </c>
      <c r="AI580" s="9">
        <v>2</v>
      </c>
      <c r="AJ580">
        <v>1</v>
      </c>
      <c r="AK580">
        <v>1</v>
      </c>
      <c r="AL580" s="58">
        <v>1</v>
      </c>
      <c r="AM580">
        <v>1</v>
      </c>
      <c r="AN580">
        <v>1</v>
      </c>
      <c r="AO580">
        <v>2</v>
      </c>
      <c r="AP580">
        <v>2</v>
      </c>
      <c r="AQ580">
        <v>2</v>
      </c>
      <c r="AR580">
        <v>2</v>
      </c>
      <c r="AS580">
        <v>2</v>
      </c>
      <c r="AT580">
        <v>2</v>
      </c>
      <c r="AU580">
        <v>2</v>
      </c>
      <c r="AV580">
        <v>2</v>
      </c>
      <c r="AW580">
        <v>2</v>
      </c>
      <c r="AX580">
        <v>2</v>
      </c>
      <c r="AY580">
        <v>2</v>
      </c>
      <c r="AZ580">
        <v>2</v>
      </c>
      <c r="BA580">
        <v>2</v>
      </c>
      <c r="BB580">
        <v>2</v>
      </c>
      <c r="BC580">
        <v>1</v>
      </c>
      <c r="BD580">
        <v>2</v>
      </c>
      <c r="BE580">
        <v>1</v>
      </c>
      <c r="BF580">
        <v>1</v>
      </c>
      <c r="BG580">
        <v>1</v>
      </c>
      <c r="BH580">
        <v>1</v>
      </c>
      <c r="BI580">
        <v>3</v>
      </c>
      <c r="BJ580">
        <v>1</v>
      </c>
      <c r="BK580">
        <v>3</v>
      </c>
      <c r="BL580">
        <v>2</v>
      </c>
      <c r="BM580">
        <v>2</v>
      </c>
      <c r="BN580">
        <v>4</v>
      </c>
      <c r="BO580">
        <v>2</v>
      </c>
      <c r="BP580">
        <v>4</v>
      </c>
      <c r="BQ580">
        <v>4</v>
      </c>
      <c r="BR580">
        <v>1</v>
      </c>
      <c r="BS580">
        <v>1</v>
      </c>
    </row>
    <row r="581" spans="1:72">
      <c r="A581" s="9">
        <v>574</v>
      </c>
      <c r="B581" s="9">
        <v>1</v>
      </c>
      <c r="C581" s="9">
        <v>6</v>
      </c>
      <c r="D581" s="9">
        <v>1</v>
      </c>
      <c r="E581" s="9">
        <v>11</v>
      </c>
      <c r="F581" s="9">
        <v>0</v>
      </c>
      <c r="G581" s="9">
        <v>0</v>
      </c>
      <c r="H581" s="9">
        <v>0</v>
      </c>
      <c r="I581" s="9">
        <v>0</v>
      </c>
      <c r="J581" s="9">
        <v>0</v>
      </c>
      <c r="K581" s="9">
        <v>0</v>
      </c>
      <c r="L581" s="9">
        <v>1</v>
      </c>
      <c r="M581" s="9">
        <v>2</v>
      </c>
      <c r="N581" s="9">
        <v>2</v>
      </c>
      <c r="O581" s="9">
        <v>2</v>
      </c>
      <c r="P581" s="9">
        <v>1</v>
      </c>
      <c r="Q581" s="9">
        <v>1</v>
      </c>
      <c r="R581" s="9">
        <v>1</v>
      </c>
      <c r="S581" s="9">
        <v>1</v>
      </c>
      <c r="T581" s="9">
        <v>2</v>
      </c>
      <c r="U581" s="9">
        <v>1</v>
      </c>
      <c r="V581" s="9">
        <v>2</v>
      </c>
      <c r="W581" s="75">
        <v>1</v>
      </c>
      <c r="X581" s="75">
        <v>2</v>
      </c>
      <c r="Y581" s="75">
        <v>2</v>
      </c>
      <c r="Z581" s="9">
        <v>1</v>
      </c>
      <c r="AA581" s="9">
        <v>2</v>
      </c>
      <c r="AB581" s="9">
        <v>2</v>
      </c>
      <c r="AC581" s="9">
        <v>1</v>
      </c>
      <c r="AD581" s="9">
        <v>1</v>
      </c>
      <c r="AE581" s="9">
        <v>2</v>
      </c>
      <c r="AF581" s="9">
        <v>2</v>
      </c>
      <c r="AG581" s="9">
        <v>2</v>
      </c>
      <c r="AH581" s="9">
        <v>2</v>
      </c>
      <c r="AI581" s="9">
        <v>2</v>
      </c>
      <c r="AJ581">
        <v>2</v>
      </c>
      <c r="AK581" t="s">
        <v>957</v>
      </c>
      <c r="AL581" s="58">
        <v>2</v>
      </c>
      <c r="AM581">
        <v>1</v>
      </c>
      <c r="AN581">
        <v>2</v>
      </c>
      <c r="AO581">
        <v>2</v>
      </c>
      <c r="AP581">
        <v>2</v>
      </c>
      <c r="AQ581">
        <v>2</v>
      </c>
      <c r="AR581">
        <v>2</v>
      </c>
      <c r="AS581">
        <v>2</v>
      </c>
      <c r="AT581">
        <v>2</v>
      </c>
      <c r="AU581">
        <v>2</v>
      </c>
      <c r="AV581">
        <v>2</v>
      </c>
      <c r="AW581">
        <v>1</v>
      </c>
      <c r="AX581">
        <v>2</v>
      </c>
      <c r="AY581">
        <v>2</v>
      </c>
      <c r="AZ581">
        <v>2</v>
      </c>
      <c r="BA581">
        <v>1</v>
      </c>
      <c r="BB581">
        <v>2</v>
      </c>
      <c r="BC581">
        <v>1</v>
      </c>
      <c r="BD581">
        <v>1</v>
      </c>
      <c r="BE581">
        <v>2</v>
      </c>
      <c r="BF581" t="s">
        <v>957</v>
      </c>
      <c r="BG581" t="s">
        <v>957</v>
      </c>
      <c r="BH581">
        <v>1</v>
      </c>
      <c r="BI581">
        <v>2</v>
      </c>
      <c r="BJ581">
        <v>1</v>
      </c>
      <c r="BK581">
        <v>1</v>
      </c>
      <c r="BL581">
        <v>1</v>
      </c>
      <c r="BM581">
        <v>1</v>
      </c>
      <c r="BN581">
        <v>4</v>
      </c>
      <c r="BO581">
        <v>3</v>
      </c>
      <c r="BP581">
        <v>2</v>
      </c>
      <c r="BQ581">
        <v>4</v>
      </c>
      <c r="BR581">
        <v>4</v>
      </c>
      <c r="BS581">
        <v>1</v>
      </c>
    </row>
    <row r="582" spans="1:72" hidden="1">
      <c r="A582" s="9">
        <v>575</v>
      </c>
      <c r="B582" s="9">
        <v>2</v>
      </c>
      <c r="C582" s="9">
        <v>5</v>
      </c>
      <c r="D582" s="9">
        <v>1</v>
      </c>
      <c r="E582" s="9">
        <v>9</v>
      </c>
      <c r="F582" s="9">
        <v>0</v>
      </c>
      <c r="G582" s="9">
        <v>0</v>
      </c>
      <c r="H582" s="9">
        <v>0</v>
      </c>
      <c r="I582" s="9">
        <v>1</v>
      </c>
      <c r="J582" s="9">
        <v>1</v>
      </c>
      <c r="K582" s="9">
        <v>0</v>
      </c>
      <c r="L582" s="9">
        <v>0</v>
      </c>
      <c r="M582" s="9">
        <v>2</v>
      </c>
      <c r="N582" s="9">
        <v>1</v>
      </c>
      <c r="O582" s="9">
        <v>2</v>
      </c>
      <c r="P582" s="9">
        <v>1</v>
      </c>
      <c r="Q582" s="9">
        <v>1</v>
      </c>
      <c r="R582" s="9">
        <v>1</v>
      </c>
      <c r="S582" s="9">
        <v>1</v>
      </c>
      <c r="T582" s="9">
        <v>2</v>
      </c>
      <c r="U582" s="9">
        <v>1</v>
      </c>
      <c r="V582" s="9">
        <v>1</v>
      </c>
      <c r="W582" s="75">
        <v>1</v>
      </c>
      <c r="X582" s="75">
        <v>1</v>
      </c>
      <c r="Y582" s="75">
        <v>2</v>
      </c>
      <c r="Z582" s="9">
        <v>1</v>
      </c>
      <c r="AA582" s="9">
        <v>1</v>
      </c>
      <c r="AB582" s="9">
        <v>1</v>
      </c>
      <c r="AC582" s="9">
        <v>1</v>
      </c>
      <c r="AD582" s="9">
        <v>1</v>
      </c>
      <c r="AE582" s="9">
        <v>1</v>
      </c>
      <c r="AF582" s="9">
        <v>2</v>
      </c>
      <c r="AG582" s="9">
        <v>1</v>
      </c>
      <c r="AH582" s="9">
        <v>1</v>
      </c>
      <c r="AI582" s="9">
        <v>1</v>
      </c>
      <c r="AJ582">
        <v>2</v>
      </c>
      <c r="AK582" t="s">
        <v>957</v>
      </c>
      <c r="AL582" s="58">
        <v>1</v>
      </c>
      <c r="AM582">
        <v>1</v>
      </c>
      <c r="AN582">
        <v>1</v>
      </c>
      <c r="AO582">
        <v>2</v>
      </c>
      <c r="AP582">
        <v>1</v>
      </c>
      <c r="AQ582">
        <v>2</v>
      </c>
      <c r="AR582">
        <v>1</v>
      </c>
      <c r="AS582">
        <v>2</v>
      </c>
      <c r="AT582">
        <v>1</v>
      </c>
      <c r="AU582">
        <v>2</v>
      </c>
      <c r="AV582">
        <v>2</v>
      </c>
      <c r="AW582">
        <v>1</v>
      </c>
      <c r="AX582">
        <v>1</v>
      </c>
      <c r="AY582">
        <v>2</v>
      </c>
      <c r="AZ582">
        <v>1</v>
      </c>
      <c r="BA582">
        <v>1</v>
      </c>
      <c r="BB582">
        <v>1</v>
      </c>
      <c r="BC582">
        <v>1</v>
      </c>
      <c r="BD582">
        <v>1</v>
      </c>
      <c r="BE582">
        <v>1</v>
      </c>
      <c r="BF582">
        <v>3</v>
      </c>
      <c r="BH582">
        <v>1</v>
      </c>
      <c r="BI582">
        <v>3</v>
      </c>
      <c r="BJ582">
        <v>3</v>
      </c>
      <c r="BK582">
        <v>2</v>
      </c>
      <c r="BL582">
        <v>2</v>
      </c>
      <c r="BM582">
        <v>2</v>
      </c>
      <c r="BN582">
        <v>4</v>
      </c>
      <c r="BO582">
        <v>3</v>
      </c>
      <c r="BP582">
        <v>2</v>
      </c>
      <c r="BQ582">
        <v>2</v>
      </c>
      <c r="BR582">
        <v>1</v>
      </c>
      <c r="BS582">
        <v>2</v>
      </c>
    </row>
    <row r="583" spans="1:72" hidden="1">
      <c r="A583" s="9">
        <v>576</v>
      </c>
      <c r="B583" s="9">
        <v>2</v>
      </c>
      <c r="C583" s="9">
        <v>4</v>
      </c>
      <c r="D583" s="9">
        <v>4</v>
      </c>
      <c r="E583" s="9">
        <v>9</v>
      </c>
      <c r="F583" s="9">
        <v>0</v>
      </c>
      <c r="G583" s="9">
        <v>0</v>
      </c>
      <c r="H583" s="9">
        <v>0</v>
      </c>
      <c r="I583" s="9">
        <v>0</v>
      </c>
      <c r="J583" s="9">
        <v>0</v>
      </c>
      <c r="K583" s="9">
        <v>1</v>
      </c>
      <c r="L583" s="9">
        <v>0</v>
      </c>
      <c r="M583" s="9">
        <v>2</v>
      </c>
      <c r="N583" s="9">
        <v>1</v>
      </c>
      <c r="O583" s="9">
        <v>2</v>
      </c>
      <c r="P583" s="9">
        <v>1</v>
      </c>
      <c r="Q583" s="9">
        <v>1</v>
      </c>
      <c r="R583" s="9">
        <v>1</v>
      </c>
      <c r="S583" s="9">
        <v>1</v>
      </c>
      <c r="T583" s="9">
        <v>1</v>
      </c>
      <c r="U583" s="9">
        <v>1</v>
      </c>
      <c r="V583" s="9">
        <v>1</v>
      </c>
      <c r="W583" s="75">
        <v>1</v>
      </c>
      <c r="X583" s="75">
        <v>1</v>
      </c>
      <c r="Y583" s="75">
        <v>2</v>
      </c>
      <c r="Z583" s="9">
        <v>2</v>
      </c>
      <c r="AA583" s="9">
        <v>2</v>
      </c>
      <c r="AB583" s="9">
        <v>1</v>
      </c>
      <c r="AC583" s="9">
        <v>2</v>
      </c>
      <c r="AD583" s="9">
        <v>1</v>
      </c>
      <c r="AE583" s="9">
        <v>2</v>
      </c>
      <c r="AF583" s="9">
        <v>1</v>
      </c>
      <c r="AG583" s="9">
        <v>2</v>
      </c>
      <c r="AH583" s="91">
        <v>1</v>
      </c>
      <c r="AI583" s="9">
        <v>2</v>
      </c>
      <c r="AJ583">
        <v>2</v>
      </c>
      <c r="AK583" t="s">
        <v>957</v>
      </c>
      <c r="AL583" s="58">
        <v>2</v>
      </c>
      <c r="AM583">
        <v>1</v>
      </c>
      <c r="AN583">
        <v>2</v>
      </c>
      <c r="AO583">
        <v>2</v>
      </c>
      <c r="AP583">
        <v>2</v>
      </c>
      <c r="AQ583">
        <v>2</v>
      </c>
      <c r="AR583">
        <v>2</v>
      </c>
      <c r="AS583">
        <v>2</v>
      </c>
      <c r="AT583">
        <v>2</v>
      </c>
      <c r="AU583">
        <v>2</v>
      </c>
      <c r="AV583">
        <v>2</v>
      </c>
      <c r="AW583">
        <v>2</v>
      </c>
      <c r="AX583">
        <v>2</v>
      </c>
      <c r="AY583">
        <v>2</v>
      </c>
      <c r="AZ583">
        <v>2</v>
      </c>
      <c r="BA583">
        <v>1</v>
      </c>
      <c r="BB583">
        <v>2</v>
      </c>
      <c r="BC583">
        <v>1</v>
      </c>
      <c r="BD583">
        <v>1</v>
      </c>
      <c r="BE583">
        <v>2</v>
      </c>
      <c r="BF583" t="s">
        <v>957</v>
      </c>
      <c r="BG583" t="s">
        <v>957</v>
      </c>
      <c r="BH583">
        <v>1</v>
      </c>
      <c r="BI583">
        <v>4</v>
      </c>
      <c r="BJ583">
        <v>2</v>
      </c>
      <c r="BK583">
        <v>2</v>
      </c>
      <c r="BL583">
        <v>1</v>
      </c>
      <c r="BM583">
        <v>3</v>
      </c>
      <c r="BN583">
        <v>4</v>
      </c>
      <c r="BO583">
        <v>2</v>
      </c>
      <c r="BP583">
        <v>4</v>
      </c>
      <c r="BQ583">
        <v>4</v>
      </c>
      <c r="BR583">
        <v>1</v>
      </c>
      <c r="BS583">
        <v>5</v>
      </c>
    </row>
    <row r="584" spans="1:72" hidden="1">
      <c r="A584" s="9">
        <v>577</v>
      </c>
      <c r="B584" s="9">
        <v>2</v>
      </c>
      <c r="C584" s="9">
        <v>5</v>
      </c>
      <c r="D584" s="9">
        <v>1</v>
      </c>
      <c r="E584" s="9">
        <v>1</v>
      </c>
      <c r="F584" s="9">
        <v>0</v>
      </c>
      <c r="G584" s="9">
        <v>0</v>
      </c>
      <c r="H584" s="9">
        <v>0</v>
      </c>
      <c r="I584" s="9">
        <v>1</v>
      </c>
      <c r="J584" s="9">
        <v>1</v>
      </c>
      <c r="K584" s="9">
        <v>0</v>
      </c>
      <c r="L584" s="9">
        <v>0</v>
      </c>
      <c r="M584" s="9">
        <v>2</v>
      </c>
      <c r="N584" s="9">
        <v>1</v>
      </c>
      <c r="O584" s="9">
        <v>1</v>
      </c>
      <c r="P584" s="9">
        <v>1</v>
      </c>
      <c r="Q584" s="9">
        <v>1</v>
      </c>
      <c r="R584" s="9">
        <v>2</v>
      </c>
      <c r="S584" s="9"/>
      <c r="T584" s="9">
        <v>1</v>
      </c>
      <c r="U584" s="9">
        <v>1</v>
      </c>
      <c r="V584" s="9">
        <v>1</v>
      </c>
      <c r="W584" s="75">
        <v>1</v>
      </c>
      <c r="X584" s="75">
        <v>1</v>
      </c>
      <c r="Y584" s="75">
        <v>2</v>
      </c>
      <c r="Z584" s="9">
        <v>1</v>
      </c>
      <c r="AA584" s="9">
        <v>1</v>
      </c>
      <c r="AB584" s="9">
        <v>2</v>
      </c>
      <c r="AC584" s="9">
        <v>1</v>
      </c>
      <c r="AD584" s="9">
        <v>1</v>
      </c>
      <c r="AE584" s="9">
        <v>1</v>
      </c>
      <c r="AF584" s="9">
        <v>1</v>
      </c>
      <c r="AG584" s="9">
        <v>1</v>
      </c>
      <c r="AH584" s="91">
        <v>1</v>
      </c>
      <c r="AI584" s="9">
        <v>2</v>
      </c>
      <c r="AJ584">
        <v>2</v>
      </c>
      <c r="AK584" t="s">
        <v>957</v>
      </c>
      <c r="AL584" s="58">
        <v>1</v>
      </c>
      <c r="AM584">
        <v>1</v>
      </c>
      <c r="AN584">
        <v>1</v>
      </c>
      <c r="AO584">
        <v>1</v>
      </c>
      <c r="AP584">
        <v>1</v>
      </c>
      <c r="AQ584">
        <v>1</v>
      </c>
      <c r="AR584">
        <v>1</v>
      </c>
      <c r="AS584">
        <v>2</v>
      </c>
      <c r="AT584">
        <v>1</v>
      </c>
      <c r="AU584">
        <v>1</v>
      </c>
      <c r="AV584">
        <v>1</v>
      </c>
      <c r="AW584">
        <v>1</v>
      </c>
      <c r="AX584">
        <v>2</v>
      </c>
      <c r="AY584">
        <v>2</v>
      </c>
      <c r="AZ584">
        <v>2</v>
      </c>
      <c r="BA584">
        <v>1</v>
      </c>
      <c r="BB584">
        <v>2</v>
      </c>
      <c r="BC584">
        <v>1</v>
      </c>
      <c r="BD584">
        <v>1</v>
      </c>
      <c r="BE584">
        <v>1</v>
      </c>
      <c r="BF584">
        <v>3</v>
      </c>
      <c r="BG584">
        <v>2</v>
      </c>
      <c r="BH584">
        <v>1</v>
      </c>
      <c r="BI584">
        <v>2</v>
      </c>
      <c r="BJ584">
        <v>1</v>
      </c>
      <c r="BK584">
        <v>2</v>
      </c>
      <c r="BL584">
        <v>2</v>
      </c>
      <c r="BM584">
        <v>2</v>
      </c>
      <c r="BN584">
        <v>3</v>
      </c>
      <c r="BO584">
        <v>2</v>
      </c>
      <c r="BP584">
        <v>2</v>
      </c>
      <c r="BQ584">
        <v>2</v>
      </c>
      <c r="BR584">
        <v>1</v>
      </c>
      <c r="BS584">
        <v>5</v>
      </c>
    </row>
    <row r="585" spans="1:72">
      <c r="A585" s="9">
        <v>578</v>
      </c>
      <c r="B585" s="9">
        <v>2</v>
      </c>
      <c r="C585" s="9">
        <v>4</v>
      </c>
      <c r="D585" s="9">
        <v>1</v>
      </c>
      <c r="E585" s="9">
        <v>3</v>
      </c>
      <c r="F585" s="9">
        <v>0</v>
      </c>
      <c r="G585" s="9">
        <v>0</v>
      </c>
      <c r="H585" s="9">
        <v>0</v>
      </c>
      <c r="I585" s="9">
        <v>0</v>
      </c>
      <c r="J585" s="9">
        <v>1</v>
      </c>
      <c r="K585" s="9">
        <v>0</v>
      </c>
      <c r="L585" s="9">
        <v>0</v>
      </c>
      <c r="M585" s="9">
        <v>2</v>
      </c>
      <c r="N585" s="9">
        <v>2</v>
      </c>
      <c r="O585" s="9">
        <v>2</v>
      </c>
      <c r="P585" s="9">
        <v>1</v>
      </c>
      <c r="Q585" s="9">
        <v>1</v>
      </c>
      <c r="R585" s="9">
        <v>1</v>
      </c>
      <c r="S585" s="9">
        <v>1</v>
      </c>
      <c r="T585" s="9">
        <v>1</v>
      </c>
      <c r="U585" s="9">
        <v>1</v>
      </c>
      <c r="V585" s="9">
        <v>1</v>
      </c>
      <c r="W585" s="75">
        <v>1</v>
      </c>
      <c r="X585" s="75">
        <v>1</v>
      </c>
      <c r="Y585" s="75">
        <v>2</v>
      </c>
      <c r="Z585" s="9">
        <v>2</v>
      </c>
      <c r="AA585" s="9">
        <v>1</v>
      </c>
      <c r="AB585" s="9">
        <v>1</v>
      </c>
      <c r="AC585" s="9">
        <v>1</v>
      </c>
      <c r="AD585" s="9">
        <v>1</v>
      </c>
      <c r="AE585" s="9">
        <v>2</v>
      </c>
      <c r="AF585" s="9">
        <v>1</v>
      </c>
      <c r="AG585" s="9">
        <v>1</v>
      </c>
      <c r="AH585" s="91">
        <v>1</v>
      </c>
      <c r="AI585" s="9">
        <v>1</v>
      </c>
      <c r="AJ585">
        <v>2</v>
      </c>
      <c r="AK585" t="s">
        <v>957</v>
      </c>
      <c r="AL585" s="58">
        <v>1</v>
      </c>
      <c r="AM585">
        <v>1</v>
      </c>
      <c r="AN585">
        <v>2</v>
      </c>
      <c r="AO585">
        <v>2</v>
      </c>
      <c r="AP585">
        <v>1</v>
      </c>
      <c r="AQ585">
        <v>2</v>
      </c>
      <c r="AR585">
        <v>2</v>
      </c>
      <c r="AS585">
        <v>2</v>
      </c>
      <c r="AT585">
        <v>1</v>
      </c>
      <c r="AU585">
        <v>1</v>
      </c>
      <c r="AV585">
        <v>2</v>
      </c>
      <c r="AW585">
        <v>1</v>
      </c>
      <c r="AX585">
        <v>1</v>
      </c>
      <c r="AY585">
        <v>2</v>
      </c>
      <c r="AZ585">
        <v>2</v>
      </c>
      <c r="BA585">
        <v>1</v>
      </c>
      <c r="BB585">
        <v>1</v>
      </c>
      <c r="BC585">
        <v>1</v>
      </c>
      <c r="BD585">
        <v>1</v>
      </c>
      <c r="BE585">
        <v>1</v>
      </c>
      <c r="BF585">
        <v>1</v>
      </c>
      <c r="BG585">
        <v>1</v>
      </c>
      <c r="BH585">
        <v>2</v>
      </c>
      <c r="BI585">
        <v>2</v>
      </c>
      <c r="BJ585">
        <v>1</v>
      </c>
      <c r="BK585">
        <v>1</v>
      </c>
      <c r="BL585">
        <v>1</v>
      </c>
      <c r="BM585">
        <v>1</v>
      </c>
      <c r="BN585">
        <v>4</v>
      </c>
      <c r="BO585">
        <v>1</v>
      </c>
      <c r="BP585">
        <v>2</v>
      </c>
      <c r="BQ585">
        <v>2</v>
      </c>
      <c r="BR585">
        <v>1</v>
      </c>
      <c r="BS585">
        <v>1</v>
      </c>
      <c r="BT585" t="s">
        <v>394</v>
      </c>
    </row>
    <row r="586" spans="1:72" hidden="1">
      <c r="A586" s="9">
        <v>579</v>
      </c>
      <c r="B586" s="9">
        <v>1</v>
      </c>
      <c r="C586" s="9">
        <v>4</v>
      </c>
      <c r="D586" s="9">
        <v>3</v>
      </c>
      <c r="E586" s="9">
        <v>2</v>
      </c>
      <c r="F586" s="9">
        <v>0</v>
      </c>
      <c r="G586" s="9">
        <v>0</v>
      </c>
      <c r="H586" s="9">
        <v>0</v>
      </c>
      <c r="I586" s="9">
        <v>0</v>
      </c>
      <c r="J586" s="9">
        <v>0</v>
      </c>
      <c r="K586" s="9">
        <v>1</v>
      </c>
      <c r="L586" s="9">
        <v>0</v>
      </c>
      <c r="M586" s="9">
        <v>2</v>
      </c>
      <c r="N586" s="9">
        <v>1</v>
      </c>
      <c r="O586" s="9">
        <v>1</v>
      </c>
      <c r="P586" s="9">
        <v>1</v>
      </c>
      <c r="Q586" s="9">
        <v>1</v>
      </c>
      <c r="R586" s="9">
        <v>1</v>
      </c>
      <c r="S586" s="9">
        <v>1</v>
      </c>
      <c r="T586" s="9">
        <v>2</v>
      </c>
      <c r="U586" s="9">
        <v>1</v>
      </c>
      <c r="V586" s="9">
        <v>2</v>
      </c>
      <c r="W586" s="75">
        <v>1</v>
      </c>
      <c r="X586" s="75">
        <v>1</v>
      </c>
      <c r="Y586" s="75">
        <v>2</v>
      </c>
      <c r="Z586" s="9">
        <v>1</v>
      </c>
      <c r="AA586" s="9">
        <v>1</v>
      </c>
      <c r="AB586" s="9">
        <v>2</v>
      </c>
      <c r="AC586" s="9">
        <v>1</v>
      </c>
      <c r="AD586" s="9">
        <v>1</v>
      </c>
      <c r="AE586" s="9">
        <v>2</v>
      </c>
      <c r="AF586" s="9">
        <v>1</v>
      </c>
      <c r="AG586" s="9">
        <v>1</v>
      </c>
      <c r="AH586" s="91">
        <v>1</v>
      </c>
      <c r="AI586" s="9">
        <v>2</v>
      </c>
      <c r="AJ586">
        <v>2</v>
      </c>
      <c r="AK586" t="s">
        <v>957</v>
      </c>
      <c r="AL586" s="58">
        <v>1</v>
      </c>
      <c r="AM586">
        <v>1</v>
      </c>
      <c r="AN586">
        <v>1</v>
      </c>
      <c r="AO586">
        <v>2</v>
      </c>
      <c r="AP586">
        <v>1</v>
      </c>
      <c r="AQ586">
        <v>1</v>
      </c>
      <c r="AR586">
        <v>2</v>
      </c>
      <c r="AS586">
        <v>2</v>
      </c>
      <c r="AT586">
        <v>1</v>
      </c>
      <c r="AU586">
        <v>2</v>
      </c>
      <c r="AV586">
        <v>2</v>
      </c>
      <c r="AW586">
        <v>1</v>
      </c>
      <c r="AX586">
        <v>1</v>
      </c>
      <c r="AY586">
        <v>2</v>
      </c>
      <c r="AZ586">
        <v>2</v>
      </c>
      <c r="BA586">
        <v>1</v>
      </c>
      <c r="BB586">
        <v>2</v>
      </c>
      <c r="BC586">
        <v>1</v>
      </c>
      <c r="BD586">
        <v>1</v>
      </c>
      <c r="BE586">
        <v>1</v>
      </c>
      <c r="BF586">
        <v>2</v>
      </c>
      <c r="BG586">
        <v>2</v>
      </c>
      <c r="BH586">
        <v>1</v>
      </c>
      <c r="BI586">
        <v>2</v>
      </c>
      <c r="BJ586">
        <v>1</v>
      </c>
      <c r="BK586">
        <v>2</v>
      </c>
      <c r="BL586">
        <v>2</v>
      </c>
      <c r="BM586">
        <v>2</v>
      </c>
      <c r="BN586">
        <v>4</v>
      </c>
      <c r="BO586">
        <v>2</v>
      </c>
      <c r="BP586">
        <v>2</v>
      </c>
      <c r="BQ586">
        <v>3</v>
      </c>
      <c r="BR586">
        <v>1</v>
      </c>
      <c r="BS586">
        <v>2</v>
      </c>
      <c r="BT586" t="s">
        <v>395</v>
      </c>
    </row>
    <row r="587" spans="1:72" hidden="1">
      <c r="A587" s="9">
        <v>580</v>
      </c>
      <c r="B587" s="9">
        <v>2</v>
      </c>
      <c r="C587" s="9">
        <v>7</v>
      </c>
      <c r="D587" s="9">
        <v>1</v>
      </c>
      <c r="E587" s="9">
        <v>9</v>
      </c>
      <c r="F587" s="9">
        <v>0</v>
      </c>
      <c r="G587" s="9">
        <v>0</v>
      </c>
      <c r="H587" s="9">
        <v>0</v>
      </c>
      <c r="I587" s="9">
        <v>1</v>
      </c>
      <c r="J587" s="9">
        <v>1</v>
      </c>
      <c r="K587" s="9">
        <v>0</v>
      </c>
      <c r="L587" s="9">
        <v>0</v>
      </c>
      <c r="M587" s="9">
        <v>2</v>
      </c>
      <c r="N587" s="9">
        <v>1</v>
      </c>
      <c r="O587" s="9">
        <v>2</v>
      </c>
      <c r="P587" s="9">
        <v>1</v>
      </c>
      <c r="Q587" s="9">
        <v>1</v>
      </c>
      <c r="R587" s="9">
        <v>1</v>
      </c>
      <c r="S587" s="9">
        <v>2</v>
      </c>
      <c r="T587" s="9">
        <v>1</v>
      </c>
      <c r="U587" s="9">
        <v>1</v>
      </c>
      <c r="V587" s="9">
        <v>2</v>
      </c>
      <c r="W587" s="75">
        <v>1</v>
      </c>
      <c r="X587" s="75">
        <v>1</v>
      </c>
      <c r="Y587" s="75">
        <v>2</v>
      </c>
      <c r="Z587" s="9"/>
      <c r="AA587" s="9">
        <v>1</v>
      </c>
      <c r="AB587" s="9">
        <v>2</v>
      </c>
      <c r="AC587" s="9">
        <v>1</v>
      </c>
      <c r="AD587" s="9">
        <v>1</v>
      </c>
      <c r="AE587" s="9">
        <v>1</v>
      </c>
      <c r="AF587" s="9">
        <v>1</v>
      </c>
      <c r="AG587" s="9">
        <v>1</v>
      </c>
      <c r="AH587" s="9">
        <v>1</v>
      </c>
      <c r="AI587" s="9">
        <v>2</v>
      </c>
      <c r="AJ587">
        <v>2</v>
      </c>
      <c r="AK587" t="s">
        <v>957</v>
      </c>
      <c r="AL587" s="58">
        <v>1</v>
      </c>
      <c r="AM587">
        <v>1</v>
      </c>
      <c r="AN587">
        <v>1</v>
      </c>
      <c r="AO587">
        <v>2</v>
      </c>
      <c r="AP587">
        <v>1</v>
      </c>
      <c r="AQ587">
        <v>2</v>
      </c>
      <c r="AR587">
        <v>2</v>
      </c>
      <c r="AS587">
        <v>2</v>
      </c>
      <c r="AT587">
        <v>2</v>
      </c>
      <c r="AU587">
        <v>1</v>
      </c>
      <c r="AV587">
        <v>2</v>
      </c>
      <c r="AW587">
        <v>1</v>
      </c>
      <c r="AX587">
        <v>1</v>
      </c>
      <c r="AY587">
        <v>2</v>
      </c>
      <c r="AZ587">
        <v>2</v>
      </c>
      <c r="BA587">
        <v>1</v>
      </c>
      <c r="BB587">
        <v>2</v>
      </c>
      <c r="BC587">
        <v>1</v>
      </c>
      <c r="BD587">
        <v>1</v>
      </c>
      <c r="BE587">
        <v>1</v>
      </c>
      <c r="BF587">
        <v>1</v>
      </c>
      <c r="BG587">
        <v>1</v>
      </c>
      <c r="BH587">
        <v>1</v>
      </c>
      <c r="BI587">
        <v>1</v>
      </c>
      <c r="BJ587">
        <v>1</v>
      </c>
      <c r="BK587">
        <v>1</v>
      </c>
      <c r="BL587">
        <v>1</v>
      </c>
      <c r="BM587">
        <v>1</v>
      </c>
      <c r="BN587">
        <v>3</v>
      </c>
      <c r="BO587">
        <v>2</v>
      </c>
      <c r="BP587">
        <v>2</v>
      </c>
      <c r="BQ587">
        <v>2</v>
      </c>
      <c r="BR587">
        <v>2</v>
      </c>
      <c r="BS587">
        <v>2</v>
      </c>
      <c r="BT587" t="s">
        <v>396</v>
      </c>
    </row>
    <row r="588" spans="1:72" hidden="1">
      <c r="A588" s="9">
        <v>581</v>
      </c>
      <c r="B588" s="9">
        <v>2</v>
      </c>
      <c r="C588" s="9">
        <v>5</v>
      </c>
      <c r="D588" s="9">
        <v>5</v>
      </c>
      <c r="E588" s="9">
        <v>12</v>
      </c>
      <c r="F588" s="9">
        <v>0</v>
      </c>
      <c r="G588" s="9">
        <v>0</v>
      </c>
      <c r="H588" s="9">
        <v>0</v>
      </c>
      <c r="I588" s="9">
        <v>1</v>
      </c>
      <c r="J588" s="9">
        <v>0</v>
      </c>
      <c r="K588" s="9">
        <v>0</v>
      </c>
      <c r="L588" s="9">
        <v>0</v>
      </c>
      <c r="M588" s="9">
        <v>2</v>
      </c>
      <c r="N588" s="9">
        <v>1</v>
      </c>
      <c r="O588" s="9">
        <v>1</v>
      </c>
      <c r="P588" s="9">
        <v>1</v>
      </c>
      <c r="Q588" s="9">
        <v>1</v>
      </c>
      <c r="R588" s="9">
        <v>1</v>
      </c>
      <c r="S588" s="9">
        <v>1</v>
      </c>
      <c r="T588" s="9">
        <v>1</v>
      </c>
      <c r="U588" s="9">
        <v>1</v>
      </c>
      <c r="V588" s="9">
        <v>2</v>
      </c>
      <c r="W588" s="75">
        <v>2</v>
      </c>
      <c r="X588" s="75" t="s">
        <v>956</v>
      </c>
      <c r="Y588" s="75" t="s">
        <v>952</v>
      </c>
      <c r="Z588" s="9" t="s">
        <v>952</v>
      </c>
      <c r="AA588" s="9">
        <v>1</v>
      </c>
      <c r="AB588" s="9">
        <v>2</v>
      </c>
      <c r="AC588" s="9">
        <v>1</v>
      </c>
      <c r="AD588" s="9">
        <v>2</v>
      </c>
      <c r="AE588" s="9">
        <v>1</v>
      </c>
      <c r="AF588" s="9">
        <v>2</v>
      </c>
      <c r="AG588" s="9">
        <v>2</v>
      </c>
      <c r="AH588" s="91">
        <v>1</v>
      </c>
      <c r="AI588" s="9">
        <v>2</v>
      </c>
      <c r="AJ588">
        <v>2</v>
      </c>
      <c r="AK588" t="s">
        <v>957</v>
      </c>
      <c r="AL588" s="58">
        <v>1</v>
      </c>
      <c r="AM588">
        <v>2</v>
      </c>
      <c r="AN588">
        <v>2</v>
      </c>
      <c r="AO588">
        <v>1</v>
      </c>
      <c r="AP588">
        <v>1</v>
      </c>
      <c r="AQ588">
        <v>2</v>
      </c>
      <c r="AR588">
        <v>2</v>
      </c>
      <c r="AS588">
        <v>2</v>
      </c>
      <c r="AT588">
        <v>1</v>
      </c>
      <c r="AU588">
        <v>2</v>
      </c>
      <c r="AV588">
        <v>2</v>
      </c>
      <c r="AW588">
        <v>1</v>
      </c>
      <c r="AX588">
        <v>1</v>
      </c>
      <c r="AY588">
        <v>2</v>
      </c>
      <c r="AZ588">
        <v>1</v>
      </c>
      <c r="BA588">
        <v>1</v>
      </c>
      <c r="BB588">
        <v>1</v>
      </c>
      <c r="BC588">
        <v>1</v>
      </c>
      <c r="BD588">
        <v>1</v>
      </c>
      <c r="BE588">
        <v>1</v>
      </c>
      <c r="BF588">
        <v>2</v>
      </c>
      <c r="BG588">
        <v>2</v>
      </c>
      <c r="BH588">
        <v>1</v>
      </c>
      <c r="BI588">
        <v>2</v>
      </c>
      <c r="BJ588">
        <v>3</v>
      </c>
      <c r="BK588">
        <v>3</v>
      </c>
      <c r="BL588">
        <v>3</v>
      </c>
      <c r="BM588">
        <v>3</v>
      </c>
      <c r="BN588">
        <v>3</v>
      </c>
      <c r="BO588">
        <v>3</v>
      </c>
      <c r="BP588">
        <v>1</v>
      </c>
      <c r="BQ588">
        <v>1</v>
      </c>
      <c r="BR588">
        <v>1</v>
      </c>
      <c r="BS588">
        <v>5</v>
      </c>
      <c r="BT588" t="s">
        <v>397</v>
      </c>
    </row>
    <row r="589" spans="1:72">
      <c r="A589" s="9">
        <v>582</v>
      </c>
      <c r="B589" s="9">
        <v>2</v>
      </c>
      <c r="C589" s="9">
        <v>5</v>
      </c>
      <c r="D589" s="9">
        <v>4</v>
      </c>
      <c r="E589" s="9">
        <v>1</v>
      </c>
      <c r="F589" s="9">
        <v>0</v>
      </c>
      <c r="G589" s="9">
        <v>0</v>
      </c>
      <c r="H589" s="9">
        <v>0</v>
      </c>
      <c r="I589" s="9">
        <v>0</v>
      </c>
      <c r="J589" s="9">
        <v>0</v>
      </c>
      <c r="K589" s="9">
        <v>1</v>
      </c>
      <c r="L589" s="9">
        <v>0</v>
      </c>
      <c r="M589" s="9">
        <v>2</v>
      </c>
      <c r="N589" s="9">
        <v>2</v>
      </c>
      <c r="O589" s="9">
        <v>2</v>
      </c>
      <c r="P589" s="9">
        <v>2</v>
      </c>
      <c r="Q589" s="9">
        <v>1</v>
      </c>
      <c r="R589" s="9">
        <v>2</v>
      </c>
      <c r="S589" s="9"/>
      <c r="T589" s="9">
        <v>1</v>
      </c>
      <c r="U589" s="9">
        <v>1</v>
      </c>
      <c r="V589" s="9">
        <v>2</v>
      </c>
      <c r="W589" s="75">
        <v>2</v>
      </c>
      <c r="X589" s="75" t="s">
        <v>956</v>
      </c>
      <c r="Y589" s="75" t="s">
        <v>952</v>
      </c>
      <c r="Z589" s="9" t="s">
        <v>952</v>
      </c>
      <c r="AA589" s="9">
        <v>1</v>
      </c>
      <c r="AB589" s="9">
        <v>2</v>
      </c>
      <c r="AC589" s="9">
        <v>1</v>
      </c>
      <c r="AD589" s="9">
        <v>1</v>
      </c>
      <c r="AE589" s="9">
        <v>2</v>
      </c>
      <c r="AF589" s="9">
        <v>1</v>
      </c>
      <c r="AG589" s="9">
        <v>2</v>
      </c>
      <c r="AH589" s="91">
        <v>1</v>
      </c>
      <c r="AI589" s="9">
        <v>2</v>
      </c>
      <c r="AJ589">
        <v>2</v>
      </c>
      <c r="AK589" t="s">
        <v>957</v>
      </c>
      <c r="AL589" s="58">
        <v>1</v>
      </c>
      <c r="AM589">
        <v>2</v>
      </c>
      <c r="AN589">
        <v>2</v>
      </c>
      <c r="AO589">
        <v>2</v>
      </c>
      <c r="AP589">
        <v>2</v>
      </c>
      <c r="AQ589">
        <v>2</v>
      </c>
      <c r="AR589">
        <v>2</v>
      </c>
      <c r="AS589">
        <v>2</v>
      </c>
      <c r="AT589">
        <v>1</v>
      </c>
      <c r="AU589">
        <v>2</v>
      </c>
      <c r="AV589">
        <v>2</v>
      </c>
      <c r="AW589">
        <v>2</v>
      </c>
      <c r="AX589">
        <v>2</v>
      </c>
      <c r="AY589">
        <v>2</v>
      </c>
      <c r="AZ589">
        <v>2</v>
      </c>
      <c r="BA589">
        <v>1</v>
      </c>
      <c r="BB589">
        <v>2</v>
      </c>
      <c r="BC589">
        <v>1</v>
      </c>
      <c r="BD589">
        <v>1</v>
      </c>
      <c r="BE589">
        <v>1</v>
      </c>
      <c r="BF589">
        <v>2</v>
      </c>
      <c r="BG589">
        <v>2</v>
      </c>
      <c r="BH589">
        <v>1</v>
      </c>
      <c r="BI589">
        <v>4</v>
      </c>
      <c r="BJ589">
        <v>2</v>
      </c>
      <c r="BK589">
        <v>2</v>
      </c>
      <c r="BL589">
        <v>2</v>
      </c>
      <c r="BM589">
        <v>1</v>
      </c>
      <c r="BN589">
        <v>4</v>
      </c>
      <c r="BP589">
        <v>1</v>
      </c>
      <c r="BQ589">
        <v>3</v>
      </c>
      <c r="BR589">
        <v>2</v>
      </c>
      <c r="BS589">
        <v>2</v>
      </c>
    </row>
    <row r="590" spans="1:72" hidden="1">
      <c r="A590" s="9">
        <v>583</v>
      </c>
      <c r="B590" s="9">
        <v>2</v>
      </c>
      <c r="C590" s="9">
        <v>1</v>
      </c>
      <c r="D590" s="9">
        <v>6</v>
      </c>
      <c r="E590" s="9">
        <v>12</v>
      </c>
      <c r="F590" s="9">
        <v>0</v>
      </c>
      <c r="G590" s="9">
        <v>0</v>
      </c>
      <c r="H590" s="9">
        <v>1</v>
      </c>
      <c r="I590" s="9">
        <v>1</v>
      </c>
      <c r="J590" s="9">
        <v>0</v>
      </c>
      <c r="K590" s="9">
        <v>0</v>
      </c>
      <c r="L590" s="9">
        <v>0</v>
      </c>
      <c r="M590" s="9">
        <v>2</v>
      </c>
      <c r="N590" s="9">
        <v>1</v>
      </c>
      <c r="O590" s="9">
        <v>2</v>
      </c>
      <c r="P590" s="9">
        <v>1</v>
      </c>
      <c r="Q590" s="9">
        <v>2</v>
      </c>
      <c r="R590" s="9" t="s">
        <v>957</v>
      </c>
      <c r="S590" s="9" t="s">
        <v>957</v>
      </c>
      <c r="T590" s="9">
        <v>2</v>
      </c>
      <c r="U590" s="9">
        <v>1</v>
      </c>
      <c r="V590" s="9">
        <v>2</v>
      </c>
      <c r="W590" s="75">
        <v>1</v>
      </c>
      <c r="X590" s="75">
        <v>1</v>
      </c>
      <c r="Y590" s="75">
        <v>2</v>
      </c>
      <c r="Z590" s="9">
        <v>1</v>
      </c>
      <c r="AA590" s="9">
        <v>2</v>
      </c>
      <c r="AB590" s="9">
        <v>2</v>
      </c>
      <c r="AC590" s="9">
        <v>2</v>
      </c>
      <c r="AD590" s="9">
        <v>1</v>
      </c>
      <c r="AE590" s="9">
        <v>2</v>
      </c>
      <c r="AF590" s="9">
        <v>1</v>
      </c>
      <c r="AG590" s="9">
        <v>2</v>
      </c>
      <c r="AH590" s="9">
        <v>1</v>
      </c>
      <c r="AI590" s="9">
        <v>2</v>
      </c>
      <c r="AJ590">
        <v>1</v>
      </c>
      <c r="AK590">
        <v>2</v>
      </c>
      <c r="AL590" s="58">
        <v>2</v>
      </c>
      <c r="AM590">
        <v>2</v>
      </c>
      <c r="AN590">
        <v>2</v>
      </c>
      <c r="AO590">
        <v>2</v>
      </c>
      <c r="AP590">
        <v>2</v>
      </c>
      <c r="AQ590">
        <v>2</v>
      </c>
      <c r="AR590">
        <v>2</v>
      </c>
      <c r="AS590">
        <v>2</v>
      </c>
      <c r="AT590">
        <v>2</v>
      </c>
      <c r="AU590">
        <v>2</v>
      </c>
      <c r="AV590">
        <v>1</v>
      </c>
      <c r="AW590">
        <v>1</v>
      </c>
      <c r="AX590">
        <v>2</v>
      </c>
      <c r="AY590">
        <v>2</v>
      </c>
      <c r="AZ590">
        <v>2</v>
      </c>
      <c r="BA590">
        <v>2</v>
      </c>
      <c r="BB590">
        <v>2</v>
      </c>
      <c r="BC590">
        <v>1</v>
      </c>
      <c r="BD590">
        <v>1</v>
      </c>
      <c r="BE590">
        <v>2</v>
      </c>
      <c r="BF590" t="s">
        <v>957</v>
      </c>
      <c r="BG590" t="s">
        <v>957</v>
      </c>
      <c r="BH590">
        <v>2</v>
      </c>
      <c r="BI590">
        <v>4</v>
      </c>
      <c r="BJ590">
        <v>1</v>
      </c>
      <c r="BK590">
        <v>1</v>
      </c>
      <c r="BL590">
        <v>1</v>
      </c>
      <c r="BM590">
        <v>1</v>
      </c>
      <c r="BN590">
        <v>4</v>
      </c>
      <c r="BO590">
        <v>3</v>
      </c>
      <c r="BP590">
        <v>2</v>
      </c>
      <c r="BQ590">
        <v>3</v>
      </c>
      <c r="BR590">
        <v>2</v>
      </c>
      <c r="BS590">
        <v>5</v>
      </c>
    </row>
    <row r="591" spans="1:72">
      <c r="A591" s="9">
        <v>584</v>
      </c>
      <c r="B591" s="9">
        <v>2</v>
      </c>
      <c r="C591" s="9"/>
      <c r="D591" s="9">
        <v>7</v>
      </c>
      <c r="E591" s="9">
        <v>16</v>
      </c>
      <c r="F591" s="9">
        <v>0</v>
      </c>
      <c r="G591" s="9">
        <v>0</v>
      </c>
      <c r="H591" s="9">
        <v>0</v>
      </c>
      <c r="I591" s="9">
        <v>0</v>
      </c>
      <c r="J591" s="9">
        <v>1</v>
      </c>
      <c r="K591" s="9">
        <v>0</v>
      </c>
      <c r="L591" s="9">
        <v>0</v>
      </c>
      <c r="M591" s="9">
        <v>1</v>
      </c>
      <c r="N591" s="9">
        <v>2</v>
      </c>
      <c r="O591" s="9">
        <v>2</v>
      </c>
      <c r="P591" s="9">
        <v>1</v>
      </c>
      <c r="Q591" s="9">
        <v>1</v>
      </c>
      <c r="R591" s="9">
        <v>1</v>
      </c>
      <c r="S591" s="9">
        <v>1</v>
      </c>
      <c r="T591" s="9">
        <v>1</v>
      </c>
      <c r="U591" s="9">
        <v>1</v>
      </c>
      <c r="V591" s="9">
        <v>1</v>
      </c>
      <c r="W591" s="75">
        <v>1</v>
      </c>
      <c r="X591" s="75">
        <v>1</v>
      </c>
      <c r="Y591" s="75">
        <v>2</v>
      </c>
      <c r="Z591" s="9"/>
      <c r="AA591" s="9">
        <v>2</v>
      </c>
      <c r="AB591" s="9">
        <v>1</v>
      </c>
      <c r="AC591" s="9">
        <v>1</v>
      </c>
      <c r="AD591" s="9">
        <v>1</v>
      </c>
      <c r="AE591" s="9">
        <v>1</v>
      </c>
      <c r="AF591" s="9">
        <v>1</v>
      </c>
      <c r="AG591" s="9">
        <v>1</v>
      </c>
      <c r="AH591" s="9">
        <v>2</v>
      </c>
      <c r="AI591" s="9">
        <v>2</v>
      </c>
      <c r="AJ591">
        <v>1</v>
      </c>
      <c r="AK591">
        <v>1</v>
      </c>
      <c r="AL591" s="58">
        <v>1</v>
      </c>
      <c r="AM591">
        <v>1</v>
      </c>
      <c r="AN591">
        <v>2</v>
      </c>
      <c r="AO591">
        <v>2</v>
      </c>
      <c r="AP591">
        <v>1</v>
      </c>
      <c r="AQ591">
        <v>2</v>
      </c>
      <c r="AR591">
        <v>1</v>
      </c>
      <c r="AS591">
        <v>2</v>
      </c>
      <c r="AT591">
        <v>2</v>
      </c>
      <c r="AU591">
        <v>1</v>
      </c>
      <c r="AV591">
        <v>2</v>
      </c>
      <c r="AW591">
        <v>2</v>
      </c>
      <c r="AX591">
        <v>1</v>
      </c>
      <c r="AY591">
        <v>1</v>
      </c>
      <c r="AZ591">
        <v>1</v>
      </c>
      <c r="BA591">
        <v>1</v>
      </c>
      <c r="BB591">
        <v>2</v>
      </c>
      <c r="BC591">
        <v>2</v>
      </c>
      <c r="BD591">
        <v>2</v>
      </c>
      <c r="BE591">
        <v>2</v>
      </c>
      <c r="BF591" t="s">
        <v>957</v>
      </c>
      <c r="BG591" t="s">
        <v>957</v>
      </c>
      <c r="BH591">
        <v>1</v>
      </c>
      <c r="BI591">
        <v>1</v>
      </c>
      <c r="BJ591">
        <v>1</v>
      </c>
      <c r="BK591">
        <v>1</v>
      </c>
      <c r="BL591">
        <v>1</v>
      </c>
      <c r="BM591">
        <v>1</v>
      </c>
      <c r="BN591">
        <v>4</v>
      </c>
      <c r="BO591">
        <v>3</v>
      </c>
      <c r="BP591">
        <v>4</v>
      </c>
      <c r="BQ591">
        <v>4</v>
      </c>
      <c r="BR591">
        <v>3</v>
      </c>
      <c r="BS591">
        <v>1</v>
      </c>
    </row>
    <row r="592" spans="1:72">
      <c r="A592" s="9">
        <v>585</v>
      </c>
      <c r="B592" s="9">
        <v>2</v>
      </c>
      <c r="C592" s="9">
        <v>4</v>
      </c>
      <c r="D592" s="9"/>
      <c r="E592" s="9">
        <v>1</v>
      </c>
      <c r="F592" s="9">
        <v>0</v>
      </c>
      <c r="G592" s="9">
        <v>1</v>
      </c>
      <c r="H592" s="9">
        <v>1</v>
      </c>
      <c r="I592" s="9">
        <v>1</v>
      </c>
      <c r="J592" s="9">
        <v>0</v>
      </c>
      <c r="K592" s="9">
        <v>0</v>
      </c>
      <c r="L592" s="9">
        <v>0</v>
      </c>
      <c r="M592" s="9">
        <v>2</v>
      </c>
      <c r="N592" s="9">
        <v>2</v>
      </c>
      <c r="O592" s="9">
        <v>2</v>
      </c>
      <c r="P592" s="9">
        <v>1</v>
      </c>
      <c r="Q592" s="9">
        <v>1</v>
      </c>
      <c r="R592" s="9">
        <v>1</v>
      </c>
      <c r="S592" s="9">
        <v>1</v>
      </c>
      <c r="T592" s="9">
        <v>2</v>
      </c>
      <c r="U592" s="9">
        <v>1</v>
      </c>
      <c r="V592" s="9">
        <v>2</v>
      </c>
      <c r="W592" s="75">
        <v>2</v>
      </c>
      <c r="X592" s="75" t="s">
        <v>956</v>
      </c>
      <c r="Y592" s="75" t="s">
        <v>952</v>
      </c>
      <c r="Z592" s="9" t="s">
        <v>952</v>
      </c>
      <c r="AA592" s="9">
        <v>1</v>
      </c>
      <c r="AB592" s="9">
        <v>2</v>
      </c>
      <c r="AC592" s="9">
        <v>2</v>
      </c>
      <c r="AD592" s="9">
        <v>2</v>
      </c>
      <c r="AE592" s="9">
        <v>1</v>
      </c>
      <c r="AF592" s="9">
        <v>2</v>
      </c>
      <c r="AG592" s="9">
        <v>2</v>
      </c>
      <c r="AH592" s="91">
        <v>2</v>
      </c>
      <c r="AI592" s="9">
        <v>2</v>
      </c>
      <c r="AJ592">
        <v>1</v>
      </c>
      <c r="AK592">
        <v>1</v>
      </c>
      <c r="AL592" s="58">
        <v>1</v>
      </c>
      <c r="AM592">
        <v>2</v>
      </c>
      <c r="AN592">
        <v>2</v>
      </c>
      <c r="AO592">
        <v>2</v>
      </c>
      <c r="AP592">
        <v>2</v>
      </c>
      <c r="AQ592">
        <v>2</v>
      </c>
      <c r="AR592">
        <v>2</v>
      </c>
      <c r="AS592">
        <v>2</v>
      </c>
      <c r="AT592">
        <v>2</v>
      </c>
      <c r="AU592">
        <v>2</v>
      </c>
      <c r="AV592">
        <v>2</v>
      </c>
      <c r="AW592">
        <v>2</v>
      </c>
      <c r="AX592">
        <v>2</v>
      </c>
      <c r="AY592">
        <v>2</v>
      </c>
      <c r="AZ592">
        <v>2</v>
      </c>
      <c r="BA592">
        <v>2</v>
      </c>
      <c r="BB592">
        <v>2</v>
      </c>
      <c r="BC592">
        <v>1</v>
      </c>
      <c r="BD592">
        <v>1</v>
      </c>
      <c r="BE592">
        <v>1</v>
      </c>
      <c r="BF592">
        <v>3</v>
      </c>
      <c r="BG592">
        <v>3</v>
      </c>
      <c r="BH592">
        <v>2</v>
      </c>
      <c r="BI592">
        <v>3</v>
      </c>
      <c r="BJ592">
        <v>2</v>
      </c>
      <c r="BK592">
        <v>2</v>
      </c>
      <c r="BL592">
        <v>2</v>
      </c>
      <c r="BM592">
        <v>2</v>
      </c>
      <c r="BN592">
        <v>4</v>
      </c>
      <c r="BO592">
        <v>2</v>
      </c>
      <c r="BP592">
        <v>2</v>
      </c>
      <c r="BQ592">
        <v>4</v>
      </c>
      <c r="BR592">
        <v>1</v>
      </c>
      <c r="BS592">
        <v>2</v>
      </c>
    </row>
    <row r="593" spans="1:72">
      <c r="A593" s="9">
        <v>586</v>
      </c>
      <c r="B593" s="9">
        <v>1</v>
      </c>
      <c r="C593" s="9">
        <v>7</v>
      </c>
      <c r="D593" s="9">
        <v>7</v>
      </c>
      <c r="E593" s="9">
        <v>4</v>
      </c>
      <c r="F593" s="9">
        <v>0</v>
      </c>
      <c r="G593" s="9">
        <v>0</v>
      </c>
      <c r="H593" s="9">
        <v>0</v>
      </c>
      <c r="I593" s="9">
        <v>0</v>
      </c>
      <c r="J593" s="9">
        <v>1</v>
      </c>
      <c r="K593" s="9">
        <v>0</v>
      </c>
      <c r="L593" s="9">
        <v>0</v>
      </c>
      <c r="M593" s="9">
        <v>1</v>
      </c>
      <c r="N593" s="9">
        <v>2</v>
      </c>
      <c r="O593" s="9">
        <v>2</v>
      </c>
      <c r="P593" s="9">
        <v>1</v>
      </c>
      <c r="Q593" s="9">
        <v>1</v>
      </c>
      <c r="R593" s="9">
        <v>1</v>
      </c>
      <c r="S593" s="9">
        <v>2</v>
      </c>
      <c r="T593" s="9">
        <v>1</v>
      </c>
      <c r="U593" s="9">
        <v>1</v>
      </c>
      <c r="V593" s="9">
        <v>2</v>
      </c>
      <c r="W593" s="75">
        <v>1</v>
      </c>
      <c r="X593" s="75">
        <v>1</v>
      </c>
      <c r="Y593" s="75">
        <v>2</v>
      </c>
      <c r="Z593" s="9">
        <v>2</v>
      </c>
      <c r="AA593" s="9">
        <v>2</v>
      </c>
      <c r="AB593" s="9">
        <v>2</v>
      </c>
      <c r="AC593" s="9">
        <v>1</v>
      </c>
      <c r="AD593" s="9">
        <v>2</v>
      </c>
      <c r="AE593" s="9">
        <v>1</v>
      </c>
      <c r="AF593" s="9">
        <v>1</v>
      </c>
      <c r="AG593" s="9">
        <v>2</v>
      </c>
      <c r="AH593" s="91">
        <v>1</v>
      </c>
      <c r="AI593" s="9">
        <v>2</v>
      </c>
      <c r="AJ593">
        <v>2</v>
      </c>
      <c r="AK593" t="s">
        <v>957</v>
      </c>
      <c r="AL593" s="58">
        <v>2</v>
      </c>
      <c r="AM593">
        <v>1</v>
      </c>
      <c r="AN593">
        <v>2</v>
      </c>
      <c r="AO593">
        <v>2</v>
      </c>
      <c r="AP593">
        <v>1</v>
      </c>
      <c r="AQ593">
        <v>2</v>
      </c>
      <c r="AR593">
        <v>1</v>
      </c>
      <c r="AS593">
        <v>2</v>
      </c>
      <c r="AT593">
        <v>2</v>
      </c>
      <c r="AU593">
        <v>2</v>
      </c>
      <c r="AV593">
        <v>2</v>
      </c>
      <c r="AW593">
        <v>2</v>
      </c>
      <c r="AX593">
        <v>1</v>
      </c>
      <c r="AY593">
        <v>1</v>
      </c>
      <c r="AZ593">
        <v>2</v>
      </c>
      <c r="BA593">
        <v>2</v>
      </c>
      <c r="BB593">
        <v>2</v>
      </c>
      <c r="BC593">
        <v>1</v>
      </c>
      <c r="BD593">
        <v>1</v>
      </c>
      <c r="BE593">
        <v>1</v>
      </c>
      <c r="BF593">
        <v>2</v>
      </c>
      <c r="BG593">
        <v>2</v>
      </c>
      <c r="BH593">
        <v>1</v>
      </c>
      <c r="BI593">
        <v>2</v>
      </c>
      <c r="BJ593">
        <v>2</v>
      </c>
      <c r="BK593">
        <v>2</v>
      </c>
      <c r="BL593">
        <v>2</v>
      </c>
      <c r="BM593">
        <v>1</v>
      </c>
      <c r="BN593">
        <v>4</v>
      </c>
      <c r="BO593">
        <v>3</v>
      </c>
      <c r="BP593">
        <v>2</v>
      </c>
      <c r="BQ593">
        <v>2</v>
      </c>
      <c r="BR593">
        <v>4</v>
      </c>
      <c r="BS593">
        <v>5</v>
      </c>
      <c r="BT593" t="s">
        <v>398</v>
      </c>
    </row>
    <row r="594" spans="1:72" hidden="1">
      <c r="A594" s="9">
        <v>587</v>
      </c>
      <c r="B594" s="9">
        <v>2</v>
      </c>
      <c r="C594" s="9">
        <v>8</v>
      </c>
      <c r="D594" s="9">
        <v>7</v>
      </c>
      <c r="E594" s="9">
        <v>10</v>
      </c>
      <c r="F594" s="9">
        <v>0</v>
      </c>
      <c r="G594" s="9">
        <v>0</v>
      </c>
      <c r="H594" s="9">
        <v>0</v>
      </c>
      <c r="I594" s="9">
        <v>0</v>
      </c>
      <c r="J594" s="9">
        <v>0</v>
      </c>
      <c r="K594" s="9">
        <v>1</v>
      </c>
      <c r="L594" s="9">
        <v>0</v>
      </c>
      <c r="M594" s="9">
        <v>2</v>
      </c>
      <c r="N594" s="9">
        <v>1</v>
      </c>
      <c r="O594" s="9">
        <v>2</v>
      </c>
      <c r="P594" s="9">
        <v>1</v>
      </c>
      <c r="Q594" s="9">
        <v>1</v>
      </c>
      <c r="R594" s="9">
        <v>1</v>
      </c>
      <c r="S594" s="9">
        <v>2</v>
      </c>
      <c r="T594" s="9">
        <v>1</v>
      </c>
      <c r="U594" s="9">
        <v>1</v>
      </c>
      <c r="V594" s="9">
        <v>1</v>
      </c>
      <c r="W594" s="75">
        <v>1</v>
      </c>
      <c r="X594" s="75">
        <v>1</v>
      </c>
      <c r="Y594" s="75">
        <v>2</v>
      </c>
      <c r="Z594" s="9">
        <v>1</v>
      </c>
      <c r="AA594" s="9">
        <v>1</v>
      </c>
      <c r="AB594" s="9">
        <v>2</v>
      </c>
      <c r="AC594" s="9">
        <v>2</v>
      </c>
      <c r="AD594" s="9">
        <v>1</v>
      </c>
      <c r="AE594" s="9">
        <v>1</v>
      </c>
      <c r="AF594" s="9">
        <v>1</v>
      </c>
      <c r="AG594" s="9">
        <v>1</v>
      </c>
      <c r="AH594" s="91">
        <v>1</v>
      </c>
      <c r="AI594" s="9">
        <v>2</v>
      </c>
      <c r="AJ594">
        <v>2</v>
      </c>
      <c r="AK594" t="s">
        <v>957</v>
      </c>
      <c r="AL594" s="58">
        <v>2</v>
      </c>
      <c r="AM594">
        <v>1</v>
      </c>
      <c r="AN594">
        <v>1</v>
      </c>
      <c r="AO594">
        <v>2</v>
      </c>
      <c r="AP594">
        <v>1</v>
      </c>
      <c r="AQ594">
        <v>2</v>
      </c>
      <c r="AR594">
        <v>1</v>
      </c>
      <c r="AS594">
        <v>2</v>
      </c>
      <c r="AT594">
        <v>2</v>
      </c>
      <c r="AU594">
        <v>1</v>
      </c>
      <c r="AV594">
        <v>2</v>
      </c>
      <c r="AW594">
        <v>1</v>
      </c>
      <c r="AX594">
        <v>2</v>
      </c>
      <c r="AY594">
        <v>1</v>
      </c>
      <c r="AZ594">
        <v>2</v>
      </c>
      <c r="BA594">
        <v>1</v>
      </c>
      <c r="BB594">
        <v>2</v>
      </c>
      <c r="BC594">
        <v>1</v>
      </c>
      <c r="BD594">
        <v>2</v>
      </c>
      <c r="BE594">
        <v>1</v>
      </c>
      <c r="BF594">
        <v>1</v>
      </c>
      <c r="BG594">
        <v>1</v>
      </c>
      <c r="BH594">
        <v>1</v>
      </c>
      <c r="BI594">
        <v>1</v>
      </c>
      <c r="BJ594">
        <v>1</v>
      </c>
      <c r="BK594">
        <v>1</v>
      </c>
      <c r="BL594">
        <v>1</v>
      </c>
      <c r="BM594">
        <v>3</v>
      </c>
      <c r="BN594">
        <v>4</v>
      </c>
      <c r="BO594">
        <v>2</v>
      </c>
      <c r="BP594">
        <v>1</v>
      </c>
      <c r="BQ594">
        <v>3</v>
      </c>
      <c r="BR594">
        <v>3</v>
      </c>
      <c r="BS594">
        <v>5</v>
      </c>
    </row>
    <row r="595" spans="1:72" hidden="1">
      <c r="A595" s="9">
        <v>588</v>
      </c>
      <c r="B595" s="9">
        <v>1</v>
      </c>
      <c r="C595" s="9">
        <v>7</v>
      </c>
      <c r="D595" s="9">
        <v>3</v>
      </c>
      <c r="E595" s="9">
        <v>4</v>
      </c>
      <c r="F595" s="9">
        <v>0</v>
      </c>
      <c r="G595" s="9">
        <v>0</v>
      </c>
      <c r="H595" s="9">
        <v>0</v>
      </c>
      <c r="I595" s="9">
        <v>0</v>
      </c>
      <c r="J595" s="9">
        <v>1</v>
      </c>
      <c r="K595" s="9">
        <v>0</v>
      </c>
      <c r="L595" s="9">
        <v>0</v>
      </c>
      <c r="M595" s="9">
        <v>2</v>
      </c>
      <c r="N595" s="9">
        <v>1</v>
      </c>
      <c r="O595" s="9">
        <v>1</v>
      </c>
      <c r="P595" s="9">
        <v>1</v>
      </c>
      <c r="Q595" s="9">
        <v>1</v>
      </c>
      <c r="R595" s="9">
        <v>1</v>
      </c>
      <c r="S595" s="9">
        <v>2</v>
      </c>
      <c r="T595" s="9">
        <v>1</v>
      </c>
      <c r="U595" s="9">
        <v>2</v>
      </c>
      <c r="V595" s="9" t="s">
        <v>957</v>
      </c>
      <c r="W595" s="75">
        <v>2</v>
      </c>
      <c r="X595" s="75" t="s">
        <v>956</v>
      </c>
      <c r="Y595" s="75" t="s">
        <v>952</v>
      </c>
      <c r="Z595" s="9" t="s">
        <v>952</v>
      </c>
      <c r="AA595" s="9">
        <v>1</v>
      </c>
      <c r="AB595" s="9">
        <v>2</v>
      </c>
      <c r="AC595" s="9">
        <v>1</v>
      </c>
      <c r="AD595" s="9">
        <v>1</v>
      </c>
      <c r="AE595" s="9">
        <v>1</v>
      </c>
      <c r="AF595" s="9">
        <v>2</v>
      </c>
      <c r="AG595" s="9">
        <v>2</v>
      </c>
      <c r="AH595" s="9">
        <v>1</v>
      </c>
      <c r="AI595" s="9">
        <v>1</v>
      </c>
      <c r="AJ595">
        <v>2</v>
      </c>
      <c r="AK595" t="s">
        <v>957</v>
      </c>
      <c r="AL595" s="58">
        <v>2</v>
      </c>
      <c r="AM595">
        <v>2</v>
      </c>
      <c r="AN595">
        <v>2</v>
      </c>
      <c r="AO595">
        <v>2</v>
      </c>
      <c r="AP595">
        <v>2</v>
      </c>
      <c r="AQ595">
        <v>2</v>
      </c>
      <c r="AR595">
        <v>2</v>
      </c>
      <c r="AS595">
        <v>2</v>
      </c>
      <c r="AT595">
        <v>2</v>
      </c>
      <c r="AU595">
        <v>2</v>
      </c>
      <c r="BF595" t="s">
        <v>968</v>
      </c>
      <c r="BG595" t="s">
        <v>957</v>
      </c>
      <c r="BR595">
        <v>1</v>
      </c>
      <c r="BS595">
        <v>5</v>
      </c>
      <c r="BT595" t="s">
        <v>399</v>
      </c>
    </row>
    <row r="596" spans="1:72" hidden="1">
      <c r="A596" s="9">
        <v>589</v>
      </c>
      <c r="B596" s="9">
        <v>2</v>
      </c>
      <c r="C596" s="9">
        <v>7</v>
      </c>
      <c r="D596" s="9">
        <v>5</v>
      </c>
      <c r="E596" s="9">
        <v>4</v>
      </c>
      <c r="F596" s="9">
        <v>0</v>
      </c>
      <c r="G596" s="9">
        <v>0</v>
      </c>
      <c r="H596" s="9">
        <v>0</v>
      </c>
      <c r="I596" s="9">
        <v>1</v>
      </c>
      <c r="J596" s="9">
        <v>0</v>
      </c>
      <c r="K596" s="9">
        <v>0</v>
      </c>
      <c r="L596" s="9">
        <v>0</v>
      </c>
      <c r="M596" s="9">
        <v>2</v>
      </c>
      <c r="N596" s="9">
        <v>1</v>
      </c>
      <c r="O596" s="9">
        <v>1</v>
      </c>
      <c r="P596" s="9">
        <v>1</v>
      </c>
      <c r="Q596" s="9">
        <v>1</v>
      </c>
      <c r="R596" s="9">
        <v>1</v>
      </c>
      <c r="S596" s="9">
        <v>1</v>
      </c>
      <c r="T596" s="9">
        <v>2</v>
      </c>
      <c r="U596" s="9">
        <v>1</v>
      </c>
      <c r="V596" s="9">
        <v>2</v>
      </c>
      <c r="W596" s="75">
        <v>1</v>
      </c>
      <c r="X596" s="75">
        <v>2</v>
      </c>
      <c r="Y596" s="75">
        <v>2</v>
      </c>
      <c r="Z596" s="9"/>
      <c r="AA596" s="9">
        <v>1</v>
      </c>
      <c r="AB596" s="9">
        <v>2</v>
      </c>
      <c r="AC596" s="9">
        <v>1</v>
      </c>
      <c r="AD596" s="9">
        <v>1</v>
      </c>
      <c r="AE596" s="9">
        <v>1</v>
      </c>
      <c r="AF596" s="9">
        <v>1</v>
      </c>
      <c r="AG596" s="9">
        <v>1</v>
      </c>
      <c r="AH596" s="91">
        <v>1</v>
      </c>
      <c r="AI596" s="9">
        <v>2</v>
      </c>
      <c r="AJ596">
        <v>2</v>
      </c>
      <c r="AK596" t="s">
        <v>957</v>
      </c>
      <c r="AL596" s="58">
        <v>1</v>
      </c>
      <c r="AM596">
        <v>1</v>
      </c>
      <c r="AN596">
        <v>2</v>
      </c>
      <c r="AO596">
        <v>2</v>
      </c>
      <c r="AP596">
        <v>1</v>
      </c>
      <c r="AQ596">
        <v>2</v>
      </c>
      <c r="AR596">
        <v>1</v>
      </c>
      <c r="AS596">
        <v>1</v>
      </c>
      <c r="AT596">
        <v>2</v>
      </c>
      <c r="AU596">
        <v>1</v>
      </c>
      <c r="AV596">
        <v>2</v>
      </c>
      <c r="AW596">
        <v>2</v>
      </c>
      <c r="AX596">
        <v>2</v>
      </c>
      <c r="AY596">
        <v>1</v>
      </c>
      <c r="AZ596">
        <v>1</v>
      </c>
      <c r="BA596">
        <v>1</v>
      </c>
      <c r="BB596">
        <v>1</v>
      </c>
      <c r="BC596">
        <v>1</v>
      </c>
      <c r="BD596">
        <v>1</v>
      </c>
      <c r="BE596">
        <v>1</v>
      </c>
      <c r="BF596">
        <v>2</v>
      </c>
      <c r="BG596">
        <v>2</v>
      </c>
      <c r="BH596">
        <v>1</v>
      </c>
      <c r="BI596">
        <v>1</v>
      </c>
      <c r="BJ596">
        <v>1</v>
      </c>
      <c r="BK596">
        <v>2</v>
      </c>
      <c r="BL596">
        <v>2</v>
      </c>
      <c r="BM596">
        <v>1</v>
      </c>
      <c r="BN596">
        <v>3</v>
      </c>
      <c r="BO596">
        <v>2</v>
      </c>
      <c r="BP596">
        <v>2</v>
      </c>
      <c r="BQ596">
        <v>3</v>
      </c>
      <c r="BR596">
        <v>3</v>
      </c>
      <c r="BS596">
        <v>1</v>
      </c>
    </row>
    <row r="597" spans="1:72" hidden="1">
      <c r="A597" s="9">
        <v>590</v>
      </c>
      <c r="B597" s="9">
        <v>2</v>
      </c>
      <c r="C597" s="9">
        <v>5</v>
      </c>
      <c r="D597" s="9">
        <v>5</v>
      </c>
      <c r="E597" s="9">
        <v>1</v>
      </c>
      <c r="F597" s="9">
        <v>0</v>
      </c>
      <c r="G597" s="9">
        <v>0</v>
      </c>
      <c r="H597" s="9">
        <v>0</v>
      </c>
      <c r="I597" s="9">
        <v>1</v>
      </c>
      <c r="J597" s="9">
        <v>0</v>
      </c>
      <c r="K597" s="9">
        <v>0</v>
      </c>
      <c r="L597" s="9">
        <v>0</v>
      </c>
      <c r="M597" s="9">
        <v>2</v>
      </c>
      <c r="N597" s="9">
        <v>2</v>
      </c>
      <c r="O597" s="9">
        <v>2</v>
      </c>
      <c r="P597" s="9">
        <v>1</v>
      </c>
      <c r="Q597" s="9">
        <v>1</v>
      </c>
      <c r="R597" s="9"/>
      <c r="S597" s="9"/>
      <c r="T597" s="9">
        <v>2</v>
      </c>
      <c r="U597" s="9">
        <v>1</v>
      </c>
      <c r="V597" s="9">
        <v>2</v>
      </c>
      <c r="W597" s="75">
        <v>1</v>
      </c>
      <c r="X597" s="75">
        <v>1</v>
      </c>
      <c r="Y597" s="75">
        <v>2</v>
      </c>
      <c r="Z597" s="9"/>
      <c r="AA597" s="9">
        <v>1</v>
      </c>
      <c r="AB597" s="9">
        <v>2</v>
      </c>
      <c r="AC597" s="9">
        <v>1</v>
      </c>
      <c r="AD597" s="9">
        <v>1</v>
      </c>
      <c r="AE597" s="9">
        <v>2</v>
      </c>
      <c r="AF597" s="9">
        <v>2</v>
      </c>
      <c r="AG597" s="9">
        <v>1</v>
      </c>
      <c r="AH597" s="91">
        <v>1</v>
      </c>
      <c r="AI597" s="9">
        <v>2</v>
      </c>
      <c r="AJ597">
        <v>2</v>
      </c>
      <c r="AK597" t="s">
        <v>957</v>
      </c>
      <c r="AL597" s="58">
        <v>2</v>
      </c>
      <c r="AM597">
        <v>1</v>
      </c>
      <c r="AN597">
        <v>2</v>
      </c>
      <c r="AO597">
        <v>2</v>
      </c>
      <c r="AP597">
        <v>2</v>
      </c>
      <c r="AQ597">
        <v>2</v>
      </c>
      <c r="AR597">
        <v>2</v>
      </c>
      <c r="AS597">
        <v>2</v>
      </c>
      <c r="AT597">
        <v>2</v>
      </c>
      <c r="AU597">
        <v>2</v>
      </c>
      <c r="AV597">
        <v>2</v>
      </c>
      <c r="AW597">
        <v>2</v>
      </c>
      <c r="AX597">
        <v>2</v>
      </c>
      <c r="AY597">
        <v>2</v>
      </c>
      <c r="AZ597">
        <v>2</v>
      </c>
      <c r="BA597">
        <v>1</v>
      </c>
      <c r="BB597">
        <v>1</v>
      </c>
      <c r="BC597">
        <v>1</v>
      </c>
      <c r="BD597">
        <v>1</v>
      </c>
      <c r="BE597">
        <v>1</v>
      </c>
      <c r="BF597">
        <v>2</v>
      </c>
      <c r="BG597">
        <v>3</v>
      </c>
      <c r="BH597">
        <v>1</v>
      </c>
      <c r="BI597">
        <v>3</v>
      </c>
      <c r="BJ597">
        <v>1</v>
      </c>
      <c r="BK597">
        <v>3</v>
      </c>
      <c r="BL597">
        <v>1</v>
      </c>
      <c r="BM597">
        <v>1</v>
      </c>
      <c r="BN597">
        <v>4</v>
      </c>
      <c r="BO597">
        <v>2</v>
      </c>
      <c r="BP597">
        <v>2</v>
      </c>
      <c r="BQ597">
        <v>3</v>
      </c>
      <c r="BR597">
        <v>3</v>
      </c>
      <c r="BS597">
        <v>2</v>
      </c>
      <c r="BT597" t="s">
        <v>400</v>
      </c>
    </row>
    <row r="598" spans="1:72" hidden="1">
      <c r="A598" s="9">
        <v>591</v>
      </c>
      <c r="B598" s="9">
        <v>1</v>
      </c>
      <c r="C598" s="9">
        <v>4</v>
      </c>
      <c r="D598" s="9">
        <v>1</v>
      </c>
      <c r="E598" s="9">
        <v>1</v>
      </c>
      <c r="F598" s="9">
        <v>0</v>
      </c>
      <c r="G598" s="9">
        <v>0</v>
      </c>
      <c r="H598" s="9">
        <v>0</v>
      </c>
      <c r="I598" s="9">
        <v>0</v>
      </c>
      <c r="J598" s="9">
        <v>0</v>
      </c>
      <c r="K598" s="9">
        <v>0</v>
      </c>
      <c r="L598" s="9">
        <v>1</v>
      </c>
      <c r="M598" s="9">
        <v>3</v>
      </c>
      <c r="N598" s="9">
        <v>1</v>
      </c>
      <c r="O598" s="9">
        <v>2</v>
      </c>
      <c r="P598" s="9">
        <v>2</v>
      </c>
      <c r="Q598" s="9">
        <v>1</v>
      </c>
      <c r="R598" s="9">
        <v>1</v>
      </c>
      <c r="S598" s="9">
        <v>1</v>
      </c>
      <c r="T598" s="9">
        <v>1</v>
      </c>
      <c r="U598" s="9">
        <v>1</v>
      </c>
      <c r="V598" s="9">
        <v>1</v>
      </c>
      <c r="W598" s="75">
        <v>1</v>
      </c>
      <c r="X598" s="75">
        <v>1</v>
      </c>
      <c r="Y598" s="75">
        <v>2</v>
      </c>
      <c r="Z598" s="9">
        <v>1</v>
      </c>
      <c r="AA598" s="9">
        <v>1</v>
      </c>
      <c r="AB598" s="9">
        <v>1</v>
      </c>
      <c r="AC598" s="9">
        <v>2</v>
      </c>
      <c r="AD598" s="9">
        <v>1</v>
      </c>
      <c r="AE598" s="9">
        <v>2</v>
      </c>
      <c r="AF598" s="9">
        <v>1</v>
      </c>
      <c r="AG598" s="9">
        <v>2</v>
      </c>
      <c r="AH598" s="91">
        <v>2</v>
      </c>
      <c r="AI598" s="9">
        <v>2</v>
      </c>
      <c r="AJ598">
        <v>2</v>
      </c>
      <c r="AK598" t="s">
        <v>957</v>
      </c>
      <c r="AL598" s="58">
        <v>2</v>
      </c>
      <c r="AM598">
        <v>1</v>
      </c>
      <c r="AN598">
        <v>1</v>
      </c>
      <c r="AO598">
        <v>2</v>
      </c>
      <c r="AP598">
        <v>1</v>
      </c>
      <c r="AQ598">
        <v>2</v>
      </c>
      <c r="AR598">
        <v>1</v>
      </c>
      <c r="AS598">
        <v>2</v>
      </c>
      <c r="AT598">
        <v>1</v>
      </c>
      <c r="AU598">
        <v>1</v>
      </c>
      <c r="AV598">
        <v>1</v>
      </c>
      <c r="AW598">
        <v>1</v>
      </c>
      <c r="AX598">
        <v>2</v>
      </c>
      <c r="AY598">
        <v>2</v>
      </c>
      <c r="AZ598">
        <v>2</v>
      </c>
      <c r="BA598">
        <v>1</v>
      </c>
      <c r="BB598">
        <v>2</v>
      </c>
      <c r="BC598">
        <v>1</v>
      </c>
      <c r="BD598">
        <v>1</v>
      </c>
      <c r="BE598">
        <v>1</v>
      </c>
      <c r="BF598">
        <v>2</v>
      </c>
      <c r="BG598">
        <v>3</v>
      </c>
      <c r="BH598">
        <v>1</v>
      </c>
      <c r="BI598">
        <v>2</v>
      </c>
      <c r="BJ598">
        <v>1</v>
      </c>
      <c r="BK598">
        <v>3</v>
      </c>
      <c r="BL598">
        <v>3</v>
      </c>
      <c r="BM598">
        <v>1</v>
      </c>
      <c r="BN598">
        <v>4</v>
      </c>
      <c r="BO598">
        <v>2</v>
      </c>
      <c r="BP598">
        <v>4</v>
      </c>
      <c r="BQ598">
        <v>2</v>
      </c>
      <c r="BR598">
        <v>1</v>
      </c>
      <c r="BS598">
        <v>5</v>
      </c>
      <c r="BT598" t="s">
        <v>401</v>
      </c>
    </row>
    <row r="599" spans="1:72" hidden="1">
      <c r="A599" s="9">
        <v>592</v>
      </c>
      <c r="B599" s="9">
        <v>1</v>
      </c>
      <c r="C599" s="9">
        <v>2</v>
      </c>
      <c r="D599" s="9">
        <v>2</v>
      </c>
      <c r="E599" s="9">
        <v>1</v>
      </c>
      <c r="F599" s="9">
        <v>0</v>
      </c>
      <c r="G599" s="9">
        <v>0</v>
      </c>
      <c r="H599" s="9">
        <v>0</v>
      </c>
      <c r="I599" s="9">
        <v>0</v>
      </c>
      <c r="J599" s="9">
        <v>0</v>
      </c>
      <c r="K599" s="9">
        <v>1</v>
      </c>
      <c r="L599" s="9">
        <v>0</v>
      </c>
      <c r="M599" s="9">
        <v>1</v>
      </c>
      <c r="N599" s="9">
        <v>1</v>
      </c>
      <c r="O599" s="9">
        <v>1</v>
      </c>
      <c r="P599" s="9">
        <v>1</v>
      </c>
      <c r="Q599" s="9">
        <v>1</v>
      </c>
      <c r="R599" s="9">
        <v>1</v>
      </c>
      <c r="S599" s="9">
        <v>2</v>
      </c>
      <c r="T599" s="9">
        <v>2</v>
      </c>
      <c r="U599" s="9">
        <v>1</v>
      </c>
      <c r="V599" s="9">
        <v>2</v>
      </c>
      <c r="W599" s="75">
        <v>2</v>
      </c>
      <c r="X599" s="75" t="s">
        <v>956</v>
      </c>
      <c r="Y599" s="75" t="s">
        <v>952</v>
      </c>
      <c r="Z599" s="9" t="s">
        <v>952</v>
      </c>
      <c r="AA599" s="9">
        <v>1</v>
      </c>
      <c r="AB599" s="9">
        <v>2</v>
      </c>
      <c r="AC599" s="9">
        <v>1</v>
      </c>
      <c r="AD599" s="9">
        <v>1</v>
      </c>
      <c r="AE599" s="9">
        <v>2</v>
      </c>
      <c r="AF599" s="9">
        <v>2</v>
      </c>
      <c r="AG599" s="9">
        <v>1</v>
      </c>
      <c r="AH599" s="9">
        <v>2</v>
      </c>
      <c r="AI599" s="9">
        <v>1</v>
      </c>
      <c r="AJ599">
        <v>2</v>
      </c>
      <c r="AK599" t="s">
        <v>957</v>
      </c>
      <c r="AL599" s="58">
        <v>2</v>
      </c>
      <c r="AM599">
        <v>1</v>
      </c>
      <c r="AN599">
        <v>2</v>
      </c>
      <c r="AO599">
        <v>2</v>
      </c>
      <c r="AP599">
        <v>2</v>
      </c>
      <c r="AQ599">
        <v>2</v>
      </c>
      <c r="AR599">
        <v>2</v>
      </c>
      <c r="AS599">
        <v>2</v>
      </c>
      <c r="AT599">
        <v>2</v>
      </c>
      <c r="AU599">
        <v>1</v>
      </c>
      <c r="AV599">
        <v>1</v>
      </c>
      <c r="AW599">
        <v>2</v>
      </c>
      <c r="AX599">
        <v>2</v>
      </c>
      <c r="AY599">
        <v>2</v>
      </c>
      <c r="AZ599">
        <v>2</v>
      </c>
      <c r="BA599">
        <v>2</v>
      </c>
      <c r="BB599">
        <v>2</v>
      </c>
      <c r="BC599">
        <v>1</v>
      </c>
      <c r="BD599">
        <v>1</v>
      </c>
      <c r="BE599">
        <v>1</v>
      </c>
      <c r="BF599">
        <v>1</v>
      </c>
      <c r="BG599">
        <v>1</v>
      </c>
      <c r="BH599">
        <v>1</v>
      </c>
      <c r="BI599">
        <v>2</v>
      </c>
      <c r="BJ599">
        <v>1</v>
      </c>
      <c r="BK599">
        <v>1</v>
      </c>
      <c r="BL599">
        <v>2</v>
      </c>
      <c r="BM599">
        <v>4</v>
      </c>
      <c r="BN599">
        <v>4</v>
      </c>
      <c r="BO599">
        <v>1</v>
      </c>
      <c r="BP599">
        <v>2</v>
      </c>
      <c r="BQ599">
        <v>4</v>
      </c>
      <c r="BR599">
        <v>1</v>
      </c>
      <c r="BS599">
        <v>2</v>
      </c>
    </row>
    <row r="600" spans="1:72" hidden="1">
      <c r="A600" s="9">
        <v>593</v>
      </c>
      <c r="B600" s="9">
        <v>2</v>
      </c>
      <c r="C600" s="9">
        <v>8</v>
      </c>
      <c r="D600" s="9"/>
      <c r="E600" s="9">
        <v>1</v>
      </c>
      <c r="F600" s="9">
        <v>0</v>
      </c>
      <c r="G600" s="9">
        <v>0</v>
      </c>
      <c r="H600" s="9">
        <v>0</v>
      </c>
      <c r="I600" s="9">
        <v>1</v>
      </c>
      <c r="J600" s="9">
        <v>1</v>
      </c>
      <c r="K600" s="9">
        <v>0</v>
      </c>
      <c r="L600" s="9">
        <v>0</v>
      </c>
      <c r="M600" s="9">
        <v>2</v>
      </c>
      <c r="N600" s="9">
        <v>1</v>
      </c>
      <c r="O600" s="9">
        <v>2</v>
      </c>
      <c r="P600" s="9">
        <v>1</v>
      </c>
      <c r="Q600" s="9">
        <v>1</v>
      </c>
      <c r="R600" s="9">
        <v>1</v>
      </c>
      <c r="S600" s="9">
        <v>2</v>
      </c>
      <c r="T600" s="9">
        <v>2</v>
      </c>
      <c r="U600" s="9">
        <v>1</v>
      </c>
      <c r="V600" s="9">
        <v>2</v>
      </c>
      <c r="W600" s="75">
        <v>2</v>
      </c>
      <c r="X600" s="75" t="s">
        <v>956</v>
      </c>
      <c r="Y600" s="75" t="s">
        <v>952</v>
      </c>
      <c r="Z600" s="9" t="s">
        <v>952</v>
      </c>
      <c r="AA600" s="9">
        <v>1</v>
      </c>
      <c r="AB600" s="9">
        <v>1</v>
      </c>
      <c r="AC600" s="9">
        <v>2</v>
      </c>
      <c r="AD600" s="9">
        <v>1</v>
      </c>
      <c r="AE600" s="9">
        <v>2</v>
      </c>
      <c r="AF600" s="9">
        <v>1</v>
      </c>
      <c r="AG600" s="9">
        <v>1</v>
      </c>
      <c r="AH600" s="91">
        <v>2</v>
      </c>
      <c r="AI600" s="9">
        <v>2</v>
      </c>
      <c r="AJ600">
        <v>2</v>
      </c>
      <c r="AK600" t="s">
        <v>957</v>
      </c>
      <c r="AL600" s="58">
        <v>2</v>
      </c>
      <c r="AM600">
        <v>1</v>
      </c>
      <c r="AN600">
        <v>1</v>
      </c>
      <c r="AO600">
        <v>2</v>
      </c>
      <c r="AP600">
        <v>1</v>
      </c>
      <c r="AQ600">
        <v>2</v>
      </c>
      <c r="AR600">
        <v>2</v>
      </c>
      <c r="AS600">
        <v>2</v>
      </c>
      <c r="AT600">
        <v>1</v>
      </c>
      <c r="AU600">
        <v>1</v>
      </c>
      <c r="AV600">
        <v>2</v>
      </c>
      <c r="AW600">
        <v>1</v>
      </c>
      <c r="AX600">
        <v>1</v>
      </c>
      <c r="AY600">
        <v>2</v>
      </c>
      <c r="AZ600">
        <v>1</v>
      </c>
      <c r="BA600">
        <v>1</v>
      </c>
      <c r="BB600">
        <v>2</v>
      </c>
      <c r="BC600">
        <v>2</v>
      </c>
      <c r="BD600">
        <v>1</v>
      </c>
      <c r="BE600">
        <v>2</v>
      </c>
      <c r="BF600" t="s">
        <v>968</v>
      </c>
      <c r="BG600" t="s">
        <v>957</v>
      </c>
      <c r="BH600">
        <v>1</v>
      </c>
      <c r="BI600">
        <v>1</v>
      </c>
      <c r="BJ600">
        <v>1</v>
      </c>
      <c r="BK600">
        <v>1</v>
      </c>
      <c r="BL600">
        <v>1</v>
      </c>
      <c r="BM600">
        <v>4</v>
      </c>
      <c r="BN600">
        <v>4</v>
      </c>
      <c r="BO600">
        <v>2</v>
      </c>
      <c r="BP600">
        <v>2</v>
      </c>
      <c r="BQ600">
        <v>3</v>
      </c>
      <c r="BR600">
        <v>3</v>
      </c>
      <c r="BS600">
        <v>5</v>
      </c>
      <c r="BT600" t="s">
        <v>402</v>
      </c>
    </row>
    <row r="601" spans="1:72" hidden="1">
      <c r="A601" s="9">
        <v>594</v>
      </c>
      <c r="B601" s="9">
        <v>1</v>
      </c>
      <c r="C601" s="9"/>
      <c r="D601" s="9">
        <v>7</v>
      </c>
      <c r="E601" s="9">
        <v>7</v>
      </c>
      <c r="F601" s="9">
        <v>0</v>
      </c>
      <c r="G601" s="9">
        <v>0</v>
      </c>
      <c r="H601" s="9">
        <v>0</v>
      </c>
      <c r="I601" s="9">
        <v>0</v>
      </c>
      <c r="J601" s="9">
        <v>0</v>
      </c>
      <c r="K601" s="9">
        <v>1</v>
      </c>
      <c r="L601" s="9">
        <v>0</v>
      </c>
      <c r="M601" s="9">
        <v>2</v>
      </c>
      <c r="N601" s="9">
        <v>1</v>
      </c>
      <c r="O601" s="9">
        <v>1</v>
      </c>
      <c r="P601" s="9">
        <v>2</v>
      </c>
      <c r="Q601" s="9">
        <v>1</v>
      </c>
      <c r="R601" s="9">
        <v>2</v>
      </c>
      <c r="S601" s="9">
        <v>2</v>
      </c>
      <c r="T601" s="9">
        <v>2</v>
      </c>
      <c r="U601" s="9">
        <v>1</v>
      </c>
      <c r="V601" s="9">
        <v>2</v>
      </c>
      <c r="W601" s="75">
        <v>1</v>
      </c>
      <c r="X601" s="75">
        <v>1</v>
      </c>
      <c r="Y601" s="75">
        <v>2</v>
      </c>
      <c r="Z601" s="9">
        <v>2</v>
      </c>
      <c r="AA601" s="9">
        <v>2</v>
      </c>
      <c r="AB601" s="9">
        <v>2</v>
      </c>
      <c r="AC601" s="9">
        <v>2</v>
      </c>
      <c r="AD601" s="9">
        <v>1</v>
      </c>
      <c r="AE601" s="9">
        <v>2</v>
      </c>
      <c r="AF601" s="9">
        <v>1</v>
      </c>
      <c r="AG601" s="9">
        <v>1</v>
      </c>
      <c r="AH601" s="9">
        <v>2</v>
      </c>
      <c r="AI601" s="9">
        <v>2</v>
      </c>
      <c r="AJ601">
        <v>2</v>
      </c>
      <c r="AK601" t="s">
        <v>957</v>
      </c>
      <c r="AL601" s="58">
        <v>2</v>
      </c>
      <c r="AM601">
        <v>1</v>
      </c>
      <c r="AN601">
        <v>1</v>
      </c>
      <c r="AO601">
        <v>2</v>
      </c>
      <c r="AP601">
        <v>2</v>
      </c>
      <c r="AQ601">
        <v>2</v>
      </c>
      <c r="AR601">
        <v>2</v>
      </c>
      <c r="AS601">
        <v>2</v>
      </c>
      <c r="AT601">
        <v>2</v>
      </c>
      <c r="AU601">
        <v>2</v>
      </c>
      <c r="AV601">
        <v>2</v>
      </c>
      <c r="AW601">
        <v>1</v>
      </c>
      <c r="AX601">
        <v>2</v>
      </c>
      <c r="AY601">
        <v>2</v>
      </c>
      <c r="AZ601">
        <v>2</v>
      </c>
      <c r="BA601">
        <v>2</v>
      </c>
      <c r="BB601">
        <v>1</v>
      </c>
      <c r="BC601">
        <v>2</v>
      </c>
      <c r="BD601">
        <v>2</v>
      </c>
      <c r="BE601">
        <v>1</v>
      </c>
      <c r="BF601">
        <v>2</v>
      </c>
      <c r="BG601">
        <v>2</v>
      </c>
      <c r="BH601">
        <v>1</v>
      </c>
      <c r="BI601">
        <v>2</v>
      </c>
      <c r="BJ601">
        <v>1</v>
      </c>
      <c r="BK601">
        <v>2</v>
      </c>
      <c r="BL601">
        <v>1</v>
      </c>
      <c r="BM601">
        <v>1</v>
      </c>
      <c r="BN601">
        <v>4</v>
      </c>
      <c r="BO601">
        <v>2</v>
      </c>
      <c r="BP601">
        <v>4</v>
      </c>
      <c r="BQ601">
        <v>4</v>
      </c>
      <c r="BR601">
        <v>1</v>
      </c>
      <c r="BS601">
        <v>3</v>
      </c>
    </row>
    <row r="602" spans="1:72" hidden="1">
      <c r="A602" s="9">
        <v>595</v>
      </c>
      <c r="B602" s="9">
        <v>1</v>
      </c>
      <c r="C602" s="9">
        <v>7</v>
      </c>
      <c r="D602" s="9">
        <v>4</v>
      </c>
      <c r="E602" s="9">
        <v>17</v>
      </c>
      <c r="F602" s="9">
        <v>0</v>
      </c>
      <c r="G602" s="9">
        <v>0</v>
      </c>
      <c r="H602" s="9">
        <v>0</v>
      </c>
      <c r="I602" s="9">
        <v>1</v>
      </c>
      <c r="J602" s="9">
        <v>1</v>
      </c>
      <c r="K602" s="9">
        <v>0</v>
      </c>
      <c r="L602" s="9">
        <v>0</v>
      </c>
      <c r="M602" s="9">
        <v>2</v>
      </c>
      <c r="N602" s="9">
        <v>1</v>
      </c>
      <c r="O602" s="9">
        <v>2</v>
      </c>
      <c r="P602" s="9">
        <v>1</v>
      </c>
      <c r="Q602" s="9">
        <v>1</v>
      </c>
      <c r="R602" s="9">
        <v>1</v>
      </c>
      <c r="S602" s="9">
        <v>2</v>
      </c>
      <c r="T602" s="9">
        <v>2</v>
      </c>
      <c r="U602" s="9">
        <v>1</v>
      </c>
      <c r="V602" s="9">
        <v>2</v>
      </c>
      <c r="W602" s="75">
        <v>2</v>
      </c>
      <c r="X602" s="75" t="s">
        <v>956</v>
      </c>
      <c r="Y602" s="75" t="s">
        <v>952</v>
      </c>
      <c r="Z602" s="9" t="s">
        <v>952</v>
      </c>
      <c r="AA602" s="9">
        <v>1</v>
      </c>
      <c r="AB602" s="9">
        <v>2</v>
      </c>
      <c r="AC602" s="9">
        <v>2</v>
      </c>
      <c r="AD602" s="9">
        <v>1</v>
      </c>
      <c r="AE602" s="9">
        <v>2</v>
      </c>
      <c r="AF602" s="9">
        <v>1</v>
      </c>
      <c r="AG602" s="9">
        <v>2</v>
      </c>
      <c r="AH602" s="9">
        <v>2</v>
      </c>
      <c r="AI602" s="9">
        <v>2</v>
      </c>
      <c r="AJ602">
        <v>2</v>
      </c>
      <c r="AK602" t="s">
        <v>957</v>
      </c>
      <c r="AL602" s="58">
        <v>2</v>
      </c>
      <c r="AM602">
        <v>1</v>
      </c>
      <c r="AN602">
        <v>1</v>
      </c>
      <c r="AO602">
        <v>2</v>
      </c>
      <c r="AP602">
        <v>2</v>
      </c>
      <c r="AQ602">
        <v>1</v>
      </c>
      <c r="AR602">
        <v>2</v>
      </c>
      <c r="AS602">
        <v>2</v>
      </c>
      <c r="AT602">
        <v>2</v>
      </c>
      <c r="AU602">
        <v>2</v>
      </c>
      <c r="AV602">
        <v>2</v>
      </c>
      <c r="AW602">
        <v>1</v>
      </c>
      <c r="AX602">
        <v>2</v>
      </c>
      <c r="AY602">
        <v>2</v>
      </c>
      <c r="AZ602">
        <v>2</v>
      </c>
      <c r="BA602">
        <v>1</v>
      </c>
      <c r="BB602">
        <v>2</v>
      </c>
      <c r="BC602">
        <v>1</v>
      </c>
      <c r="BD602">
        <v>1</v>
      </c>
      <c r="BE602">
        <v>2</v>
      </c>
      <c r="BF602" t="s">
        <v>957</v>
      </c>
      <c r="BG602" t="s">
        <v>957</v>
      </c>
      <c r="BH602">
        <v>1</v>
      </c>
      <c r="BI602">
        <v>3</v>
      </c>
      <c r="BJ602">
        <v>3</v>
      </c>
      <c r="BK602">
        <v>3</v>
      </c>
      <c r="BL602">
        <v>1</v>
      </c>
      <c r="BM602">
        <v>3</v>
      </c>
      <c r="BN602">
        <v>3</v>
      </c>
      <c r="BO602">
        <v>2</v>
      </c>
      <c r="BP602">
        <v>2</v>
      </c>
      <c r="BQ602">
        <v>3</v>
      </c>
      <c r="BR602">
        <v>1</v>
      </c>
      <c r="BS602">
        <v>3</v>
      </c>
    </row>
    <row r="603" spans="1:72" hidden="1">
      <c r="A603" s="9">
        <v>596</v>
      </c>
      <c r="B603" s="9">
        <v>2</v>
      </c>
      <c r="C603" s="9">
        <v>9</v>
      </c>
      <c r="D603" s="9">
        <v>5</v>
      </c>
      <c r="E603" s="9">
        <v>1</v>
      </c>
      <c r="F603" s="9">
        <v>0</v>
      </c>
      <c r="G603" s="9">
        <v>0</v>
      </c>
      <c r="H603" s="9">
        <v>0</v>
      </c>
      <c r="I603" s="9">
        <v>1</v>
      </c>
      <c r="J603" s="9">
        <v>0</v>
      </c>
      <c r="K603" s="9">
        <v>0</v>
      </c>
      <c r="L603" s="9">
        <v>0</v>
      </c>
      <c r="M603" s="9">
        <v>2</v>
      </c>
      <c r="N603" s="9">
        <v>1</v>
      </c>
      <c r="O603" s="9">
        <v>1</v>
      </c>
      <c r="P603" s="9">
        <v>1</v>
      </c>
      <c r="Q603" s="9">
        <v>1</v>
      </c>
      <c r="R603" s="9">
        <v>1</v>
      </c>
      <c r="S603" s="9"/>
      <c r="T603" s="9">
        <v>1</v>
      </c>
      <c r="U603" s="9">
        <v>1</v>
      </c>
      <c r="V603" s="9">
        <v>1</v>
      </c>
      <c r="W603" s="75"/>
      <c r="X603" s="75" t="s">
        <v>956</v>
      </c>
      <c r="Y603" s="75" t="s">
        <v>952</v>
      </c>
      <c r="Z603" s="9" t="s">
        <v>952</v>
      </c>
      <c r="AA603" s="9">
        <v>1</v>
      </c>
      <c r="AB603" s="9">
        <v>2</v>
      </c>
      <c r="AC603" s="9"/>
      <c r="AD603" s="9">
        <v>1</v>
      </c>
      <c r="AE603" s="9"/>
      <c r="AF603" s="9"/>
      <c r="AG603" s="9">
        <v>1</v>
      </c>
      <c r="AH603" s="91">
        <v>1</v>
      </c>
      <c r="AI603" s="9">
        <v>2</v>
      </c>
      <c r="AK603" t="s">
        <v>957</v>
      </c>
      <c r="AM603">
        <v>1</v>
      </c>
      <c r="AN603">
        <v>1</v>
      </c>
      <c r="AO603">
        <v>2</v>
      </c>
      <c r="AP603">
        <v>2</v>
      </c>
      <c r="AQ603">
        <v>2</v>
      </c>
      <c r="AR603">
        <v>2</v>
      </c>
      <c r="AS603">
        <v>2</v>
      </c>
      <c r="AT603">
        <v>2</v>
      </c>
      <c r="AV603">
        <v>2</v>
      </c>
      <c r="AW603">
        <v>1</v>
      </c>
      <c r="AX603">
        <v>2</v>
      </c>
      <c r="AY603">
        <v>2</v>
      </c>
      <c r="BA603">
        <v>1</v>
      </c>
      <c r="BB603">
        <v>1</v>
      </c>
      <c r="BC603">
        <v>2</v>
      </c>
      <c r="BD603">
        <v>2</v>
      </c>
      <c r="BE603">
        <v>2</v>
      </c>
      <c r="BF603" t="s">
        <v>957</v>
      </c>
      <c r="BG603" t="s">
        <v>957</v>
      </c>
      <c r="BH603">
        <v>1</v>
      </c>
      <c r="BI603">
        <v>1</v>
      </c>
      <c r="BJ603">
        <v>1</v>
      </c>
      <c r="BK603">
        <v>1</v>
      </c>
      <c r="BL603">
        <v>1</v>
      </c>
      <c r="BM603">
        <v>2</v>
      </c>
      <c r="BO603">
        <v>2</v>
      </c>
      <c r="BP603">
        <v>2</v>
      </c>
      <c r="BQ603">
        <v>3</v>
      </c>
      <c r="BR603">
        <v>1</v>
      </c>
      <c r="BS603">
        <v>2</v>
      </c>
    </row>
    <row r="604" spans="1:72">
      <c r="A604" s="9">
        <v>597</v>
      </c>
      <c r="B604" s="9">
        <v>2</v>
      </c>
      <c r="C604" s="9">
        <v>8</v>
      </c>
      <c r="D604" s="9">
        <v>4</v>
      </c>
      <c r="E604" s="9">
        <v>7</v>
      </c>
      <c r="F604" s="9">
        <v>0</v>
      </c>
      <c r="G604" s="9">
        <v>0</v>
      </c>
      <c r="H604" s="9">
        <v>0</v>
      </c>
      <c r="I604" s="9">
        <v>0</v>
      </c>
      <c r="J604" s="9">
        <v>0</v>
      </c>
      <c r="K604" s="9">
        <v>1</v>
      </c>
      <c r="L604" s="9">
        <v>0</v>
      </c>
      <c r="M604" s="9">
        <v>2</v>
      </c>
      <c r="N604" s="9">
        <v>2</v>
      </c>
      <c r="O604" s="9">
        <v>2</v>
      </c>
      <c r="P604" s="9">
        <v>2</v>
      </c>
      <c r="Q604" s="9">
        <v>2</v>
      </c>
      <c r="R604" s="9" t="s">
        <v>957</v>
      </c>
      <c r="S604" s="9" t="s">
        <v>962</v>
      </c>
      <c r="T604" s="9">
        <v>2</v>
      </c>
      <c r="U604" s="9">
        <v>2</v>
      </c>
      <c r="V604" s="9" t="s">
        <v>957</v>
      </c>
      <c r="W604" s="75">
        <v>1</v>
      </c>
      <c r="X604" s="75">
        <v>1</v>
      </c>
      <c r="Y604" s="75">
        <v>2</v>
      </c>
      <c r="Z604" s="9">
        <v>1</v>
      </c>
      <c r="AA604" s="9">
        <v>1</v>
      </c>
      <c r="AB604" s="9">
        <v>2</v>
      </c>
      <c r="AC604" s="9">
        <v>2</v>
      </c>
      <c r="AD604" s="9">
        <v>1</v>
      </c>
      <c r="AE604" s="9">
        <v>2</v>
      </c>
      <c r="AF604" s="9">
        <v>1</v>
      </c>
      <c r="AG604" s="9">
        <v>1</v>
      </c>
      <c r="AH604" s="91">
        <v>1</v>
      </c>
      <c r="AI604" s="9">
        <v>1</v>
      </c>
      <c r="AJ604">
        <v>2</v>
      </c>
      <c r="AK604" t="s">
        <v>957</v>
      </c>
      <c r="AL604" s="58">
        <v>2</v>
      </c>
      <c r="AM604">
        <v>1</v>
      </c>
      <c r="AN604">
        <v>1</v>
      </c>
      <c r="AO604">
        <v>2</v>
      </c>
      <c r="AP604">
        <v>2</v>
      </c>
      <c r="AQ604">
        <v>2</v>
      </c>
      <c r="AR604">
        <v>2</v>
      </c>
      <c r="AS604">
        <v>2</v>
      </c>
      <c r="AT604">
        <v>2</v>
      </c>
      <c r="AU604">
        <v>2</v>
      </c>
      <c r="AV604">
        <v>2</v>
      </c>
      <c r="AW604">
        <v>2</v>
      </c>
      <c r="AX604">
        <v>2</v>
      </c>
      <c r="AY604">
        <v>2</v>
      </c>
      <c r="AZ604">
        <v>2</v>
      </c>
      <c r="BA604">
        <v>1</v>
      </c>
      <c r="BB604">
        <v>2</v>
      </c>
      <c r="BC604">
        <v>1</v>
      </c>
      <c r="BD604">
        <v>1</v>
      </c>
      <c r="BE604">
        <v>2</v>
      </c>
      <c r="BF604" t="s">
        <v>957</v>
      </c>
      <c r="BG604" t="s">
        <v>957</v>
      </c>
      <c r="BH604">
        <v>1</v>
      </c>
      <c r="BI604">
        <v>2</v>
      </c>
      <c r="BJ604">
        <v>1</v>
      </c>
      <c r="BK604">
        <v>1</v>
      </c>
      <c r="BL604">
        <v>1</v>
      </c>
      <c r="BM604">
        <v>1</v>
      </c>
      <c r="BN604">
        <v>4</v>
      </c>
      <c r="BO604">
        <v>1</v>
      </c>
      <c r="BP604">
        <v>4</v>
      </c>
      <c r="BQ604">
        <v>4</v>
      </c>
      <c r="BR604">
        <v>4</v>
      </c>
      <c r="BS604">
        <v>5</v>
      </c>
    </row>
    <row r="605" spans="1:72">
      <c r="A605" s="9">
        <v>598</v>
      </c>
      <c r="B605" s="9">
        <v>1</v>
      </c>
      <c r="C605" s="9">
        <v>5</v>
      </c>
      <c r="D605" s="9">
        <v>2</v>
      </c>
      <c r="E605" s="9">
        <v>11</v>
      </c>
      <c r="F605" s="9">
        <v>0</v>
      </c>
      <c r="G605" s="9">
        <v>0</v>
      </c>
      <c r="H605" s="9">
        <v>0</v>
      </c>
      <c r="I605" s="9">
        <v>0</v>
      </c>
      <c r="J605" s="9">
        <v>1</v>
      </c>
      <c r="K605" s="9">
        <v>0</v>
      </c>
      <c r="L605" s="9">
        <v>0</v>
      </c>
      <c r="M605" s="9">
        <v>1</v>
      </c>
      <c r="N605" s="9">
        <v>2</v>
      </c>
      <c r="O605" s="9">
        <v>2</v>
      </c>
      <c r="P605" s="9">
        <v>1</v>
      </c>
      <c r="Q605" s="9">
        <v>1</v>
      </c>
      <c r="R605" s="9">
        <v>1</v>
      </c>
      <c r="S605" s="9">
        <v>1</v>
      </c>
      <c r="T605" s="9">
        <v>2</v>
      </c>
      <c r="U605" s="9">
        <v>1</v>
      </c>
      <c r="V605" s="9">
        <v>1</v>
      </c>
      <c r="W605" s="75">
        <v>1</v>
      </c>
      <c r="X605" s="75">
        <v>1</v>
      </c>
      <c r="Y605" s="75">
        <v>2</v>
      </c>
      <c r="Z605" s="9">
        <v>1</v>
      </c>
      <c r="AA605" s="9">
        <v>1</v>
      </c>
      <c r="AB605" s="9">
        <v>1</v>
      </c>
      <c r="AC605" s="9">
        <v>1</v>
      </c>
      <c r="AD605" s="9">
        <v>2</v>
      </c>
      <c r="AE605" s="9">
        <v>2</v>
      </c>
      <c r="AF605" s="9">
        <v>2</v>
      </c>
      <c r="AG605" s="9">
        <v>2</v>
      </c>
      <c r="AH605" s="9">
        <v>2</v>
      </c>
      <c r="AI605" s="9">
        <v>2</v>
      </c>
      <c r="AJ605">
        <v>2</v>
      </c>
      <c r="AK605" t="s">
        <v>957</v>
      </c>
      <c r="AL605" s="58">
        <v>1</v>
      </c>
      <c r="AM605">
        <v>1</v>
      </c>
      <c r="AN605">
        <v>1</v>
      </c>
      <c r="AO605">
        <v>2</v>
      </c>
      <c r="AP605">
        <v>2</v>
      </c>
      <c r="AQ605">
        <v>2</v>
      </c>
      <c r="AR605">
        <v>1</v>
      </c>
      <c r="AS605">
        <v>2</v>
      </c>
      <c r="AT605">
        <v>2</v>
      </c>
      <c r="AU605">
        <v>1</v>
      </c>
      <c r="AV605">
        <v>2</v>
      </c>
      <c r="AW605">
        <v>1</v>
      </c>
      <c r="AX605">
        <v>2</v>
      </c>
      <c r="AY605">
        <v>2</v>
      </c>
      <c r="AZ605">
        <v>1</v>
      </c>
      <c r="BA605">
        <v>1</v>
      </c>
      <c r="BB605">
        <v>1</v>
      </c>
      <c r="BC605">
        <v>2</v>
      </c>
      <c r="BD605">
        <v>1</v>
      </c>
      <c r="BE605">
        <v>1</v>
      </c>
      <c r="BF605">
        <v>2</v>
      </c>
      <c r="BG605">
        <v>2</v>
      </c>
      <c r="BH605">
        <v>1</v>
      </c>
      <c r="BI605">
        <v>1</v>
      </c>
      <c r="BJ605">
        <v>2</v>
      </c>
      <c r="BK605">
        <v>2</v>
      </c>
      <c r="BL605">
        <v>2</v>
      </c>
      <c r="BM605">
        <v>2</v>
      </c>
      <c r="BN605">
        <v>2</v>
      </c>
      <c r="BO605">
        <v>3</v>
      </c>
      <c r="BP605">
        <v>1</v>
      </c>
      <c r="BQ605">
        <v>2</v>
      </c>
      <c r="BR605">
        <v>1</v>
      </c>
      <c r="BS605">
        <v>2</v>
      </c>
    </row>
    <row r="606" spans="1:72" hidden="1">
      <c r="A606" s="9">
        <v>599</v>
      </c>
      <c r="B606" s="9">
        <v>2</v>
      </c>
      <c r="C606" s="9">
        <v>2</v>
      </c>
      <c r="D606" s="9">
        <v>4</v>
      </c>
      <c r="E606" s="9">
        <v>8</v>
      </c>
      <c r="F606" s="9">
        <v>0</v>
      </c>
      <c r="G606" s="9">
        <v>0</v>
      </c>
      <c r="H606" s="9">
        <v>0</v>
      </c>
      <c r="I606" s="9">
        <v>0</v>
      </c>
      <c r="J606" s="9">
        <v>0</v>
      </c>
      <c r="K606" s="9">
        <v>1</v>
      </c>
      <c r="L606" s="9">
        <v>0</v>
      </c>
      <c r="M606" s="9">
        <v>3</v>
      </c>
      <c r="N606" s="9">
        <v>2</v>
      </c>
      <c r="O606" s="9">
        <v>2</v>
      </c>
      <c r="P606" s="9">
        <v>1</v>
      </c>
      <c r="Q606" s="9">
        <v>1</v>
      </c>
      <c r="R606" s="9">
        <v>1</v>
      </c>
      <c r="S606" s="9">
        <v>1</v>
      </c>
      <c r="T606" s="9">
        <v>2</v>
      </c>
      <c r="U606" s="9">
        <v>1</v>
      </c>
      <c r="V606" s="9">
        <v>1</v>
      </c>
      <c r="W606" s="75">
        <v>1</v>
      </c>
      <c r="X606" s="75">
        <v>1</v>
      </c>
      <c r="Y606" s="75">
        <v>2</v>
      </c>
      <c r="Z606" s="9">
        <v>1</v>
      </c>
      <c r="AA606" s="9">
        <v>1</v>
      </c>
      <c r="AB606" s="9">
        <v>1</v>
      </c>
      <c r="AC606" s="9">
        <v>2</v>
      </c>
      <c r="AD606" s="9">
        <v>1</v>
      </c>
      <c r="AE606" s="9">
        <v>2</v>
      </c>
      <c r="AF606" s="9">
        <v>1</v>
      </c>
      <c r="AG606" s="9">
        <v>1</v>
      </c>
      <c r="AH606" s="9">
        <v>1</v>
      </c>
      <c r="AI606" s="9">
        <v>2</v>
      </c>
      <c r="AJ606">
        <v>2</v>
      </c>
      <c r="AK606" t="s">
        <v>957</v>
      </c>
      <c r="AL606" s="58">
        <v>2</v>
      </c>
      <c r="AM606">
        <v>2</v>
      </c>
      <c r="AN606">
        <v>2</v>
      </c>
      <c r="AO606">
        <v>2</v>
      </c>
      <c r="AP606">
        <v>1</v>
      </c>
      <c r="AQ606">
        <v>1</v>
      </c>
      <c r="AR606">
        <v>2</v>
      </c>
      <c r="AS606">
        <v>2</v>
      </c>
      <c r="AT606">
        <v>1</v>
      </c>
      <c r="AU606">
        <v>1</v>
      </c>
      <c r="AV606">
        <v>2</v>
      </c>
      <c r="AW606">
        <v>1</v>
      </c>
      <c r="AX606">
        <v>2</v>
      </c>
      <c r="AY606">
        <v>2</v>
      </c>
      <c r="AZ606">
        <v>2</v>
      </c>
      <c r="BA606">
        <v>1</v>
      </c>
      <c r="BB606">
        <v>2</v>
      </c>
      <c r="BC606">
        <v>1</v>
      </c>
      <c r="BD606">
        <v>1</v>
      </c>
      <c r="BE606">
        <v>1</v>
      </c>
      <c r="BF606">
        <v>1</v>
      </c>
      <c r="BG606">
        <v>1</v>
      </c>
      <c r="BH606">
        <v>1</v>
      </c>
      <c r="BI606">
        <v>3</v>
      </c>
      <c r="BJ606">
        <v>1</v>
      </c>
      <c r="BK606">
        <v>3</v>
      </c>
      <c r="BL606">
        <v>3</v>
      </c>
      <c r="BM606">
        <v>2</v>
      </c>
      <c r="BN606">
        <v>4</v>
      </c>
      <c r="BO606">
        <v>2</v>
      </c>
      <c r="BP606">
        <v>1</v>
      </c>
      <c r="BQ606">
        <v>2</v>
      </c>
      <c r="BR606">
        <v>4</v>
      </c>
      <c r="BS606">
        <v>3</v>
      </c>
    </row>
    <row r="607" spans="1:72" hidden="1">
      <c r="A607" s="9">
        <v>600</v>
      </c>
      <c r="B607" s="9">
        <v>2</v>
      </c>
      <c r="C607" s="9">
        <v>4</v>
      </c>
      <c r="D607" s="9">
        <v>4</v>
      </c>
      <c r="E607" s="9">
        <v>1</v>
      </c>
      <c r="F607" s="9">
        <v>0</v>
      </c>
      <c r="G607" s="9">
        <v>1</v>
      </c>
      <c r="H607" s="9">
        <v>1</v>
      </c>
      <c r="I607" s="9">
        <v>1</v>
      </c>
      <c r="J607" s="9">
        <v>0</v>
      </c>
      <c r="K607" s="9">
        <v>0</v>
      </c>
      <c r="L607" s="9">
        <v>0</v>
      </c>
      <c r="M607" s="9">
        <v>2</v>
      </c>
      <c r="N607" s="9">
        <v>1</v>
      </c>
      <c r="O607" s="9">
        <v>2</v>
      </c>
      <c r="P607" s="9">
        <v>1</v>
      </c>
      <c r="Q607" s="9">
        <v>1</v>
      </c>
      <c r="R607" s="9">
        <v>1</v>
      </c>
      <c r="S607" s="9">
        <v>2</v>
      </c>
      <c r="T607" s="9">
        <v>2</v>
      </c>
      <c r="U607" s="9">
        <v>2</v>
      </c>
      <c r="V607" s="9" t="s">
        <v>967</v>
      </c>
      <c r="W607" s="75">
        <v>1</v>
      </c>
      <c r="X607" s="75">
        <v>1</v>
      </c>
      <c r="Y607" s="75">
        <v>2</v>
      </c>
      <c r="Z607" s="9">
        <v>1</v>
      </c>
      <c r="AA607" s="9">
        <v>1</v>
      </c>
      <c r="AB607" s="9">
        <v>1</v>
      </c>
      <c r="AC607" s="9">
        <v>1</v>
      </c>
      <c r="AD607" s="9">
        <v>1</v>
      </c>
      <c r="AE607" s="9">
        <v>1</v>
      </c>
      <c r="AF607" s="9">
        <v>1</v>
      </c>
      <c r="AG607" s="9">
        <v>1</v>
      </c>
      <c r="AH607" s="91">
        <v>1</v>
      </c>
      <c r="AI607" s="9">
        <v>2</v>
      </c>
      <c r="AJ607">
        <v>1</v>
      </c>
      <c r="AK607">
        <v>1</v>
      </c>
      <c r="AL607" s="58">
        <v>1</v>
      </c>
      <c r="AM607">
        <v>1</v>
      </c>
      <c r="AN607">
        <v>1</v>
      </c>
      <c r="AO607">
        <v>2</v>
      </c>
      <c r="AP607">
        <v>1</v>
      </c>
      <c r="AQ607">
        <v>2</v>
      </c>
      <c r="AR607">
        <v>1</v>
      </c>
      <c r="AS607">
        <v>2</v>
      </c>
      <c r="AT607">
        <v>1</v>
      </c>
      <c r="AU607">
        <v>1</v>
      </c>
      <c r="AV607">
        <v>2</v>
      </c>
      <c r="AW607">
        <v>1</v>
      </c>
      <c r="AX607">
        <v>2</v>
      </c>
      <c r="AY607">
        <v>2</v>
      </c>
      <c r="AZ607">
        <v>2</v>
      </c>
      <c r="BA607">
        <v>1</v>
      </c>
      <c r="BB607">
        <v>1</v>
      </c>
      <c r="BC607">
        <v>1</v>
      </c>
      <c r="BD607">
        <v>1</v>
      </c>
      <c r="BE607">
        <v>1</v>
      </c>
      <c r="BF607">
        <v>2</v>
      </c>
      <c r="BG607">
        <v>1</v>
      </c>
      <c r="BH607">
        <v>1</v>
      </c>
      <c r="BI607">
        <v>1</v>
      </c>
      <c r="BJ607">
        <v>1</v>
      </c>
      <c r="BK607">
        <v>1</v>
      </c>
      <c r="BL607">
        <v>1</v>
      </c>
      <c r="BM607">
        <v>1</v>
      </c>
      <c r="BN607">
        <v>4</v>
      </c>
      <c r="BO607">
        <v>2</v>
      </c>
      <c r="BP607">
        <v>1</v>
      </c>
      <c r="BQ607">
        <v>1</v>
      </c>
      <c r="BR607">
        <v>1</v>
      </c>
      <c r="BS607">
        <v>2</v>
      </c>
    </row>
    <row r="608" spans="1:72" hidden="1">
      <c r="A608" s="9">
        <v>601</v>
      </c>
      <c r="B608" s="9">
        <v>1</v>
      </c>
      <c r="C608" s="9">
        <v>9</v>
      </c>
      <c r="D608" s="9">
        <v>7</v>
      </c>
      <c r="E608" s="9">
        <v>9</v>
      </c>
      <c r="F608" s="9">
        <v>0</v>
      </c>
      <c r="G608" s="9">
        <v>0</v>
      </c>
      <c r="H608" s="9">
        <v>0</v>
      </c>
      <c r="I608" s="9">
        <v>0</v>
      </c>
      <c r="J608" s="9">
        <v>0</v>
      </c>
      <c r="K608" s="9">
        <v>1</v>
      </c>
      <c r="L608" s="9">
        <v>0</v>
      </c>
      <c r="M608" s="9">
        <v>2</v>
      </c>
      <c r="N608" s="9">
        <v>1</v>
      </c>
      <c r="O608" s="9">
        <v>1</v>
      </c>
      <c r="P608" s="9">
        <v>1</v>
      </c>
      <c r="Q608" s="9">
        <v>1</v>
      </c>
      <c r="R608" s="9">
        <v>1</v>
      </c>
      <c r="S608" s="9">
        <v>1</v>
      </c>
      <c r="T608" s="9">
        <v>1</v>
      </c>
      <c r="U608" s="9">
        <v>1</v>
      </c>
      <c r="V608" s="9">
        <v>1</v>
      </c>
      <c r="W608" s="75">
        <v>1</v>
      </c>
      <c r="X608" s="75">
        <v>1</v>
      </c>
      <c r="Y608" s="75">
        <v>1</v>
      </c>
      <c r="Z608" s="9">
        <v>2</v>
      </c>
      <c r="AA608" s="9">
        <v>1</v>
      </c>
      <c r="AB608" s="9">
        <v>1</v>
      </c>
      <c r="AC608" s="9">
        <v>1</v>
      </c>
      <c r="AD608" s="9">
        <v>1</v>
      </c>
      <c r="AE608" s="9">
        <v>1</v>
      </c>
      <c r="AF608" s="9">
        <v>1</v>
      </c>
      <c r="AG608" s="9">
        <v>1</v>
      </c>
      <c r="AH608" s="9">
        <v>1</v>
      </c>
      <c r="AI608" s="9">
        <v>2</v>
      </c>
      <c r="AJ608">
        <v>2</v>
      </c>
      <c r="AK608" t="s">
        <v>957</v>
      </c>
      <c r="AL608" s="58">
        <v>2</v>
      </c>
      <c r="AM608">
        <v>1</v>
      </c>
      <c r="AN608">
        <v>1</v>
      </c>
      <c r="AO608">
        <v>2</v>
      </c>
      <c r="AP608">
        <v>2</v>
      </c>
      <c r="AQ608">
        <v>2</v>
      </c>
      <c r="AR608">
        <v>1</v>
      </c>
      <c r="AS608">
        <v>2</v>
      </c>
      <c r="AT608">
        <v>1</v>
      </c>
      <c r="AU608">
        <v>1</v>
      </c>
      <c r="AV608">
        <v>2</v>
      </c>
      <c r="AW608">
        <v>1</v>
      </c>
      <c r="AX608">
        <v>1</v>
      </c>
      <c r="AY608">
        <v>1</v>
      </c>
      <c r="AZ608">
        <v>1</v>
      </c>
      <c r="BA608">
        <v>1</v>
      </c>
      <c r="BB608">
        <v>1</v>
      </c>
      <c r="BC608">
        <v>2</v>
      </c>
      <c r="BD608">
        <v>2</v>
      </c>
      <c r="BE608">
        <v>1</v>
      </c>
      <c r="BF608">
        <v>1</v>
      </c>
      <c r="BG608">
        <v>1</v>
      </c>
      <c r="BH608">
        <v>1</v>
      </c>
      <c r="BI608">
        <v>1</v>
      </c>
      <c r="BJ608">
        <v>1</v>
      </c>
      <c r="BK608">
        <v>1</v>
      </c>
      <c r="BL608">
        <v>1</v>
      </c>
      <c r="BM608">
        <v>2</v>
      </c>
      <c r="BN608">
        <v>2</v>
      </c>
      <c r="BO608">
        <v>2</v>
      </c>
      <c r="BP608">
        <v>1</v>
      </c>
      <c r="BQ608">
        <v>3</v>
      </c>
      <c r="BR608">
        <v>3</v>
      </c>
      <c r="BS608">
        <v>2</v>
      </c>
      <c r="BT608" t="s">
        <v>403</v>
      </c>
    </row>
    <row r="609" spans="1:72" hidden="1">
      <c r="A609" s="9">
        <v>602</v>
      </c>
      <c r="B609" s="9">
        <v>2</v>
      </c>
      <c r="C609" s="9">
        <v>5</v>
      </c>
      <c r="D609" s="9">
        <v>1</v>
      </c>
      <c r="E609" s="9">
        <v>11</v>
      </c>
      <c r="F609" s="9">
        <v>0</v>
      </c>
      <c r="G609" s="9">
        <v>0</v>
      </c>
      <c r="H609" s="9">
        <v>0</v>
      </c>
      <c r="I609" s="9">
        <v>1</v>
      </c>
      <c r="J609" s="9">
        <v>1</v>
      </c>
      <c r="K609" s="9">
        <v>0</v>
      </c>
      <c r="L609" s="9">
        <v>0</v>
      </c>
      <c r="M609" s="9">
        <v>2</v>
      </c>
      <c r="N609" s="9">
        <v>1</v>
      </c>
      <c r="O609" s="9">
        <v>1</v>
      </c>
      <c r="P609" s="9">
        <v>1</v>
      </c>
      <c r="Q609" s="9">
        <v>1</v>
      </c>
      <c r="R609" s="9">
        <v>1</v>
      </c>
      <c r="S609" s="9">
        <v>2</v>
      </c>
      <c r="T609" s="9">
        <v>2</v>
      </c>
      <c r="U609" s="9">
        <v>1</v>
      </c>
      <c r="V609" s="9">
        <v>1</v>
      </c>
      <c r="W609" s="75">
        <v>2</v>
      </c>
      <c r="X609" s="75" t="s">
        <v>956</v>
      </c>
      <c r="Y609" s="75" t="s">
        <v>952</v>
      </c>
      <c r="Z609" s="9" t="s">
        <v>952</v>
      </c>
      <c r="AA609" s="9">
        <v>1</v>
      </c>
      <c r="AB609" s="9">
        <v>2</v>
      </c>
      <c r="AC609" s="9">
        <v>1</v>
      </c>
      <c r="AD609" s="9">
        <v>1</v>
      </c>
      <c r="AE609" s="9">
        <v>1</v>
      </c>
      <c r="AF609" s="9">
        <v>2</v>
      </c>
      <c r="AG609" s="9">
        <v>1</v>
      </c>
      <c r="AH609" s="91">
        <v>1</v>
      </c>
      <c r="AI609" s="9">
        <v>2</v>
      </c>
      <c r="AJ609">
        <v>1</v>
      </c>
      <c r="AK609">
        <v>1</v>
      </c>
      <c r="AL609" s="58">
        <v>1</v>
      </c>
      <c r="AM609">
        <v>1</v>
      </c>
      <c r="AN609">
        <v>2</v>
      </c>
      <c r="AO609">
        <v>2</v>
      </c>
      <c r="AP609">
        <v>1</v>
      </c>
      <c r="AQ609">
        <v>2</v>
      </c>
      <c r="AR609">
        <v>1</v>
      </c>
      <c r="AS609">
        <v>1</v>
      </c>
      <c r="AT609">
        <v>2</v>
      </c>
      <c r="AU609">
        <v>2</v>
      </c>
      <c r="AV609">
        <v>2</v>
      </c>
      <c r="AW609">
        <v>1</v>
      </c>
      <c r="AX609">
        <v>1</v>
      </c>
      <c r="AY609">
        <v>1</v>
      </c>
      <c r="AZ609">
        <v>1</v>
      </c>
      <c r="BA609">
        <v>1</v>
      </c>
      <c r="BB609">
        <v>1</v>
      </c>
      <c r="BC609">
        <v>1</v>
      </c>
      <c r="BD609">
        <v>1</v>
      </c>
      <c r="BE609">
        <v>1</v>
      </c>
      <c r="BF609">
        <v>2</v>
      </c>
      <c r="BG609">
        <v>2</v>
      </c>
      <c r="BH609">
        <v>2</v>
      </c>
      <c r="BI609">
        <v>3</v>
      </c>
      <c r="BJ609">
        <v>1</v>
      </c>
      <c r="BK609">
        <v>2</v>
      </c>
      <c r="BL609">
        <v>2</v>
      </c>
      <c r="BM609">
        <v>1</v>
      </c>
      <c r="BN609">
        <v>4</v>
      </c>
      <c r="BO609">
        <v>2</v>
      </c>
      <c r="BP609">
        <v>2</v>
      </c>
      <c r="BQ609">
        <v>2</v>
      </c>
      <c r="BR609">
        <v>1</v>
      </c>
      <c r="BS609">
        <v>5</v>
      </c>
    </row>
    <row r="610" spans="1:72" hidden="1">
      <c r="A610" s="9">
        <v>603</v>
      </c>
      <c r="B610" s="9">
        <v>1</v>
      </c>
      <c r="C610" s="9">
        <v>7</v>
      </c>
      <c r="D610" s="9">
        <v>4</v>
      </c>
      <c r="E610" s="9">
        <v>6</v>
      </c>
      <c r="F610" s="9">
        <v>0</v>
      </c>
      <c r="G610" s="9">
        <v>0</v>
      </c>
      <c r="H610" s="9">
        <v>0</v>
      </c>
      <c r="I610" s="9">
        <v>1</v>
      </c>
      <c r="J610" s="9">
        <v>0</v>
      </c>
      <c r="K610" s="9">
        <v>0</v>
      </c>
      <c r="L610" s="9">
        <v>0</v>
      </c>
      <c r="M610" s="9">
        <v>2</v>
      </c>
      <c r="N610" s="9">
        <v>2</v>
      </c>
      <c r="O610" s="9">
        <v>1</v>
      </c>
      <c r="P610" s="9">
        <v>1</v>
      </c>
      <c r="Q610" s="9">
        <v>1</v>
      </c>
      <c r="R610" s="9">
        <v>1</v>
      </c>
      <c r="S610" s="9">
        <v>1</v>
      </c>
      <c r="T610" s="9">
        <v>1</v>
      </c>
      <c r="U610" s="9">
        <v>1</v>
      </c>
      <c r="V610" s="9">
        <v>1</v>
      </c>
      <c r="W610" s="75">
        <v>2</v>
      </c>
      <c r="X610" s="75" t="s">
        <v>956</v>
      </c>
      <c r="Y610" s="75" t="s">
        <v>952</v>
      </c>
      <c r="Z610" s="9" t="s">
        <v>952</v>
      </c>
      <c r="AA610" s="9">
        <v>1</v>
      </c>
      <c r="AB610" s="9">
        <v>1</v>
      </c>
      <c r="AC610" s="9">
        <v>1</v>
      </c>
      <c r="AD610" s="9">
        <v>1</v>
      </c>
      <c r="AE610" s="9">
        <v>1</v>
      </c>
      <c r="AF610" s="9">
        <v>1</v>
      </c>
      <c r="AG610" s="9">
        <v>1</v>
      </c>
      <c r="AH610" s="91">
        <v>1</v>
      </c>
      <c r="AI610" s="9">
        <v>2</v>
      </c>
      <c r="AJ610">
        <v>2</v>
      </c>
      <c r="AK610" t="s">
        <v>957</v>
      </c>
      <c r="AL610" s="58">
        <v>1</v>
      </c>
      <c r="AM610">
        <v>1</v>
      </c>
      <c r="AN610">
        <v>1</v>
      </c>
      <c r="AO610">
        <v>1</v>
      </c>
      <c r="AP610">
        <v>2</v>
      </c>
      <c r="AQ610">
        <v>2</v>
      </c>
      <c r="AR610">
        <v>2</v>
      </c>
      <c r="AS610">
        <v>2</v>
      </c>
      <c r="AT610">
        <v>1</v>
      </c>
      <c r="AU610">
        <v>2</v>
      </c>
      <c r="AV610">
        <v>2</v>
      </c>
      <c r="AW610">
        <v>1</v>
      </c>
      <c r="AX610">
        <v>2</v>
      </c>
      <c r="AY610">
        <v>2</v>
      </c>
      <c r="AZ610">
        <v>2</v>
      </c>
      <c r="BA610">
        <v>1</v>
      </c>
      <c r="BB610">
        <v>1</v>
      </c>
      <c r="BC610">
        <v>1</v>
      </c>
      <c r="BD610">
        <v>1</v>
      </c>
      <c r="BE610">
        <v>1</v>
      </c>
      <c r="BF610">
        <v>2</v>
      </c>
      <c r="BG610">
        <v>2</v>
      </c>
      <c r="BH610">
        <v>1</v>
      </c>
      <c r="BI610">
        <v>2</v>
      </c>
      <c r="BJ610">
        <v>1</v>
      </c>
      <c r="BK610">
        <v>3</v>
      </c>
      <c r="BL610">
        <v>3</v>
      </c>
      <c r="BM610">
        <v>1</v>
      </c>
      <c r="BN610">
        <v>3</v>
      </c>
      <c r="BO610">
        <v>2</v>
      </c>
      <c r="BP610">
        <v>4</v>
      </c>
      <c r="BQ610">
        <v>2</v>
      </c>
      <c r="BR610">
        <v>1</v>
      </c>
      <c r="BS610">
        <v>3</v>
      </c>
    </row>
    <row r="611" spans="1:72" hidden="1">
      <c r="A611" s="9">
        <v>604</v>
      </c>
      <c r="B611" s="9">
        <v>1</v>
      </c>
      <c r="C611" s="9">
        <v>9</v>
      </c>
      <c r="D611" s="9">
        <v>7</v>
      </c>
      <c r="E611" s="9">
        <v>5</v>
      </c>
      <c r="F611" s="9">
        <v>0</v>
      </c>
      <c r="G611" s="9">
        <v>0</v>
      </c>
      <c r="H611" s="9">
        <v>0</v>
      </c>
      <c r="I611" s="9">
        <v>0</v>
      </c>
      <c r="J611" s="9">
        <v>0</v>
      </c>
      <c r="K611" s="9">
        <v>1</v>
      </c>
      <c r="L611" s="9">
        <v>0</v>
      </c>
      <c r="M611" s="9">
        <v>2</v>
      </c>
      <c r="N611" s="9">
        <v>1</v>
      </c>
      <c r="O611" s="9">
        <v>1</v>
      </c>
      <c r="P611" s="9">
        <v>1</v>
      </c>
      <c r="Q611" s="9">
        <v>1</v>
      </c>
      <c r="R611" s="9">
        <v>1</v>
      </c>
      <c r="S611" s="9">
        <v>1</v>
      </c>
      <c r="T611" s="9">
        <v>2</v>
      </c>
      <c r="U611" s="9">
        <v>1</v>
      </c>
      <c r="V611" s="9">
        <v>2</v>
      </c>
      <c r="W611" s="75">
        <v>2</v>
      </c>
      <c r="X611" s="75" t="s">
        <v>956</v>
      </c>
      <c r="Y611" s="75" t="s">
        <v>952</v>
      </c>
      <c r="Z611" s="9" t="s">
        <v>952</v>
      </c>
      <c r="AA611" s="9">
        <v>1</v>
      </c>
      <c r="AB611" s="9">
        <v>2</v>
      </c>
      <c r="AC611" s="9">
        <v>2</v>
      </c>
      <c r="AD611" s="9">
        <v>1</v>
      </c>
      <c r="AE611" s="9">
        <v>2</v>
      </c>
      <c r="AF611" s="9">
        <v>1</v>
      </c>
      <c r="AG611" s="9">
        <v>1</v>
      </c>
      <c r="AH611" s="9">
        <v>2</v>
      </c>
      <c r="AI611" s="9">
        <v>2</v>
      </c>
      <c r="AJ611">
        <v>2</v>
      </c>
      <c r="AK611" t="s">
        <v>957</v>
      </c>
      <c r="AL611" s="58">
        <v>1</v>
      </c>
      <c r="AM611">
        <v>2</v>
      </c>
      <c r="AN611">
        <v>2</v>
      </c>
      <c r="AO611">
        <v>2</v>
      </c>
      <c r="AP611">
        <v>2</v>
      </c>
      <c r="AQ611">
        <v>2</v>
      </c>
      <c r="AR611">
        <v>2</v>
      </c>
      <c r="AS611">
        <v>2</v>
      </c>
      <c r="AT611">
        <v>2</v>
      </c>
      <c r="AU611">
        <v>2</v>
      </c>
      <c r="AV611">
        <v>2</v>
      </c>
      <c r="AW611">
        <v>2</v>
      </c>
      <c r="AX611">
        <v>2</v>
      </c>
      <c r="AY611">
        <v>2</v>
      </c>
      <c r="AZ611">
        <v>2</v>
      </c>
      <c r="BA611">
        <v>1</v>
      </c>
      <c r="BB611">
        <v>2</v>
      </c>
      <c r="BC611">
        <v>1</v>
      </c>
      <c r="BD611">
        <v>1</v>
      </c>
      <c r="BE611">
        <v>1</v>
      </c>
      <c r="BF611">
        <v>1</v>
      </c>
      <c r="BG611">
        <v>1</v>
      </c>
      <c r="BH611">
        <v>1</v>
      </c>
      <c r="BI611">
        <v>1</v>
      </c>
      <c r="BJ611">
        <v>1</v>
      </c>
      <c r="BK611">
        <v>1</v>
      </c>
      <c r="BL611">
        <v>1</v>
      </c>
      <c r="BM611">
        <v>1</v>
      </c>
      <c r="BN611">
        <v>4</v>
      </c>
      <c r="BO611">
        <v>2</v>
      </c>
      <c r="BP611">
        <v>4</v>
      </c>
      <c r="BQ611">
        <v>4</v>
      </c>
      <c r="BR611">
        <v>1</v>
      </c>
      <c r="BS611">
        <v>2</v>
      </c>
    </row>
    <row r="612" spans="1:72" hidden="1">
      <c r="A612" s="9">
        <v>605</v>
      </c>
      <c r="B612" s="9">
        <v>2</v>
      </c>
      <c r="C612" s="9">
        <v>5</v>
      </c>
      <c r="D612" s="9">
        <v>4</v>
      </c>
      <c r="E612" s="9">
        <v>1</v>
      </c>
      <c r="F612" s="9">
        <v>0</v>
      </c>
      <c r="G612" s="9">
        <v>0</v>
      </c>
      <c r="H612" s="9">
        <v>0</v>
      </c>
      <c r="I612" s="9">
        <v>1</v>
      </c>
      <c r="J612" s="9">
        <v>0</v>
      </c>
      <c r="K612" s="9">
        <v>0</v>
      </c>
      <c r="L612" s="9">
        <v>0</v>
      </c>
      <c r="M612" s="9">
        <v>2</v>
      </c>
      <c r="N612" s="9">
        <v>2</v>
      </c>
      <c r="O612" s="9">
        <v>2</v>
      </c>
      <c r="P612" s="9">
        <v>2</v>
      </c>
      <c r="Q612" s="9">
        <v>1</v>
      </c>
      <c r="R612" s="9">
        <v>1</v>
      </c>
      <c r="S612" s="9">
        <v>2</v>
      </c>
      <c r="T612" s="9">
        <v>2</v>
      </c>
      <c r="U612" s="9">
        <v>1</v>
      </c>
      <c r="V612" s="9">
        <v>2</v>
      </c>
      <c r="W612" s="75">
        <v>2</v>
      </c>
      <c r="X612" s="75" t="s">
        <v>956</v>
      </c>
      <c r="Y612" s="75" t="s">
        <v>952</v>
      </c>
      <c r="Z612" s="9" t="s">
        <v>952</v>
      </c>
      <c r="AA612" s="9">
        <v>2</v>
      </c>
      <c r="AB612" s="9">
        <v>1</v>
      </c>
      <c r="AC612" s="9">
        <v>1</v>
      </c>
      <c r="AD612" s="9">
        <v>1</v>
      </c>
      <c r="AE612" s="9">
        <v>1</v>
      </c>
      <c r="AF612" s="9">
        <v>2</v>
      </c>
      <c r="AG612" s="9">
        <v>2</v>
      </c>
      <c r="AH612" s="9">
        <v>1</v>
      </c>
      <c r="AI612" s="9">
        <v>1</v>
      </c>
      <c r="AJ612">
        <v>2</v>
      </c>
      <c r="AK612" t="s">
        <v>957</v>
      </c>
      <c r="AL612" s="58">
        <v>2</v>
      </c>
      <c r="AM612">
        <v>1</v>
      </c>
      <c r="AN612">
        <v>2</v>
      </c>
      <c r="AO612">
        <v>2</v>
      </c>
      <c r="AP612">
        <v>1</v>
      </c>
      <c r="AQ612">
        <v>2</v>
      </c>
      <c r="AR612">
        <v>2</v>
      </c>
      <c r="AS612">
        <v>2</v>
      </c>
      <c r="AT612">
        <v>2</v>
      </c>
      <c r="AU612">
        <v>2</v>
      </c>
      <c r="AV612">
        <v>2</v>
      </c>
      <c r="AW612">
        <v>2</v>
      </c>
      <c r="AX612">
        <v>2</v>
      </c>
      <c r="AY612">
        <v>2</v>
      </c>
      <c r="AZ612">
        <v>2</v>
      </c>
      <c r="BA612">
        <v>2</v>
      </c>
      <c r="BB612">
        <v>2</v>
      </c>
      <c r="BC612">
        <v>1</v>
      </c>
      <c r="BD612">
        <v>1</v>
      </c>
      <c r="BE612">
        <v>1</v>
      </c>
      <c r="BF612">
        <v>4</v>
      </c>
      <c r="BG612">
        <v>4</v>
      </c>
      <c r="BH612">
        <v>2</v>
      </c>
      <c r="BI612">
        <v>4</v>
      </c>
      <c r="BJ612">
        <v>4</v>
      </c>
      <c r="BK612">
        <v>4</v>
      </c>
      <c r="BL612">
        <v>4</v>
      </c>
      <c r="BM612">
        <v>1</v>
      </c>
      <c r="BN612">
        <v>4</v>
      </c>
      <c r="BO612">
        <v>1</v>
      </c>
      <c r="BP612">
        <v>4</v>
      </c>
      <c r="BQ612">
        <v>4</v>
      </c>
      <c r="BR612">
        <v>1</v>
      </c>
      <c r="BS612">
        <v>4</v>
      </c>
      <c r="BT612" t="s">
        <v>404</v>
      </c>
    </row>
    <row r="613" spans="1:72">
      <c r="A613" s="9">
        <v>606</v>
      </c>
      <c r="B613" s="9">
        <v>2</v>
      </c>
      <c r="C613" s="9">
        <v>2</v>
      </c>
      <c r="D613" s="9">
        <v>4</v>
      </c>
      <c r="E613" s="9">
        <v>4</v>
      </c>
      <c r="F613" s="9">
        <v>1</v>
      </c>
      <c r="G613" s="9">
        <v>0</v>
      </c>
      <c r="H613" s="9">
        <v>0</v>
      </c>
      <c r="I613" s="9">
        <v>1</v>
      </c>
      <c r="J613" s="9">
        <v>0</v>
      </c>
      <c r="K613" s="9">
        <v>0</v>
      </c>
      <c r="L613" s="9">
        <v>0</v>
      </c>
      <c r="M613" s="9">
        <v>3</v>
      </c>
      <c r="N613" s="9">
        <v>2</v>
      </c>
      <c r="O613" s="9">
        <v>2</v>
      </c>
      <c r="P613" s="9">
        <v>2</v>
      </c>
      <c r="Q613" s="9">
        <v>1</v>
      </c>
      <c r="R613" s="9">
        <v>1</v>
      </c>
      <c r="S613" s="9">
        <v>2</v>
      </c>
      <c r="T613" s="9">
        <v>1</v>
      </c>
      <c r="U613" s="9">
        <v>1</v>
      </c>
      <c r="V613" s="9">
        <v>2</v>
      </c>
      <c r="W613" s="75">
        <v>2</v>
      </c>
      <c r="X613" s="75" t="s">
        <v>956</v>
      </c>
      <c r="Y613" s="75" t="s">
        <v>952</v>
      </c>
      <c r="Z613" s="9" t="s">
        <v>952</v>
      </c>
      <c r="AA613" s="9">
        <v>2</v>
      </c>
      <c r="AB613" s="9">
        <v>2</v>
      </c>
      <c r="AC613" s="9">
        <v>1</v>
      </c>
      <c r="AD613" s="9">
        <v>1</v>
      </c>
      <c r="AE613" s="9">
        <v>2</v>
      </c>
      <c r="AF613" s="9">
        <v>2</v>
      </c>
      <c r="AG613" s="9">
        <v>2</v>
      </c>
      <c r="AH613" s="9">
        <v>2</v>
      </c>
      <c r="AI613" s="9">
        <v>2</v>
      </c>
      <c r="AJ613">
        <v>1</v>
      </c>
      <c r="AK613">
        <v>1</v>
      </c>
      <c r="AL613" s="58">
        <v>2</v>
      </c>
      <c r="AM613">
        <v>1</v>
      </c>
      <c r="AN613">
        <v>2</v>
      </c>
      <c r="AO613">
        <v>2</v>
      </c>
      <c r="AP613">
        <v>1</v>
      </c>
      <c r="AQ613">
        <v>2</v>
      </c>
      <c r="AR613">
        <v>2</v>
      </c>
      <c r="AS613">
        <v>2</v>
      </c>
      <c r="AT613">
        <v>1</v>
      </c>
      <c r="AU613">
        <v>2</v>
      </c>
      <c r="AV613">
        <v>2</v>
      </c>
      <c r="AW613">
        <v>1</v>
      </c>
      <c r="AX613">
        <v>2</v>
      </c>
      <c r="AY613">
        <v>2</v>
      </c>
      <c r="AZ613">
        <v>2</v>
      </c>
      <c r="BA613">
        <v>2</v>
      </c>
      <c r="BB613">
        <v>2</v>
      </c>
      <c r="BC613">
        <v>1</v>
      </c>
      <c r="BD613">
        <v>1</v>
      </c>
      <c r="BE613">
        <v>1</v>
      </c>
      <c r="BF613">
        <v>1</v>
      </c>
      <c r="BG613">
        <v>1</v>
      </c>
      <c r="BH613">
        <v>1</v>
      </c>
      <c r="BI613">
        <v>2</v>
      </c>
      <c r="BJ613">
        <v>1</v>
      </c>
      <c r="BK613">
        <v>2</v>
      </c>
      <c r="BL613">
        <v>1</v>
      </c>
      <c r="BM613">
        <v>3</v>
      </c>
      <c r="BN613">
        <v>4</v>
      </c>
      <c r="BO613">
        <v>2</v>
      </c>
      <c r="BP613">
        <v>2</v>
      </c>
      <c r="BQ613">
        <v>1</v>
      </c>
      <c r="BR613">
        <v>1</v>
      </c>
      <c r="BS613">
        <v>1</v>
      </c>
    </row>
    <row r="614" spans="1:72">
      <c r="A614" s="9">
        <v>607</v>
      </c>
      <c r="B614" s="9">
        <v>2</v>
      </c>
      <c r="C614" s="9">
        <v>3</v>
      </c>
      <c r="D614" s="9">
        <v>1</v>
      </c>
      <c r="E614" s="9">
        <v>16</v>
      </c>
      <c r="F614" s="9">
        <v>0</v>
      </c>
      <c r="G614" s="9">
        <v>0</v>
      </c>
      <c r="H614" s="9">
        <v>0</v>
      </c>
      <c r="I614" s="9">
        <v>0</v>
      </c>
      <c r="J614" s="9">
        <v>1</v>
      </c>
      <c r="K614" s="9">
        <v>0</v>
      </c>
      <c r="L614" s="9">
        <v>0</v>
      </c>
      <c r="M614" s="9">
        <v>1</v>
      </c>
      <c r="N614" s="9">
        <v>2</v>
      </c>
      <c r="O614" s="9">
        <v>1</v>
      </c>
      <c r="P614" s="9">
        <v>1</v>
      </c>
      <c r="Q614" s="9">
        <v>1</v>
      </c>
      <c r="R614" s="9">
        <v>1</v>
      </c>
      <c r="S614" s="9">
        <v>2</v>
      </c>
      <c r="T614" s="9">
        <v>2</v>
      </c>
      <c r="U614" s="9">
        <v>1</v>
      </c>
      <c r="V614" s="9">
        <v>2</v>
      </c>
      <c r="W614" s="75">
        <v>2</v>
      </c>
      <c r="X614" s="75" t="s">
        <v>956</v>
      </c>
      <c r="Y614" s="75" t="s">
        <v>952</v>
      </c>
      <c r="Z614" s="9" t="s">
        <v>952</v>
      </c>
      <c r="AA614" s="9">
        <v>2</v>
      </c>
      <c r="AB614" s="9">
        <v>2</v>
      </c>
      <c r="AC614" s="9">
        <v>1</v>
      </c>
      <c r="AD614" s="9">
        <v>1</v>
      </c>
      <c r="AE614" s="9">
        <v>2</v>
      </c>
      <c r="AF614" s="9">
        <v>1</v>
      </c>
      <c r="AG614" s="9">
        <v>1</v>
      </c>
      <c r="AH614" s="9">
        <v>1</v>
      </c>
      <c r="AI614" s="9">
        <v>2</v>
      </c>
      <c r="AJ614">
        <v>2</v>
      </c>
      <c r="AK614" t="s">
        <v>957</v>
      </c>
      <c r="AL614" s="58">
        <v>1</v>
      </c>
      <c r="AM614">
        <v>1</v>
      </c>
      <c r="AN614">
        <v>1</v>
      </c>
      <c r="AO614">
        <v>2</v>
      </c>
      <c r="AP614">
        <v>2</v>
      </c>
      <c r="AQ614">
        <v>2</v>
      </c>
      <c r="AR614">
        <v>2</v>
      </c>
      <c r="AS614">
        <v>2</v>
      </c>
      <c r="AT614">
        <v>2</v>
      </c>
      <c r="AU614">
        <v>2</v>
      </c>
      <c r="AV614">
        <v>2</v>
      </c>
      <c r="AW614">
        <v>1</v>
      </c>
      <c r="AX614">
        <v>2</v>
      </c>
      <c r="AY614">
        <v>1</v>
      </c>
      <c r="AZ614">
        <v>2</v>
      </c>
      <c r="BA614">
        <v>1</v>
      </c>
      <c r="BB614">
        <v>1</v>
      </c>
      <c r="BC614">
        <v>1</v>
      </c>
      <c r="BD614">
        <v>1</v>
      </c>
      <c r="BE614">
        <v>2</v>
      </c>
      <c r="BF614" t="s">
        <v>957</v>
      </c>
      <c r="BG614" t="s">
        <v>957</v>
      </c>
      <c r="BH614">
        <v>1</v>
      </c>
      <c r="BI614">
        <v>2</v>
      </c>
      <c r="BJ614">
        <v>2</v>
      </c>
      <c r="BK614">
        <v>2</v>
      </c>
      <c r="BL614">
        <v>1</v>
      </c>
      <c r="BM614">
        <v>1</v>
      </c>
      <c r="BN614">
        <v>4</v>
      </c>
      <c r="BO614">
        <v>2</v>
      </c>
      <c r="BP614">
        <v>2</v>
      </c>
      <c r="BQ614">
        <v>2</v>
      </c>
      <c r="BR614">
        <v>2</v>
      </c>
      <c r="BS614">
        <v>5</v>
      </c>
    </row>
    <row r="615" spans="1:72">
      <c r="A615" s="9">
        <v>608</v>
      </c>
      <c r="B615" s="9">
        <v>2</v>
      </c>
      <c r="C615" s="9">
        <v>4</v>
      </c>
      <c r="D615" s="9">
        <v>5</v>
      </c>
      <c r="E615" s="9">
        <v>1</v>
      </c>
      <c r="F615" s="9">
        <v>0</v>
      </c>
      <c r="G615" s="9">
        <v>0</v>
      </c>
      <c r="H615" s="9">
        <v>0</v>
      </c>
      <c r="I615" s="9">
        <v>1</v>
      </c>
      <c r="J615" s="9">
        <v>0</v>
      </c>
      <c r="K615" s="9">
        <v>0</v>
      </c>
      <c r="L615" s="9">
        <v>0</v>
      </c>
      <c r="M615" s="9">
        <v>2</v>
      </c>
      <c r="N615" s="9">
        <v>2</v>
      </c>
      <c r="O615" s="9">
        <v>1</v>
      </c>
      <c r="P615" s="9">
        <v>1</v>
      </c>
      <c r="Q615" s="9">
        <v>1</v>
      </c>
      <c r="R615" s="9">
        <v>2</v>
      </c>
      <c r="S615" s="9"/>
      <c r="T615" s="9">
        <v>1</v>
      </c>
      <c r="U615" s="9">
        <v>1</v>
      </c>
      <c r="V615" s="9">
        <v>2</v>
      </c>
      <c r="W615" s="75">
        <v>2</v>
      </c>
      <c r="X615" s="75" t="s">
        <v>956</v>
      </c>
      <c r="Y615" s="75" t="s">
        <v>952</v>
      </c>
      <c r="Z615" s="9" t="s">
        <v>952</v>
      </c>
      <c r="AA615" s="9">
        <v>2</v>
      </c>
      <c r="AB615" s="9">
        <v>2</v>
      </c>
      <c r="AC615" s="9">
        <v>2</v>
      </c>
      <c r="AD615" s="9">
        <v>1</v>
      </c>
      <c r="AE615" s="9">
        <v>2</v>
      </c>
      <c r="AF615" s="9">
        <v>2</v>
      </c>
      <c r="AG615" s="9">
        <v>1</v>
      </c>
      <c r="AH615" s="91">
        <v>1</v>
      </c>
      <c r="AI615" s="9">
        <v>2</v>
      </c>
      <c r="AJ615">
        <v>1</v>
      </c>
      <c r="AK615">
        <v>1</v>
      </c>
      <c r="AL615" s="58">
        <v>2</v>
      </c>
      <c r="AM615">
        <v>2</v>
      </c>
      <c r="AN615">
        <v>2</v>
      </c>
      <c r="AO615">
        <v>2</v>
      </c>
      <c r="AP615">
        <v>2</v>
      </c>
      <c r="AQ615">
        <v>2</v>
      </c>
      <c r="AR615">
        <v>2</v>
      </c>
      <c r="AS615">
        <v>2</v>
      </c>
      <c r="AT615">
        <v>2</v>
      </c>
      <c r="AU615">
        <v>1</v>
      </c>
      <c r="AV615">
        <v>2</v>
      </c>
      <c r="AW615">
        <v>2</v>
      </c>
      <c r="AX615">
        <v>2</v>
      </c>
      <c r="AY615">
        <v>2</v>
      </c>
      <c r="AZ615">
        <v>2</v>
      </c>
      <c r="BA615">
        <v>1</v>
      </c>
      <c r="BB615">
        <v>1</v>
      </c>
      <c r="BC615">
        <v>1</v>
      </c>
      <c r="BD615">
        <v>1</v>
      </c>
      <c r="BE615">
        <v>1</v>
      </c>
      <c r="BF615">
        <v>2</v>
      </c>
      <c r="BG615">
        <v>2</v>
      </c>
      <c r="BH615">
        <v>1</v>
      </c>
      <c r="BI615">
        <v>2</v>
      </c>
      <c r="BJ615">
        <v>1</v>
      </c>
      <c r="BK615">
        <v>2</v>
      </c>
      <c r="BL615">
        <v>1</v>
      </c>
      <c r="BM615">
        <v>4</v>
      </c>
      <c r="BN615">
        <v>4</v>
      </c>
      <c r="BO615">
        <v>3</v>
      </c>
      <c r="BP615">
        <v>1</v>
      </c>
      <c r="BQ615">
        <v>2</v>
      </c>
      <c r="BR615">
        <v>1</v>
      </c>
      <c r="BS615">
        <v>2</v>
      </c>
    </row>
    <row r="616" spans="1:72" hidden="1">
      <c r="A616" s="9">
        <v>609</v>
      </c>
      <c r="B616" s="9">
        <v>1</v>
      </c>
      <c r="C616" s="9">
        <v>4</v>
      </c>
      <c r="D616" s="9">
        <v>1</v>
      </c>
      <c r="E616" s="9">
        <v>1</v>
      </c>
      <c r="F616" s="9">
        <v>0</v>
      </c>
      <c r="G616" s="9">
        <v>0</v>
      </c>
      <c r="H616" s="9">
        <v>0</v>
      </c>
      <c r="I616" s="9">
        <v>0</v>
      </c>
      <c r="J616" s="9">
        <v>0</v>
      </c>
      <c r="K616" s="9">
        <v>1</v>
      </c>
      <c r="L616" s="9">
        <v>0</v>
      </c>
      <c r="M616" s="9">
        <v>2</v>
      </c>
      <c r="N616" s="9">
        <v>1</v>
      </c>
      <c r="O616" s="9">
        <v>2</v>
      </c>
      <c r="P616" s="9">
        <v>1</v>
      </c>
      <c r="Q616" s="9">
        <v>1</v>
      </c>
      <c r="R616" s="9">
        <v>1</v>
      </c>
      <c r="S616" s="9">
        <v>1</v>
      </c>
      <c r="T616" s="9">
        <v>1</v>
      </c>
      <c r="U616" s="9">
        <v>1</v>
      </c>
      <c r="V616" s="9">
        <v>1</v>
      </c>
      <c r="W616" s="75">
        <v>2</v>
      </c>
      <c r="X616" s="75" t="s">
        <v>956</v>
      </c>
      <c r="Y616" s="75" t="s">
        <v>952</v>
      </c>
      <c r="Z616" s="9" t="s">
        <v>952</v>
      </c>
      <c r="AA616" s="9">
        <v>2</v>
      </c>
      <c r="AB616" s="9">
        <v>2</v>
      </c>
      <c r="AC616" s="9">
        <v>2</v>
      </c>
      <c r="AD616" s="9">
        <v>1</v>
      </c>
      <c r="AE616" s="9">
        <v>2</v>
      </c>
      <c r="AF616" s="9">
        <v>1</v>
      </c>
      <c r="AG616" s="9">
        <v>1</v>
      </c>
      <c r="AH616" s="9">
        <v>1</v>
      </c>
      <c r="AI616" s="9">
        <v>2</v>
      </c>
      <c r="AJ616">
        <v>1</v>
      </c>
      <c r="AK616">
        <v>1</v>
      </c>
      <c r="AL616" s="58">
        <v>2</v>
      </c>
      <c r="AM616">
        <v>1</v>
      </c>
      <c r="AN616">
        <v>2</v>
      </c>
      <c r="AO616">
        <v>2</v>
      </c>
      <c r="AP616">
        <v>2</v>
      </c>
      <c r="AQ616">
        <v>2</v>
      </c>
      <c r="AR616">
        <v>2</v>
      </c>
      <c r="AS616">
        <v>2</v>
      </c>
      <c r="AT616">
        <v>2</v>
      </c>
      <c r="AU616">
        <v>2</v>
      </c>
      <c r="AV616">
        <v>2</v>
      </c>
      <c r="AW616">
        <v>2</v>
      </c>
      <c r="AX616">
        <v>2</v>
      </c>
      <c r="AY616">
        <v>2</v>
      </c>
      <c r="AZ616">
        <v>2</v>
      </c>
      <c r="BA616">
        <v>2</v>
      </c>
      <c r="BB616">
        <v>2</v>
      </c>
      <c r="BC616">
        <v>1</v>
      </c>
      <c r="BD616">
        <v>1</v>
      </c>
      <c r="BE616">
        <v>1</v>
      </c>
      <c r="BF616">
        <v>2</v>
      </c>
      <c r="BG616">
        <v>1</v>
      </c>
      <c r="BH616">
        <v>1</v>
      </c>
      <c r="BI616">
        <v>2</v>
      </c>
      <c r="BJ616">
        <v>1</v>
      </c>
      <c r="BK616">
        <v>2</v>
      </c>
      <c r="BL616">
        <v>1</v>
      </c>
      <c r="BM616">
        <v>2</v>
      </c>
      <c r="BN616">
        <v>4</v>
      </c>
      <c r="BO616">
        <v>4</v>
      </c>
      <c r="BP616">
        <v>2</v>
      </c>
      <c r="BQ616">
        <v>3</v>
      </c>
      <c r="BR616">
        <v>1</v>
      </c>
    </row>
    <row r="617" spans="1:72">
      <c r="A617" s="9">
        <v>610</v>
      </c>
      <c r="B617" s="9">
        <v>1</v>
      </c>
      <c r="C617" s="9">
        <v>2</v>
      </c>
      <c r="D617" s="9">
        <v>1</v>
      </c>
      <c r="E617" s="9">
        <v>1</v>
      </c>
      <c r="F617" s="9">
        <v>0</v>
      </c>
      <c r="G617" s="9">
        <v>0</v>
      </c>
      <c r="H617" s="9">
        <v>0</v>
      </c>
      <c r="I617" s="9">
        <v>0</v>
      </c>
      <c r="J617" s="9">
        <v>1</v>
      </c>
      <c r="K617" s="9">
        <v>0</v>
      </c>
      <c r="L617" s="9">
        <v>0</v>
      </c>
      <c r="M617" s="9">
        <v>1</v>
      </c>
      <c r="N617" s="9">
        <v>2</v>
      </c>
      <c r="O617" s="9">
        <v>2</v>
      </c>
      <c r="P617" s="9">
        <v>2</v>
      </c>
      <c r="Q617" s="9">
        <v>2</v>
      </c>
      <c r="R617" s="9" t="s">
        <v>957</v>
      </c>
      <c r="S617" s="9" t="s">
        <v>957</v>
      </c>
      <c r="T617" s="9">
        <v>2</v>
      </c>
      <c r="U617" s="9">
        <v>2</v>
      </c>
      <c r="V617" s="9" t="s">
        <v>957</v>
      </c>
      <c r="W617" s="75">
        <v>2</v>
      </c>
      <c r="X617" s="75" t="s">
        <v>956</v>
      </c>
      <c r="Y617" s="75" t="s">
        <v>952</v>
      </c>
      <c r="Z617" s="9" t="s">
        <v>952</v>
      </c>
      <c r="AA617" s="9">
        <v>2</v>
      </c>
      <c r="AB617" s="9">
        <v>2</v>
      </c>
      <c r="AC617" s="9">
        <v>2</v>
      </c>
      <c r="AD617" s="9">
        <v>2</v>
      </c>
      <c r="AE617" s="9">
        <v>2</v>
      </c>
      <c r="AF617" s="9">
        <v>2</v>
      </c>
      <c r="AG617" s="9">
        <v>2</v>
      </c>
      <c r="AH617" s="91">
        <v>2</v>
      </c>
      <c r="AI617" s="9">
        <v>1</v>
      </c>
      <c r="AJ617">
        <v>1</v>
      </c>
      <c r="AK617">
        <v>1</v>
      </c>
      <c r="AL617" s="58">
        <v>2</v>
      </c>
      <c r="AM617">
        <v>2</v>
      </c>
      <c r="AN617">
        <v>2</v>
      </c>
      <c r="AO617">
        <v>2</v>
      </c>
      <c r="AP617">
        <v>2</v>
      </c>
      <c r="AQ617">
        <v>2</v>
      </c>
      <c r="AR617">
        <v>2</v>
      </c>
      <c r="AS617">
        <v>2</v>
      </c>
      <c r="AT617">
        <v>2</v>
      </c>
      <c r="AU617">
        <v>2</v>
      </c>
      <c r="AV617">
        <v>2</v>
      </c>
      <c r="AW617">
        <v>2</v>
      </c>
      <c r="AX617">
        <v>2</v>
      </c>
      <c r="AY617">
        <v>2</v>
      </c>
      <c r="AZ617">
        <v>2</v>
      </c>
      <c r="BA617">
        <v>2</v>
      </c>
      <c r="BB617">
        <v>2</v>
      </c>
      <c r="BC617">
        <v>2</v>
      </c>
      <c r="BD617">
        <v>2</v>
      </c>
      <c r="BE617">
        <v>2</v>
      </c>
      <c r="BF617" t="s">
        <v>957</v>
      </c>
      <c r="BG617" t="s">
        <v>957</v>
      </c>
      <c r="BH617">
        <v>2</v>
      </c>
      <c r="BI617">
        <v>1</v>
      </c>
      <c r="BJ617">
        <v>3</v>
      </c>
      <c r="BK617">
        <v>2</v>
      </c>
      <c r="BL617">
        <v>1</v>
      </c>
      <c r="BM617">
        <v>2</v>
      </c>
      <c r="BN617">
        <v>2</v>
      </c>
      <c r="BP617">
        <v>2</v>
      </c>
      <c r="BQ617">
        <v>2</v>
      </c>
      <c r="BS617">
        <v>4</v>
      </c>
    </row>
    <row r="618" spans="1:72">
      <c r="A618" s="9">
        <v>611</v>
      </c>
      <c r="B618" s="9">
        <v>1</v>
      </c>
      <c r="C618" s="9">
        <v>6</v>
      </c>
      <c r="D618" s="9">
        <v>1</v>
      </c>
      <c r="E618" s="9">
        <v>1</v>
      </c>
      <c r="F618" s="9">
        <v>0</v>
      </c>
      <c r="G618" s="9">
        <v>0</v>
      </c>
      <c r="H618" s="9">
        <v>0</v>
      </c>
      <c r="I618" s="9">
        <v>1</v>
      </c>
      <c r="J618" s="9">
        <v>0</v>
      </c>
      <c r="K618" s="9">
        <v>0</v>
      </c>
      <c r="L618" s="9">
        <v>0</v>
      </c>
      <c r="M618" s="9">
        <v>1</v>
      </c>
      <c r="N618" s="9">
        <v>2</v>
      </c>
      <c r="O618" s="9">
        <v>2</v>
      </c>
      <c r="P618" s="9">
        <v>1</v>
      </c>
      <c r="Q618" s="9">
        <v>1</v>
      </c>
      <c r="R618" s="9">
        <v>1</v>
      </c>
      <c r="S618" s="9">
        <v>2</v>
      </c>
      <c r="T618" s="9">
        <v>2</v>
      </c>
      <c r="U618" s="9">
        <v>1</v>
      </c>
      <c r="V618" s="9">
        <v>2</v>
      </c>
      <c r="W618" s="75">
        <v>1</v>
      </c>
      <c r="X618" s="75">
        <v>1</v>
      </c>
      <c r="Y618" s="75">
        <v>2</v>
      </c>
      <c r="Z618" s="9">
        <v>1</v>
      </c>
      <c r="AA618" s="9">
        <v>2</v>
      </c>
      <c r="AB618" s="9">
        <v>1</v>
      </c>
      <c r="AC618" s="9">
        <v>1</v>
      </c>
      <c r="AD618" s="9">
        <v>1</v>
      </c>
      <c r="AE618" s="9">
        <v>2</v>
      </c>
      <c r="AF618" s="9">
        <v>1</v>
      </c>
      <c r="AG618" s="9">
        <v>2</v>
      </c>
      <c r="AH618" s="91">
        <v>1</v>
      </c>
      <c r="AI618" s="9">
        <v>2</v>
      </c>
      <c r="AJ618">
        <v>2</v>
      </c>
      <c r="AK618" t="s">
        <v>957</v>
      </c>
      <c r="AL618" s="58">
        <v>2</v>
      </c>
      <c r="AM618">
        <v>1</v>
      </c>
      <c r="AN618">
        <v>2</v>
      </c>
      <c r="AO618">
        <v>2</v>
      </c>
      <c r="AP618">
        <v>2</v>
      </c>
      <c r="AQ618">
        <v>2</v>
      </c>
      <c r="AR618">
        <v>2</v>
      </c>
      <c r="AS618">
        <v>2</v>
      </c>
      <c r="AT618">
        <v>2</v>
      </c>
      <c r="AU618">
        <v>1</v>
      </c>
      <c r="AV618">
        <v>2</v>
      </c>
      <c r="AW618">
        <v>2</v>
      </c>
      <c r="AX618">
        <v>2</v>
      </c>
      <c r="AY618">
        <v>2</v>
      </c>
      <c r="AZ618">
        <v>2</v>
      </c>
      <c r="BA618">
        <v>2</v>
      </c>
      <c r="BB618">
        <v>2</v>
      </c>
      <c r="BC618">
        <v>1</v>
      </c>
      <c r="BD618">
        <v>1</v>
      </c>
      <c r="BE618">
        <v>2</v>
      </c>
      <c r="BF618" t="s">
        <v>957</v>
      </c>
      <c r="BG618" t="s">
        <v>957</v>
      </c>
      <c r="BH618">
        <v>1</v>
      </c>
      <c r="BI618">
        <v>4</v>
      </c>
      <c r="BJ618">
        <v>1</v>
      </c>
      <c r="BK618">
        <v>2</v>
      </c>
      <c r="BL618">
        <v>1</v>
      </c>
      <c r="BM618">
        <v>2</v>
      </c>
      <c r="BN618">
        <v>4</v>
      </c>
      <c r="BO618">
        <v>2</v>
      </c>
      <c r="BP618">
        <v>4</v>
      </c>
      <c r="BQ618">
        <v>3</v>
      </c>
      <c r="BR618">
        <v>1</v>
      </c>
      <c r="BS618">
        <v>2</v>
      </c>
    </row>
    <row r="619" spans="1:72" hidden="1">
      <c r="A619" s="9">
        <v>612</v>
      </c>
      <c r="B619" s="9">
        <v>1</v>
      </c>
      <c r="C619" s="9">
        <v>8</v>
      </c>
      <c r="D619" s="9">
        <v>4</v>
      </c>
      <c r="E619" s="9">
        <v>12</v>
      </c>
      <c r="F619" s="9">
        <v>0</v>
      </c>
      <c r="G619" s="9">
        <v>0</v>
      </c>
      <c r="H619" s="9">
        <v>0</v>
      </c>
      <c r="I619" s="9">
        <v>1</v>
      </c>
      <c r="J619" s="9">
        <v>0</v>
      </c>
      <c r="K619" s="9">
        <v>0</v>
      </c>
      <c r="L619" s="9">
        <v>0</v>
      </c>
      <c r="M619" s="9">
        <v>2</v>
      </c>
      <c r="N619" s="9">
        <v>2</v>
      </c>
      <c r="O619" s="9">
        <v>2</v>
      </c>
      <c r="P619" s="9">
        <v>2</v>
      </c>
      <c r="Q619" s="9">
        <v>1</v>
      </c>
      <c r="R619" s="9">
        <v>1</v>
      </c>
      <c r="S619" s="9">
        <v>1</v>
      </c>
      <c r="T619" s="9">
        <v>2</v>
      </c>
      <c r="U619" s="9">
        <v>1</v>
      </c>
      <c r="V619" s="9">
        <v>2</v>
      </c>
      <c r="W619" s="75">
        <v>2</v>
      </c>
      <c r="X619" s="75" t="s">
        <v>956</v>
      </c>
      <c r="Y619" s="75" t="s">
        <v>952</v>
      </c>
      <c r="Z619" s="9" t="s">
        <v>952</v>
      </c>
      <c r="AA619" s="9">
        <v>1</v>
      </c>
      <c r="AB619" s="9">
        <v>2</v>
      </c>
      <c r="AC619" s="9">
        <v>2</v>
      </c>
      <c r="AD619" s="9">
        <v>1</v>
      </c>
      <c r="AE619" s="9">
        <v>2</v>
      </c>
      <c r="AF619" s="9">
        <v>1</v>
      </c>
      <c r="AG619" s="9">
        <v>1</v>
      </c>
      <c r="AH619" s="9">
        <v>1</v>
      </c>
      <c r="AI619" s="9">
        <v>2</v>
      </c>
      <c r="AK619" t="s">
        <v>957</v>
      </c>
      <c r="AL619" s="58">
        <v>2</v>
      </c>
      <c r="AM619">
        <v>1</v>
      </c>
      <c r="AN619">
        <v>2</v>
      </c>
      <c r="AO619">
        <v>2</v>
      </c>
      <c r="AP619">
        <v>2</v>
      </c>
      <c r="AQ619">
        <v>2</v>
      </c>
      <c r="AR619">
        <v>2</v>
      </c>
      <c r="AS619">
        <v>2</v>
      </c>
      <c r="AT619">
        <v>2</v>
      </c>
      <c r="AU619">
        <v>2</v>
      </c>
      <c r="AV619">
        <v>2</v>
      </c>
      <c r="AW619">
        <v>1</v>
      </c>
      <c r="AX619">
        <v>2</v>
      </c>
      <c r="AY619">
        <v>2</v>
      </c>
      <c r="AZ619">
        <v>2</v>
      </c>
      <c r="BA619">
        <v>1</v>
      </c>
      <c r="BB619">
        <v>2</v>
      </c>
      <c r="BC619">
        <v>1</v>
      </c>
      <c r="BD619">
        <v>1</v>
      </c>
      <c r="BE619">
        <v>2</v>
      </c>
      <c r="BF619" t="s">
        <v>957</v>
      </c>
      <c r="BG619" t="s">
        <v>957</v>
      </c>
      <c r="BH619">
        <v>1</v>
      </c>
      <c r="BI619">
        <v>3</v>
      </c>
      <c r="BJ619">
        <v>1</v>
      </c>
      <c r="BK619">
        <v>3</v>
      </c>
      <c r="BL619">
        <v>1</v>
      </c>
      <c r="BM619">
        <v>1</v>
      </c>
      <c r="BN619">
        <v>4</v>
      </c>
      <c r="BO619">
        <v>2</v>
      </c>
      <c r="BP619">
        <v>4</v>
      </c>
      <c r="BQ619">
        <v>2</v>
      </c>
      <c r="BR619">
        <v>3</v>
      </c>
      <c r="BS619">
        <v>3</v>
      </c>
    </row>
    <row r="620" spans="1:72">
      <c r="A620" s="9">
        <v>613</v>
      </c>
      <c r="B620" s="9">
        <v>2</v>
      </c>
      <c r="C620" s="9"/>
      <c r="D620" s="9">
        <v>5</v>
      </c>
      <c r="E620" s="9">
        <v>9</v>
      </c>
      <c r="F620" s="9">
        <v>0</v>
      </c>
      <c r="G620" s="9">
        <v>1</v>
      </c>
      <c r="H620" s="9">
        <v>0</v>
      </c>
      <c r="I620" s="9">
        <v>0</v>
      </c>
      <c r="J620" s="9">
        <v>0</v>
      </c>
      <c r="K620" s="9">
        <v>0</v>
      </c>
      <c r="L620" s="9">
        <v>0</v>
      </c>
      <c r="M620" s="9">
        <v>2</v>
      </c>
      <c r="N620" s="9">
        <v>2</v>
      </c>
      <c r="O620" s="9">
        <v>2</v>
      </c>
      <c r="P620" s="9">
        <v>1</v>
      </c>
      <c r="Q620" s="9">
        <v>1</v>
      </c>
      <c r="R620" s="9">
        <v>1</v>
      </c>
      <c r="S620" s="9">
        <v>1</v>
      </c>
      <c r="T620" s="9">
        <v>2</v>
      </c>
      <c r="U620" s="9">
        <v>1</v>
      </c>
      <c r="V620" s="9">
        <v>2</v>
      </c>
      <c r="W620" s="75">
        <v>2</v>
      </c>
      <c r="X620" s="75" t="s">
        <v>956</v>
      </c>
      <c r="Y620" s="75" t="s">
        <v>952</v>
      </c>
      <c r="Z620" s="9" t="s">
        <v>952</v>
      </c>
      <c r="AA620" s="9">
        <v>1</v>
      </c>
      <c r="AB620" s="9">
        <v>2</v>
      </c>
      <c r="AC620" s="9">
        <v>1</v>
      </c>
      <c r="AD620" s="9">
        <v>1</v>
      </c>
      <c r="AE620" s="9">
        <v>2</v>
      </c>
      <c r="AF620" s="9">
        <v>1</v>
      </c>
      <c r="AG620" s="9">
        <v>1</v>
      </c>
      <c r="AH620" s="9">
        <v>1</v>
      </c>
      <c r="AI620" s="9">
        <v>2</v>
      </c>
      <c r="AJ620">
        <v>1</v>
      </c>
      <c r="AK620">
        <v>1</v>
      </c>
      <c r="AL620" s="58">
        <v>1</v>
      </c>
      <c r="AM620">
        <v>1</v>
      </c>
      <c r="AN620">
        <v>1</v>
      </c>
      <c r="AO620">
        <v>2</v>
      </c>
      <c r="AP620">
        <v>2</v>
      </c>
      <c r="AQ620">
        <v>2</v>
      </c>
      <c r="AR620">
        <v>1</v>
      </c>
      <c r="AS620">
        <v>2</v>
      </c>
      <c r="AT620">
        <v>2</v>
      </c>
      <c r="AU620">
        <v>2</v>
      </c>
      <c r="AV620">
        <v>2</v>
      </c>
      <c r="AW620">
        <v>1</v>
      </c>
      <c r="AX620">
        <v>2</v>
      </c>
      <c r="AY620">
        <v>2</v>
      </c>
      <c r="AZ620">
        <v>1</v>
      </c>
      <c r="BA620">
        <v>1</v>
      </c>
      <c r="BB620">
        <v>2</v>
      </c>
      <c r="BC620">
        <v>1</v>
      </c>
      <c r="BD620">
        <v>1</v>
      </c>
      <c r="BE620">
        <v>1</v>
      </c>
      <c r="BF620">
        <v>1</v>
      </c>
      <c r="BG620">
        <v>1</v>
      </c>
      <c r="BH620">
        <v>1</v>
      </c>
      <c r="BI620">
        <v>1</v>
      </c>
      <c r="BJ620">
        <v>1</v>
      </c>
      <c r="BK620">
        <v>1</v>
      </c>
      <c r="BL620">
        <v>1</v>
      </c>
      <c r="BM620">
        <v>1</v>
      </c>
      <c r="BN620">
        <v>2</v>
      </c>
      <c r="BO620">
        <v>2</v>
      </c>
      <c r="BP620">
        <v>2</v>
      </c>
      <c r="BQ620">
        <v>3</v>
      </c>
      <c r="BR620">
        <v>1</v>
      </c>
      <c r="BS620">
        <v>1</v>
      </c>
      <c r="BT620" t="s">
        <v>405</v>
      </c>
    </row>
    <row r="621" spans="1:72" hidden="1">
      <c r="A621" s="9">
        <v>614</v>
      </c>
      <c r="B621" s="9">
        <v>2</v>
      </c>
      <c r="C621" s="9">
        <v>9</v>
      </c>
      <c r="D621" s="9">
        <v>7</v>
      </c>
      <c r="E621" s="9">
        <v>5</v>
      </c>
      <c r="F621" s="9">
        <v>0</v>
      </c>
      <c r="G621" s="9">
        <v>0</v>
      </c>
      <c r="H621" s="9">
        <v>0</v>
      </c>
      <c r="I621" s="9">
        <v>1</v>
      </c>
      <c r="J621" s="9">
        <v>0</v>
      </c>
      <c r="K621" s="9">
        <v>0</v>
      </c>
      <c r="L621" s="9">
        <v>0</v>
      </c>
      <c r="M621" s="9">
        <v>2</v>
      </c>
      <c r="N621" s="9">
        <v>1</v>
      </c>
      <c r="O621" s="9">
        <v>1</v>
      </c>
      <c r="P621" s="9">
        <v>1</v>
      </c>
      <c r="Q621" s="9">
        <v>2</v>
      </c>
      <c r="R621" s="9" t="s">
        <v>957</v>
      </c>
      <c r="S621" s="9" t="s">
        <v>957</v>
      </c>
      <c r="T621" s="9">
        <v>1</v>
      </c>
      <c r="U621" s="9">
        <v>1</v>
      </c>
      <c r="V621" s="9">
        <v>1</v>
      </c>
      <c r="W621" s="75">
        <v>2</v>
      </c>
      <c r="X621" s="75" t="s">
        <v>956</v>
      </c>
      <c r="Y621" s="75" t="s">
        <v>952</v>
      </c>
      <c r="Z621" s="9" t="s">
        <v>952</v>
      </c>
      <c r="AA621" s="9">
        <v>1</v>
      </c>
      <c r="AB621" s="9">
        <v>2</v>
      </c>
      <c r="AC621" s="9">
        <v>1</v>
      </c>
      <c r="AD621" s="9">
        <v>1</v>
      </c>
      <c r="AE621" s="9">
        <v>2</v>
      </c>
      <c r="AF621" s="9">
        <v>2</v>
      </c>
      <c r="AG621" s="9">
        <v>1</v>
      </c>
      <c r="AH621" s="91">
        <v>2</v>
      </c>
      <c r="AI621" s="9">
        <v>2</v>
      </c>
      <c r="AJ621">
        <v>1</v>
      </c>
      <c r="AK621">
        <v>1</v>
      </c>
      <c r="AL621" s="58">
        <v>1</v>
      </c>
      <c r="AM621">
        <v>1</v>
      </c>
      <c r="AN621">
        <v>1</v>
      </c>
      <c r="AO621">
        <v>2</v>
      </c>
      <c r="AP621">
        <v>2</v>
      </c>
      <c r="AQ621">
        <v>2</v>
      </c>
      <c r="AR621">
        <v>2</v>
      </c>
      <c r="AS621">
        <v>2</v>
      </c>
      <c r="AT621">
        <v>2</v>
      </c>
      <c r="AU621">
        <v>2</v>
      </c>
      <c r="AV621">
        <v>2</v>
      </c>
      <c r="AW621">
        <v>2</v>
      </c>
      <c r="AX621">
        <v>2</v>
      </c>
      <c r="AY621">
        <v>2</v>
      </c>
      <c r="AZ621">
        <v>1</v>
      </c>
      <c r="BA621">
        <v>2</v>
      </c>
      <c r="BB621">
        <v>2</v>
      </c>
      <c r="BC621">
        <v>2</v>
      </c>
      <c r="BD621">
        <v>2</v>
      </c>
      <c r="BE621">
        <v>1</v>
      </c>
      <c r="BF621">
        <v>2</v>
      </c>
      <c r="BG621">
        <v>2</v>
      </c>
      <c r="BH621">
        <v>1</v>
      </c>
      <c r="BI621">
        <v>2</v>
      </c>
      <c r="BJ621">
        <v>2</v>
      </c>
      <c r="BK621">
        <v>2</v>
      </c>
      <c r="BL621">
        <v>2</v>
      </c>
      <c r="BM621">
        <v>2</v>
      </c>
      <c r="BN621">
        <v>2</v>
      </c>
      <c r="BO621">
        <v>2</v>
      </c>
      <c r="BP621">
        <v>2</v>
      </c>
      <c r="BQ621">
        <v>3</v>
      </c>
      <c r="BR621">
        <v>4</v>
      </c>
      <c r="BS621">
        <v>2</v>
      </c>
      <c r="BT621" t="s">
        <v>406</v>
      </c>
    </row>
    <row r="622" spans="1:72" hidden="1">
      <c r="A622" s="9">
        <v>615</v>
      </c>
      <c r="B622" s="9">
        <v>2</v>
      </c>
      <c r="C622" s="9">
        <v>8</v>
      </c>
      <c r="D622" s="9">
        <v>3</v>
      </c>
      <c r="E622" s="9">
        <v>5</v>
      </c>
      <c r="F622" s="9">
        <v>0</v>
      </c>
      <c r="G622" s="9">
        <v>0</v>
      </c>
      <c r="H622" s="9">
        <v>1</v>
      </c>
      <c r="I622" s="9">
        <v>1</v>
      </c>
      <c r="J622" s="9">
        <v>1</v>
      </c>
      <c r="K622" s="9">
        <v>0</v>
      </c>
      <c r="L622" s="9">
        <v>0</v>
      </c>
      <c r="M622" s="9">
        <v>2</v>
      </c>
      <c r="N622" s="9">
        <v>1</v>
      </c>
      <c r="O622" s="9">
        <v>1</v>
      </c>
      <c r="P622" s="9">
        <v>2</v>
      </c>
      <c r="Q622" s="9">
        <v>1</v>
      </c>
      <c r="R622" s="9">
        <v>1</v>
      </c>
      <c r="S622" s="9">
        <v>1</v>
      </c>
      <c r="T622" s="9">
        <v>1</v>
      </c>
      <c r="U622" s="9">
        <v>1</v>
      </c>
      <c r="V622" s="9">
        <v>1</v>
      </c>
      <c r="W622" s="75">
        <v>1</v>
      </c>
      <c r="X622" s="75">
        <v>1</v>
      </c>
      <c r="Y622" s="75"/>
      <c r="Z622" s="9">
        <v>1</v>
      </c>
      <c r="AA622" s="9">
        <v>1</v>
      </c>
      <c r="AB622" s="9">
        <v>1</v>
      </c>
      <c r="AC622" s="9">
        <v>1</v>
      </c>
      <c r="AD622" s="9">
        <v>1</v>
      </c>
      <c r="AE622" s="9">
        <v>1</v>
      </c>
      <c r="AF622" s="9">
        <v>1</v>
      </c>
      <c r="AG622" s="9">
        <v>2</v>
      </c>
      <c r="AH622" s="9">
        <v>1</v>
      </c>
      <c r="AI622" s="9">
        <v>2</v>
      </c>
      <c r="AJ622">
        <v>2</v>
      </c>
      <c r="AK622" t="s">
        <v>957</v>
      </c>
      <c r="AL622" s="58">
        <v>1</v>
      </c>
      <c r="AM622">
        <v>1</v>
      </c>
      <c r="AN622">
        <v>1</v>
      </c>
      <c r="AO622">
        <v>1</v>
      </c>
      <c r="AP622">
        <v>1</v>
      </c>
      <c r="AQ622">
        <v>2</v>
      </c>
      <c r="AR622">
        <v>1</v>
      </c>
      <c r="AS622">
        <v>1</v>
      </c>
      <c r="AT622">
        <v>2</v>
      </c>
      <c r="AU622">
        <v>2</v>
      </c>
      <c r="AV622">
        <v>2</v>
      </c>
      <c r="AW622">
        <v>1</v>
      </c>
      <c r="AX622">
        <v>2</v>
      </c>
      <c r="AY622">
        <v>2</v>
      </c>
      <c r="AZ622">
        <v>1</v>
      </c>
      <c r="BA622">
        <v>1</v>
      </c>
      <c r="BB622">
        <v>1</v>
      </c>
      <c r="BC622">
        <v>1</v>
      </c>
      <c r="BD622">
        <v>1</v>
      </c>
      <c r="BE622">
        <v>1</v>
      </c>
      <c r="BF622">
        <v>2</v>
      </c>
      <c r="BG622">
        <v>2</v>
      </c>
      <c r="BH622">
        <v>1</v>
      </c>
      <c r="BI622">
        <v>2</v>
      </c>
      <c r="BJ622">
        <v>1</v>
      </c>
      <c r="BK622">
        <v>2</v>
      </c>
      <c r="BL622">
        <v>1</v>
      </c>
      <c r="BM622">
        <v>2</v>
      </c>
      <c r="BN622">
        <v>2</v>
      </c>
      <c r="BO622">
        <v>2</v>
      </c>
      <c r="BP622">
        <v>1</v>
      </c>
      <c r="BQ622">
        <v>1</v>
      </c>
      <c r="BR622">
        <v>1</v>
      </c>
      <c r="BS622">
        <v>2</v>
      </c>
    </row>
    <row r="623" spans="1:72" hidden="1">
      <c r="A623" s="9">
        <v>616</v>
      </c>
      <c r="B623" s="9">
        <v>2</v>
      </c>
      <c r="C623" s="9">
        <v>4</v>
      </c>
      <c r="D623" s="9">
        <v>4</v>
      </c>
      <c r="E623" s="9">
        <v>3</v>
      </c>
      <c r="F623" s="9">
        <v>0</v>
      </c>
      <c r="G623" s="9">
        <v>1</v>
      </c>
      <c r="H623" s="9">
        <v>1</v>
      </c>
      <c r="I623" s="9">
        <v>1</v>
      </c>
      <c r="J623" s="9">
        <v>0</v>
      </c>
      <c r="K623" s="9">
        <v>0</v>
      </c>
      <c r="L623" s="9">
        <v>0</v>
      </c>
      <c r="M623" s="9">
        <v>2</v>
      </c>
      <c r="N623" s="9">
        <v>1</v>
      </c>
      <c r="O623" s="9">
        <v>2</v>
      </c>
      <c r="P623" s="9">
        <v>1</v>
      </c>
      <c r="Q623" s="9">
        <v>1</v>
      </c>
      <c r="R623" s="9">
        <v>1</v>
      </c>
      <c r="S623" s="9">
        <v>2</v>
      </c>
      <c r="T623" s="9">
        <v>2</v>
      </c>
      <c r="U623" s="9">
        <v>1</v>
      </c>
      <c r="V623" s="9">
        <v>2</v>
      </c>
      <c r="W623" s="75">
        <v>1</v>
      </c>
      <c r="X623" s="75">
        <v>1</v>
      </c>
      <c r="Y623" s="75">
        <v>2</v>
      </c>
      <c r="Z623" s="9">
        <v>1</v>
      </c>
      <c r="AA623" s="9">
        <v>1</v>
      </c>
      <c r="AB623" s="9">
        <v>1</v>
      </c>
      <c r="AC623" s="9">
        <v>1</v>
      </c>
      <c r="AD623" s="9">
        <v>1</v>
      </c>
      <c r="AE623" s="9">
        <v>1</v>
      </c>
      <c r="AF623" s="9">
        <v>2</v>
      </c>
      <c r="AG623" s="9">
        <v>1</v>
      </c>
      <c r="AH623" s="9">
        <v>1</v>
      </c>
      <c r="AI623" s="9">
        <v>1</v>
      </c>
      <c r="AJ623">
        <v>1</v>
      </c>
      <c r="AK623">
        <v>1</v>
      </c>
      <c r="AL623" s="58">
        <v>2</v>
      </c>
      <c r="AM623">
        <v>1</v>
      </c>
      <c r="AN623">
        <v>1</v>
      </c>
      <c r="AO623">
        <v>2</v>
      </c>
      <c r="AP623">
        <v>1</v>
      </c>
      <c r="AQ623">
        <v>1</v>
      </c>
      <c r="AR623">
        <v>1</v>
      </c>
      <c r="AS623">
        <v>1</v>
      </c>
      <c r="AT623">
        <v>1</v>
      </c>
      <c r="AU623">
        <v>1</v>
      </c>
      <c r="AV623">
        <v>2</v>
      </c>
      <c r="AW623">
        <v>1</v>
      </c>
      <c r="AX623">
        <v>1</v>
      </c>
      <c r="AY623">
        <v>1</v>
      </c>
      <c r="AZ623">
        <v>2</v>
      </c>
      <c r="BA623">
        <v>1</v>
      </c>
      <c r="BB623">
        <v>2</v>
      </c>
      <c r="BC623">
        <v>1</v>
      </c>
      <c r="BD623">
        <v>1</v>
      </c>
      <c r="BE623">
        <v>1</v>
      </c>
      <c r="BF623">
        <v>3</v>
      </c>
      <c r="BG623">
        <v>3</v>
      </c>
      <c r="BH623">
        <v>1</v>
      </c>
      <c r="BI623">
        <v>2</v>
      </c>
      <c r="BJ623">
        <v>1</v>
      </c>
      <c r="BK623">
        <v>2</v>
      </c>
      <c r="BL623">
        <v>1</v>
      </c>
      <c r="BM623">
        <v>1</v>
      </c>
      <c r="BN623">
        <v>4</v>
      </c>
      <c r="BO623">
        <v>3</v>
      </c>
      <c r="BP623">
        <v>2</v>
      </c>
      <c r="BQ623">
        <v>3</v>
      </c>
      <c r="BR623">
        <v>1</v>
      </c>
      <c r="BS623">
        <v>1</v>
      </c>
      <c r="BT623" t="s">
        <v>407</v>
      </c>
    </row>
    <row r="624" spans="1:72">
      <c r="A624" s="9">
        <v>617</v>
      </c>
      <c r="B624" s="9">
        <v>2</v>
      </c>
      <c r="C624" s="9">
        <v>9</v>
      </c>
      <c r="D624" s="9">
        <v>7</v>
      </c>
      <c r="E624" s="9">
        <v>15</v>
      </c>
      <c r="F624" s="9">
        <v>0</v>
      </c>
      <c r="G624" s="9">
        <v>0</v>
      </c>
      <c r="H624" s="9">
        <v>0</v>
      </c>
      <c r="I624" s="9">
        <v>0</v>
      </c>
      <c r="J624" s="9">
        <v>0</v>
      </c>
      <c r="K624" s="9">
        <v>1</v>
      </c>
      <c r="L624" s="9">
        <v>0</v>
      </c>
      <c r="M624" s="9">
        <v>2</v>
      </c>
      <c r="N624" s="9">
        <v>2</v>
      </c>
      <c r="O624" s="9">
        <v>2</v>
      </c>
      <c r="P624" s="9">
        <v>1</v>
      </c>
      <c r="Q624" s="9">
        <v>2</v>
      </c>
      <c r="R624" s="9" t="s">
        <v>957</v>
      </c>
      <c r="S624" s="9" t="s">
        <v>957</v>
      </c>
      <c r="T624" s="9">
        <v>2</v>
      </c>
      <c r="U624" s="9">
        <v>2</v>
      </c>
      <c r="V624" s="9" t="s">
        <v>957</v>
      </c>
      <c r="W624" s="75">
        <v>2</v>
      </c>
      <c r="X624" s="75" t="s">
        <v>956</v>
      </c>
      <c r="Y624" s="75" t="s">
        <v>952</v>
      </c>
      <c r="Z624" s="9" t="s">
        <v>952</v>
      </c>
      <c r="AA624" s="9">
        <v>1</v>
      </c>
      <c r="AB624" s="9">
        <v>2</v>
      </c>
      <c r="AC624" s="9">
        <v>2</v>
      </c>
      <c r="AD624" s="9">
        <v>2</v>
      </c>
      <c r="AE624" s="9">
        <v>2</v>
      </c>
      <c r="AF624" s="9">
        <v>1</v>
      </c>
      <c r="AG624" s="9">
        <v>2</v>
      </c>
      <c r="AH624" s="9">
        <v>2</v>
      </c>
      <c r="AI624" s="9">
        <v>2</v>
      </c>
      <c r="AJ624">
        <v>2</v>
      </c>
      <c r="AK624" t="s">
        <v>957</v>
      </c>
      <c r="AL624" s="58">
        <v>1</v>
      </c>
      <c r="AM624">
        <v>2</v>
      </c>
      <c r="AN624">
        <v>2</v>
      </c>
      <c r="AO624">
        <v>2</v>
      </c>
      <c r="AP624">
        <v>2</v>
      </c>
      <c r="AQ624">
        <v>2</v>
      </c>
      <c r="AR624">
        <v>2</v>
      </c>
      <c r="AS624">
        <v>2</v>
      </c>
      <c r="AT624">
        <v>2</v>
      </c>
      <c r="AU624">
        <v>2</v>
      </c>
      <c r="AV624">
        <v>2</v>
      </c>
      <c r="AW624">
        <v>2</v>
      </c>
      <c r="AX624">
        <v>2</v>
      </c>
      <c r="AY624">
        <v>2</v>
      </c>
      <c r="AZ624">
        <v>2</v>
      </c>
      <c r="BA624">
        <v>1</v>
      </c>
      <c r="BB624">
        <v>2</v>
      </c>
      <c r="BC624">
        <v>2</v>
      </c>
      <c r="BD624">
        <v>2</v>
      </c>
      <c r="BE624">
        <v>2</v>
      </c>
      <c r="BF624" t="s">
        <v>957</v>
      </c>
      <c r="BG624" t="s">
        <v>957</v>
      </c>
      <c r="BH624">
        <v>1</v>
      </c>
      <c r="BI624">
        <v>3</v>
      </c>
      <c r="BJ624">
        <v>1</v>
      </c>
      <c r="BK624">
        <v>2</v>
      </c>
      <c r="BL624">
        <v>1</v>
      </c>
      <c r="BM624">
        <v>2</v>
      </c>
      <c r="BN624">
        <v>4</v>
      </c>
      <c r="BO624">
        <v>3</v>
      </c>
      <c r="BP624">
        <v>2</v>
      </c>
      <c r="BQ624">
        <v>3</v>
      </c>
      <c r="BR624">
        <v>3</v>
      </c>
      <c r="BS624">
        <v>2</v>
      </c>
    </row>
    <row r="625" spans="1:72" hidden="1">
      <c r="A625" s="9">
        <v>618</v>
      </c>
      <c r="B625" s="9">
        <v>1</v>
      </c>
      <c r="C625" s="9">
        <v>4</v>
      </c>
      <c r="D625" s="9">
        <v>1</v>
      </c>
      <c r="E625" s="9">
        <v>14</v>
      </c>
      <c r="F625" s="9">
        <v>0</v>
      </c>
      <c r="G625" s="9">
        <v>0</v>
      </c>
      <c r="H625" s="9">
        <v>0</v>
      </c>
      <c r="I625" s="9">
        <v>0</v>
      </c>
      <c r="J625" s="9">
        <v>0</v>
      </c>
      <c r="K625" s="9">
        <v>1</v>
      </c>
      <c r="L625" s="9">
        <v>0</v>
      </c>
      <c r="M625" s="9">
        <v>3</v>
      </c>
      <c r="N625" s="9">
        <v>1</v>
      </c>
      <c r="O625" s="9">
        <v>1</v>
      </c>
      <c r="P625" s="9">
        <v>2</v>
      </c>
      <c r="Q625" s="9">
        <v>1</v>
      </c>
      <c r="R625" s="9">
        <v>1</v>
      </c>
      <c r="S625" s="9">
        <v>1</v>
      </c>
      <c r="T625" s="9">
        <v>2</v>
      </c>
      <c r="U625" s="9">
        <v>1</v>
      </c>
      <c r="V625" s="9">
        <v>2</v>
      </c>
      <c r="W625" s="75">
        <v>2</v>
      </c>
      <c r="X625" s="75" t="s">
        <v>956</v>
      </c>
      <c r="Y625" s="75" t="s">
        <v>952</v>
      </c>
      <c r="Z625" s="9" t="s">
        <v>952</v>
      </c>
      <c r="AA625" s="9">
        <v>2</v>
      </c>
      <c r="AB625" s="9">
        <v>2</v>
      </c>
      <c r="AC625" s="9">
        <v>2</v>
      </c>
      <c r="AD625" s="9">
        <v>1</v>
      </c>
      <c r="AE625" s="9">
        <v>2</v>
      </c>
      <c r="AF625" s="9">
        <v>1</v>
      </c>
      <c r="AG625" s="9">
        <v>1</v>
      </c>
      <c r="AH625" s="91">
        <v>2</v>
      </c>
      <c r="AI625" s="9">
        <v>2</v>
      </c>
      <c r="AJ625">
        <v>2</v>
      </c>
      <c r="AK625" t="s">
        <v>957</v>
      </c>
      <c r="AL625" s="58">
        <v>2</v>
      </c>
      <c r="AM625">
        <v>1</v>
      </c>
      <c r="AN625">
        <v>2</v>
      </c>
      <c r="AO625">
        <v>2</v>
      </c>
      <c r="AP625">
        <v>2</v>
      </c>
      <c r="AQ625">
        <v>2</v>
      </c>
      <c r="AR625">
        <v>2</v>
      </c>
      <c r="AS625">
        <v>2</v>
      </c>
      <c r="AT625">
        <v>2</v>
      </c>
      <c r="AU625">
        <v>1</v>
      </c>
      <c r="AV625">
        <v>2</v>
      </c>
      <c r="AW625">
        <v>1</v>
      </c>
      <c r="AX625">
        <v>2</v>
      </c>
      <c r="AY625">
        <v>2</v>
      </c>
      <c r="AZ625">
        <v>2</v>
      </c>
      <c r="BA625">
        <v>2</v>
      </c>
      <c r="BB625">
        <v>2</v>
      </c>
      <c r="BC625">
        <v>1</v>
      </c>
      <c r="BD625">
        <v>1</v>
      </c>
      <c r="BE625">
        <v>1</v>
      </c>
      <c r="BF625">
        <v>1</v>
      </c>
      <c r="BG625">
        <v>1</v>
      </c>
      <c r="BH625">
        <v>1</v>
      </c>
      <c r="BI625">
        <v>2</v>
      </c>
      <c r="BJ625">
        <v>3</v>
      </c>
      <c r="BK625">
        <v>2</v>
      </c>
      <c r="BL625">
        <v>2</v>
      </c>
      <c r="BM625">
        <v>2</v>
      </c>
      <c r="BN625">
        <v>4</v>
      </c>
      <c r="BO625">
        <v>3</v>
      </c>
      <c r="BP625">
        <v>1</v>
      </c>
      <c r="BQ625">
        <v>4</v>
      </c>
      <c r="BR625">
        <v>1</v>
      </c>
      <c r="BS625">
        <v>1</v>
      </c>
    </row>
    <row r="626" spans="1:72">
      <c r="A626" s="9">
        <v>619</v>
      </c>
      <c r="B626" s="9">
        <v>1</v>
      </c>
      <c r="C626" s="9">
        <v>9</v>
      </c>
      <c r="D626" s="9">
        <v>7</v>
      </c>
      <c r="E626" s="9">
        <v>4</v>
      </c>
      <c r="F626" s="9">
        <v>0</v>
      </c>
      <c r="G626" s="9">
        <v>0</v>
      </c>
      <c r="H626" s="9">
        <v>0</v>
      </c>
      <c r="I626" s="9">
        <v>0</v>
      </c>
      <c r="J626" s="9">
        <v>0</v>
      </c>
      <c r="K626" s="9">
        <v>1</v>
      </c>
      <c r="L626" s="9">
        <v>0</v>
      </c>
      <c r="M626" s="9">
        <v>1</v>
      </c>
      <c r="N626" s="9">
        <v>2</v>
      </c>
      <c r="O626" s="9">
        <v>2</v>
      </c>
      <c r="P626" s="9">
        <v>2</v>
      </c>
      <c r="Q626" s="9">
        <v>2</v>
      </c>
      <c r="R626" s="9" t="s">
        <v>957</v>
      </c>
      <c r="S626" s="9" t="s">
        <v>957</v>
      </c>
      <c r="T626" s="9">
        <v>2</v>
      </c>
      <c r="U626" s="9">
        <v>2</v>
      </c>
      <c r="V626" s="9" t="s">
        <v>957</v>
      </c>
      <c r="W626" s="75">
        <v>1</v>
      </c>
      <c r="X626" s="75">
        <v>2</v>
      </c>
      <c r="Y626" s="75">
        <v>2</v>
      </c>
      <c r="Z626" s="9">
        <v>2</v>
      </c>
      <c r="AA626" s="9">
        <v>2</v>
      </c>
      <c r="AB626" s="9">
        <v>2</v>
      </c>
      <c r="AC626" s="9">
        <v>2</v>
      </c>
      <c r="AD626" s="9">
        <v>1</v>
      </c>
      <c r="AE626" s="9">
        <v>1</v>
      </c>
      <c r="AF626" s="9">
        <v>1</v>
      </c>
      <c r="AG626" s="9">
        <v>2</v>
      </c>
      <c r="AH626" s="9">
        <v>2</v>
      </c>
      <c r="AI626" s="9">
        <v>2</v>
      </c>
      <c r="AJ626">
        <v>1</v>
      </c>
      <c r="AK626">
        <v>1</v>
      </c>
      <c r="AL626" s="58">
        <v>2</v>
      </c>
      <c r="AM626">
        <v>2</v>
      </c>
      <c r="AN626">
        <v>1</v>
      </c>
      <c r="AO626">
        <v>2</v>
      </c>
      <c r="AP626">
        <v>2</v>
      </c>
      <c r="AQ626">
        <v>2</v>
      </c>
      <c r="AR626">
        <v>2</v>
      </c>
      <c r="AS626">
        <v>2</v>
      </c>
      <c r="AT626">
        <v>2</v>
      </c>
      <c r="AU626">
        <v>2</v>
      </c>
      <c r="AV626">
        <v>2</v>
      </c>
      <c r="AW626">
        <v>2</v>
      </c>
      <c r="AX626">
        <v>2</v>
      </c>
      <c r="AY626">
        <v>2</v>
      </c>
      <c r="AZ626">
        <v>2</v>
      </c>
      <c r="BA626">
        <v>2</v>
      </c>
      <c r="BB626">
        <v>2</v>
      </c>
      <c r="BC626">
        <v>2</v>
      </c>
      <c r="BD626">
        <v>2</v>
      </c>
      <c r="BE626">
        <v>1</v>
      </c>
      <c r="BF626">
        <v>3</v>
      </c>
      <c r="BG626">
        <v>2</v>
      </c>
      <c r="BH626">
        <v>1</v>
      </c>
      <c r="BI626">
        <v>2</v>
      </c>
      <c r="BJ626">
        <v>2</v>
      </c>
      <c r="BK626">
        <v>2</v>
      </c>
      <c r="BL626">
        <v>2</v>
      </c>
      <c r="BM626">
        <v>3</v>
      </c>
      <c r="BN626">
        <v>4</v>
      </c>
      <c r="BO626">
        <v>3</v>
      </c>
      <c r="BP626">
        <v>4</v>
      </c>
      <c r="BQ626">
        <v>4</v>
      </c>
      <c r="BR626">
        <v>3</v>
      </c>
      <c r="BS626">
        <v>5</v>
      </c>
    </row>
    <row r="627" spans="1:72" hidden="1">
      <c r="A627" s="9">
        <v>620</v>
      </c>
      <c r="B627" s="9">
        <v>2</v>
      </c>
      <c r="C627" s="9">
        <v>5</v>
      </c>
      <c r="D627" s="9">
        <v>4</v>
      </c>
      <c r="E627" s="9">
        <v>5</v>
      </c>
      <c r="F627" s="9">
        <v>0</v>
      </c>
      <c r="G627" s="9">
        <v>0</v>
      </c>
      <c r="H627" s="9">
        <v>0</v>
      </c>
      <c r="I627" s="9">
        <v>1</v>
      </c>
      <c r="J627" s="9">
        <v>1</v>
      </c>
      <c r="K627" s="9">
        <v>0</v>
      </c>
      <c r="L627" s="9">
        <v>0</v>
      </c>
      <c r="M627" s="9">
        <v>2</v>
      </c>
      <c r="N627" s="9">
        <v>1</v>
      </c>
      <c r="O627" s="9">
        <v>1</v>
      </c>
      <c r="P627" s="9">
        <v>1</v>
      </c>
      <c r="Q627" s="9">
        <v>1</v>
      </c>
      <c r="R627" s="9">
        <v>1</v>
      </c>
      <c r="S627" s="9">
        <v>2</v>
      </c>
      <c r="T627" s="9">
        <v>1</v>
      </c>
      <c r="U627" s="9">
        <v>1</v>
      </c>
      <c r="V627" s="9">
        <v>1</v>
      </c>
      <c r="W627" s="75">
        <v>2</v>
      </c>
      <c r="X627" s="75" t="s">
        <v>956</v>
      </c>
      <c r="Y627" s="75" t="s">
        <v>952</v>
      </c>
      <c r="Z627" s="9" t="s">
        <v>952</v>
      </c>
      <c r="AA627" s="9">
        <v>1</v>
      </c>
      <c r="AB627" s="9">
        <v>1</v>
      </c>
      <c r="AC627" s="9">
        <v>1</v>
      </c>
      <c r="AD627" s="9">
        <v>1</v>
      </c>
      <c r="AE627" s="9">
        <v>2</v>
      </c>
      <c r="AF627" s="9">
        <v>1</v>
      </c>
      <c r="AG627" s="9">
        <v>1</v>
      </c>
      <c r="AH627" s="9">
        <v>1</v>
      </c>
      <c r="AI627" s="9">
        <v>2</v>
      </c>
      <c r="AJ627">
        <v>1</v>
      </c>
      <c r="AK627">
        <v>1</v>
      </c>
      <c r="AL627" s="58">
        <v>1</v>
      </c>
      <c r="AM627">
        <v>1</v>
      </c>
      <c r="AN627">
        <v>1</v>
      </c>
      <c r="AO627">
        <v>2</v>
      </c>
      <c r="AP627">
        <v>1</v>
      </c>
      <c r="AQ627">
        <v>2</v>
      </c>
      <c r="AR627">
        <v>2</v>
      </c>
      <c r="AS627">
        <v>2</v>
      </c>
      <c r="AT627">
        <v>1</v>
      </c>
      <c r="AV627">
        <v>2</v>
      </c>
      <c r="AW627">
        <v>1</v>
      </c>
      <c r="AX627">
        <v>1</v>
      </c>
      <c r="AY627">
        <v>2</v>
      </c>
      <c r="AZ627">
        <v>1</v>
      </c>
      <c r="BA627">
        <v>1</v>
      </c>
      <c r="BB627">
        <v>1</v>
      </c>
      <c r="BC627">
        <v>1</v>
      </c>
      <c r="BD627">
        <v>1</v>
      </c>
      <c r="BE627">
        <v>1</v>
      </c>
      <c r="BF627">
        <v>2</v>
      </c>
      <c r="BG627">
        <v>1</v>
      </c>
      <c r="BH627">
        <v>1</v>
      </c>
      <c r="BI627">
        <v>2</v>
      </c>
      <c r="BJ627">
        <v>1</v>
      </c>
      <c r="BK627">
        <v>2</v>
      </c>
      <c r="BL627">
        <v>2</v>
      </c>
      <c r="BM627">
        <v>2</v>
      </c>
      <c r="BN627">
        <v>4</v>
      </c>
      <c r="BO627">
        <v>3</v>
      </c>
      <c r="BP627">
        <v>2</v>
      </c>
      <c r="BQ627">
        <v>2</v>
      </c>
      <c r="BR627">
        <v>1</v>
      </c>
      <c r="BS627">
        <v>2</v>
      </c>
      <c r="BT627" t="s">
        <v>408</v>
      </c>
    </row>
    <row r="628" spans="1:72" hidden="1">
      <c r="A628" s="9">
        <v>621</v>
      </c>
      <c r="B628" s="9">
        <v>2</v>
      </c>
      <c r="C628" s="9">
        <v>9</v>
      </c>
      <c r="D628" s="9">
        <v>4</v>
      </c>
      <c r="E628" s="9">
        <v>9</v>
      </c>
      <c r="F628" s="9">
        <v>0</v>
      </c>
      <c r="G628" s="9">
        <v>0</v>
      </c>
      <c r="H628" s="9">
        <v>0</v>
      </c>
      <c r="I628" s="9">
        <v>0</v>
      </c>
      <c r="J628" s="9">
        <v>0</v>
      </c>
      <c r="K628" s="9">
        <v>1</v>
      </c>
      <c r="L628" s="9">
        <v>0</v>
      </c>
      <c r="M628" s="9">
        <v>1</v>
      </c>
      <c r="N628" s="9">
        <v>2</v>
      </c>
      <c r="O628" s="9">
        <v>2</v>
      </c>
      <c r="P628" s="9">
        <v>1</v>
      </c>
      <c r="Q628" s="9">
        <v>1</v>
      </c>
      <c r="R628" s="9">
        <v>1</v>
      </c>
      <c r="S628" s="9">
        <v>1</v>
      </c>
      <c r="T628" s="9"/>
      <c r="U628" s="9">
        <v>1</v>
      </c>
      <c r="V628" s="9"/>
      <c r="W628" s="75">
        <v>2</v>
      </c>
      <c r="X628" s="75" t="s">
        <v>956</v>
      </c>
      <c r="Y628" s="75" t="s">
        <v>952</v>
      </c>
      <c r="Z628" s="9" t="s">
        <v>952</v>
      </c>
      <c r="AA628" s="9">
        <v>1</v>
      </c>
      <c r="AB628" s="9">
        <v>1</v>
      </c>
      <c r="AC628" s="9">
        <v>2</v>
      </c>
      <c r="AD628" s="9">
        <v>2</v>
      </c>
      <c r="AE628" s="9">
        <v>2</v>
      </c>
      <c r="AF628" s="9">
        <v>1</v>
      </c>
      <c r="AG628" s="9">
        <v>1</v>
      </c>
      <c r="AH628" s="9">
        <v>1</v>
      </c>
      <c r="AI628" s="9">
        <v>2</v>
      </c>
      <c r="AJ628">
        <v>2</v>
      </c>
      <c r="AK628" t="s">
        <v>957</v>
      </c>
      <c r="AL628" s="58">
        <v>1</v>
      </c>
      <c r="AM628">
        <v>2</v>
      </c>
      <c r="AN628">
        <v>1</v>
      </c>
      <c r="AO628">
        <v>2</v>
      </c>
      <c r="AP628">
        <v>2</v>
      </c>
      <c r="AQ628">
        <v>2</v>
      </c>
      <c r="AR628">
        <v>2</v>
      </c>
      <c r="AS628">
        <v>2</v>
      </c>
      <c r="AT628">
        <v>2</v>
      </c>
      <c r="AU628">
        <v>2</v>
      </c>
      <c r="AV628">
        <v>2</v>
      </c>
      <c r="AW628">
        <v>2</v>
      </c>
      <c r="AX628">
        <v>2</v>
      </c>
      <c r="AY628">
        <v>1</v>
      </c>
      <c r="BC628">
        <v>1</v>
      </c>
      <c r="BD628">
        <v>2</v>
      </c>
      <c r="BE628">
        <v>1</v>
      </c>
      <c r="BF628">
        <v>2</v>
      </c>
      <c r="BG628">
        <v>2</v>
      </c>
      <c r="BH628">
        <v>1</v>
      </c>
      <c r="BI628">
        <v>3</v>
      </c>
      <c r="BJ628">
        <v>3</v>
      </c>
      <c r="BK628">
        <v>3</v>
      </c>
      <c r="BL628">
        <v>2</v>
      </c>
      <c r="BM628">
        <v>3</v>
      </c>
      <c r="BN628">
        <v>4</v>
      </c>
      <c r="BO628">
        <v>2</v>
      </c>
      <c r="BP628">
        <v>2</v>
      </c>
      <c r="BQ628">
        <v>4</v>
      </c>
      <c r="BR628">
        <v>3</v>
      </c>
      <c r="BS628">
        <v>5</v>
      </c>
    </row>
    <row r="629" spans="1:72" hidden="1">
      <c r="A629" s="9">
        <v>622</v>
      </c>
      <c r="B629" s="9">
        <v>1</v>
      </c>
      <c r="C629" s="9">
        <v>8</v>
      </c>
      <c r="D629" s="9">
        <v>1</v>
      </c>
      <c r="E629" s="9">
        <v>5</v>
      </c>
      <c r="F629" s="9">
        <v>0</v>
      </c>
      <c r="G629" s="9">
        <v>0</v>
      </c>
      <c r="H629" s="9">
        <v>0</v>
      </c>
      <c r="I629" s="9">
        <v>0</v>
      </c>
      <c r="J629" s="9">
        <v>0</v>
      </c>
      <c r="K629" s="9">
        <v>1</v>
      </c>
      <c r="L629" s="9">
        <v>0</v>
      </c>
      <c r="M629" s="9">
        <v>2</v>
      </c>
      <c r="N629" s="9">
        <v>1</v>
      </c>
      <c r="O629" s="9">
        <v>1</v>
      </c>
      <c r="P629" s="9">
        <v>1</v>
      </c>
      <c r="Q629" s="9">
        <v>1</v>
      </c>
      <c r="R629" s="9">
        <v>1</v>
      </c>
      <c r="S629" s="9">
        <v>1</v>
      </c>
      <c r="T629" s="9">
        <v>1</v>
      </c>
      <c r="U629" s="9">
        <v>2</v>
      </c>
      <c r="V629" s="9" t="s">
        <v>957</v>
      </c>
      <c r="W629" s="75">
        <v>1</v>
      </c>
      <c r="X629" s="75">
        <v>1</v>
      </c>
      <c r="Y629" s="75">
        <v>1</v>
      </c>
      <c r="Z629" s="9">
        <v>1</v>
      </c>
      <c r="AA629" s="9">
        <v>1</v>
      </c>
      <c r="AB629" s="9">
        <v>1</v>
      </c>
      <c r="AC629" s="9">
        <v>1</v>
      </c>
      <c r="AD629" s="9">
        <v>1</v>
      </c>
      <c r="AE629" s="9">
        <v>1</v>
      </c>
      <c r="AF629" s="9">
        <v>1</v>
      </c>
      <c r="AG629" s="9">
        <v>1</v>
      </c>
      <c r="AH629" s="91">
        <v>1</v>
      </c>
      <c r="AI629" s="9">
        <v>2</v>
      </c>
      <c r="AJ629">
        <v>2</v>
      </c>
      <c r="AK629" t="s">
        <v>957</v>
      </c>
      <c r="AL629" s="58">
        <v>1</v>
      </c>
      <c r="AM629">
        <v>1</v>
      </c>
      <c r="AN629">
        <v>1</v>
      </c>
      <c r="AO629">
        <v>2</v>
      </c>
      <c r="AP629">
        <v>1</v>
      </c>
      <c r="AQ629">
        <v>1</v>
      </c>
      <c r="AR629">
        <v>2</v>
      </c>
      <c r="AS629">
        <v>2</v>
      </c>
      <c r="AT629">
        <v>2</v>
      </c>
      <c r="AU629">
        <v>1</v>
      </c>
      <c r="AV629">
        <v>2</v>
      </c>
      <c r="AW629">
        <v>1</v>
      </c>
      <c r="AX629">
        <v>2</v>
      </c>
      <c r="AY629">
        <v>1</v>
      </c>
      <c r="AZ629">
        <v>1</v>
      </c>
      <c r="BA629">
        <v>1</v>
      </c>
      <c r="BB629">
        <v>2</v>
      </c>
      <c r="BC629">
        <v>1</v>
      </c>
      <c r="BD629">
        <v>2</v>
      </c>
      <c r="BE629">
        <v>1</v>
      </c>
      <c r="BF629">
        <v>2</v>
      </c>
      <c r="BG629">
        <v>2</v>
      </c>
      <c r="BH629">
        <v>1</v>
      </c>
      <c r="BI629">
        <v>2</v>
      </c>
      <c r="BJ629">
        <v>1</v>
      </c>
      <c r="BK629">
        <v>1</v>
      </c>
      <c r="BL629">
        <v>1</v>
      </c>
      <c r="BM629">
        <v>2</v>
      </c>
      <c r="BN629">
        <v>3</v>
      </c>
      <c r="BO629">
        <v>1</v>
      </c>
      <c r="BP629">
        <v>1</v>
      </c>
      <c r="BQ629">
        <v>3</v>
      </c>
      <c r="BR629">
        <v>4</v>
      </c>
      <c r="BS629">
        <v>2</v>
      </c>
    </row>
    <row r="630" spans="1:72" hidden="1">
      <c r="A630" s="9">
        <v>623</v>
      </c>
      <c r="B630" s="9">
        <v>1</v>
      </c>
      <c r="C630" s="9">
        <v>5</v>
      </c>
      <c r="D630" s="9">
        <v>1</v>
      </c>
      <c r="E630" s="9">
        <v>10</v>
      </c>
      <c r="F630" s="9">
        <v>0</v>
      </c>
      <c r="G630" s="9">
        <v>0</v>
      </c>
      <c r="H630" s="9">
        <v>0</v>
      </c>
      <c r="I630" s="9">
        <v>0</v>
      </c>
      <c r="J630" s="9">
        <v>1</v>
      </c>
      <c r="K630" s="9">
        <v>0</v>
      </c>
      <c r="L630" s="9">
        <v>0</v>
      </c>
      <c r="M630" s="9">
        <v>1</v>
      </c>
      <c r="N630" s="9">
        <v>1</v>
      </c>
      <c r="O630" s="9">
        <v>1</v>
      </c>
      <c r="P630" s="9">
        <v>1</v>
      </c>
      <c r="Q630" s="9">
        <v>1</v>
      </c>
      <c r="R630" s="9">
        <v>1</v>
      </c>
      <c r="S630" s="9">
        <v>1</v>
      </c>
      <c r="T630" s="9">
        <v>1</v>
      </c>
      <c r="U630" s="9">
        <v>1</v>
      </c>
      <c r="V630" s="9">
        <v>2</v>
      </c>
      <c r="W630" s="75">
        <v>2</v>
      </c>
      <c r="X630" s="75" t="s">
        <v>956</v>
      </c>
      <c r="Y630" s="75" t="s">
        <v>952</v>
      </c>
      <c r="Z630" s="9" t="s">
        <v>952</v>
      </c>
      <c r="AA630" s="9">
        <v>1</v>
      </c>
      <c r="AB630" s="9">
        <v>1</v>
      </c>
      <c r="AC630" s="9">
        <v>1</v>
      </c>
      <c r="AD630" s="9">
        <v>1</v>
      </c>
      <c r="AE630" s="9">
        <v>1</v>
      </c>
      <c r="AF630" s="9">
        <v>1</v>
      </c>
      <c r="AG630" s="9">
        <v>1</v>
      </c>
      <c r="AH630" s="9">
        <v>1</v>
      </c>
      <c r="AI630" s="9">
        <v>1</v>
      </c>
      <c r="AJ630">
        <v>2</v>
      </c>
      <c r="AK630" t="s">
        <v>957</v>
      </c>
      <c r="AL630" s="58">
        <v>1</v>
      </c>
      <c r="AM630">
        <v>1</v>
      </c>
      <c r="AN630">
        <v>1</v>
      </c>
      <c r="AO630">
        <v>1</v>
      </c>
      <c r="AP630">
        <v>1</v>
      </c>
      <c r="AQ630">
        <v>2</v>
      </c>
      <c r="AR630">
        <v>1</v>
      </c>
      <c r="AS630">
        <v>2</v>
      </c>
      <c r="AT630">
        <v>1</v>
      </c>
      <c r="AU630">
        <v>1</v>
      </c>
      <c r="AV630">
        <v>2</v>
      </c>
      <c r="AW630">
        <v>1</v>
      </c>
      <c r="AX630">
        <v>2</v>
      </c>
      <c r="AY630">
        <v>1</v>
      </c>
      <c r="AZ630">
        <v>1</v>
      </c>
      <c r="BA630">
        <v>1</v>
      </c>
      <c r="BB630">
        <v>1</v>
      </c>
      <c r="BC630">
        <v>1</v>
      </c>
      <c r="BD630">
        <v>1</v>
      </c>
      <c r="BE630">
        <v>1</v>
      </c>
      <c r="BF630">
        <v>2</v>
      </c>
      <c r="BG630">
        <v>2</v>
      </c>
      <c r="BH630">
        <v>2</v>
      </c>
      <c r="BI630">
        <v>2</v>
      </c>
      <c r="BJ630">
        <v>1</v>
      </c>
      <c r="BK630">
        <v>1</v>
      </c>
      <c r="BL630">
        <v>2</v>
      </c>
      <c r="BM630">
        <v>1</v>
      </c>
      <c r="BN630">
        <v>2</v>
      </c>
      <c r="BO630">
        <v>2</v>
      </c>
      <c r="BP630">
        <v>1</v>
      </c>
      <c r="BQ630">
        <v>2</v>
      </c>
      <c r="BR630">
        <v>1</v>
      </c>
      <c r="BS630">
        <v>2</v>
      </c>
    </row>
    <row r="631" spans="1:72">
      <c r="A631" s="9">
        <v>624</v>
      </c>
      <c r="B631" s="9">
        <v>2</v>
      </c>
      <c r="C631" s="9">
        <v>7</v>
      </c>
      <c r="D631" s="9">
        <v>4</v>
      </c>
      <c r="E631" s="9">
        <v>13</v>
      </c>
      <c r="F631" s="9">
        <v>0</v>
      </c>
      <c r="G631" s="9">
        <v>0</v>
      </c>
      <c r="H631" s="9">
        <v>0</v>
      </c>
      <c r="I631" s="9">
        <v>0</v>
      </c>
      <c r="J631" s="9">
        <v>0</v>
      </c>
      <c r="K631" s="9">
        <v>1</v>
      </c>
      <c r="L631" s="9">
        <v>0</v>
      </c>
      <c r="M631" s="9">
        <v>2</v>
      </c>
      <c r="N631" s="9">
        <v>2</v>
      </c>
      <c r="O631" s="9">
        <v>2</v>
      </c>
      <c r="P631" s="9">
        <v>1</v>
      </c>
      <c r="Q631" s="9">
        <v>1</v>
      </c>
      <c r="R631" s="9">
        <v>2</v>
      </c>
      <c r="S631" s="9"/>
      <c r="T631" s="9">
        <v>1</v>
      </c>
      <c r="U631" s="9">
        <v>1</v>
      </c>
      <c r="V631" s="9">
        <v>2</v>
      </c>
      <c r="W631" s="75">
        <v>1</v>
      </c>
      <c r="X631" s="75">
        <v>1</v>
      </c>
      <c r="Y631" s="75">
        <v>2</v>
      </c>
      <c r="Z631" s="9">
        <v>2</v>
      </c>
      <c r="AA631" s="9">
        <v>2</v>
      </c>
      <c r="AB631" s="9">
        <v>1</v>
      </c>
      <c r="AC631" s="9">
        <v>2</v>
      </c>
      <c r="AD631" s="9">
        <v>1</v>
      </c>
      <c r="AE631" s="9">
        <v>2</v>
      </c>
      <c r="AF631" s="9">
        <v>2</v>
      </c>
      <c r="AG631" s="9">
        <v>1</v>
      </c>
      <c r="AH631" s="9">
        <v>1</v>
      </c>
      <c r="AI631" s="9">
        <v>2</v>
      </c>
      <c r="AJ631">
        <v>2</v>
      </c>
      <c r="AK631" t="s">
        <v>957</v>
      </c>
      <c r="AL631" s="58">
        <v>2</v>
      </c>
      <c r="AM631">
        <v>1</v>
      </c>
      <c r="AN631">
        <v>1</v>
      </c>
      <c r="AO631">
        <v>2</v>
      </c>
      <c r="AP631">
        <v>2</v>
      </c>
      <c r="AQ631">
        <v>2</v>
      </c>
      <c r="AR631">
        <v>2</v>
      </c>
      <c r="AS631">
        <v>2</v>
      </c>
      <c r="AT631">
        <v>1</v>
      </c>
      <c r="AU631">
        <v>2</v>
      </c>
      <c r="AV631">
        <v>2</v>
      </c>
      <c r="AW631">
        <v>1</v>
      </c>
      <c r="AX631">
        <v>1</v>
      </c>
      <c r="AY631">
        <v>2</v>
      </c>
      <c r="AZ631">
        <v>2</v>
      </c>
      <c r="BA631">
        <v>1</v>
      </c>
      <c r="BB631">
        <v>1</v>
      </c>
      <c r="BC631">
        <v>1</v>
      </c>
      <c r="BD631">
        <v>1</v>
      </c>
      <c r="BE631">
        <v>1</v>
      </c>
      <c r="BF631">
        <v>1</v>
      </c>
      <c r="BG631">
        <v>1</v>
      </c>
      <c r="BH631">
        <v>1</v>
      </c>
      <c r="BI631">
        <v>3</v>
      </c>
      <c r="BJ631">
        <v>1</v>
      </c>
      <c r="BK631">
        <v>1</v>
      </c>
      <c r="BL631">
        <v>1</v>
      </c>
      <c r="BM631">
        <v>1</v>
      </c>
      <c r="BN631">
        <v>4</v>
      </c>
      <c r="BO631">
        <v>3</v>
      </c>
      <c r="BP631">
        <v>2</v>
      </c>
      <c r="BQ631">
        <v>1</v>
      </c>
      <c r="BR631">
        <v>4</v>
      </c>
      <c r="BT631" t="s">
        <v>409</v>
      </c>
    </row>
    <row r="632" spans="1:72" hidden="1">
      <c r="A632" s="9">
        <v>625</v>
      </c>
      <c r="B632" s="9">
        <v>2</v>
      </c>
      <c r="C632" s="9">
        <v>7</v>
      </c>
      <c r="D632" s="9">
        <v>4</v>
      </c>
      <c r="E632" s="9">
        <v>16</v>
      </c>
      <c r="F632" s="9">
        <v>0</v>
      </c>
      <c r="G632" s="9">
        <v>0</v>
      </c>
      <c r="H632" s="9">
        <v>0</v>
      </c>
      <c r="I632" s="9">
        <v>1</v>
      </c>
      <c r="J632" s="9">
        <v>1</v>
      </c>
      <c r="K632" s="9">
        <v>0</v>
      </c>
      <c r="L632" s="9">
        <v>0</v>
      </c>
      <c r="M632" s="9">
        <v>2</v>
      </c>
      <c r="N632" s="9">
        <v>1</v>
      </c>
      <c r="O632" s="9">
        <v>2</v>
      </c>
      <c r="P632" s="9">
        <v>1</v>
      </c>
      <c r="Q632" s="9">
        <v>1</v>
      </c>
      <c r="R632" s="9">
        <v>1</v>
      </c>
      <c r="S632" s="9">
        <v>2</v>
      </c>
      <c r="T632" s="9">
        <v>2</v>
      </c>
      <c r="U632" s="9">
        <v>1</v>
      </c>
      <c r="V632" s="9">
        <v>1</v>
      </c>
      <c r="W632" s="75">
        <v>2</v>
      </c>
      <c r="X632" s="75" t="s">
        <v>956</v>
      </c>
      <c r="Y632" s="75" t="s">
        <v>952</v>
      </c>
      <c r="Z632" s="9" t="s">
        <v>952</v>
      </c>
      <c r="AA632" s="9">
        <v>1</v>
      </c>
      <c r="AB632" s="9">
        <v>2</v>
      </c>
      <c r="AC632" s="9">
        <v>1</v>
      </c>
      <c r="AD632" s="9">
        <v>1</v>
      </c>
      <c r="AE632" s="9">
        <v>2</v>
      </c>
      <c r="AF632" s="9">
        <v>1</v>
      </c>
      <c r="AG632" s="9">
        <v>1</v>
      </c>
      <c r="AH632" s="91">
        <v>1</v>
      </c>
      <c r="AI632" s="9">
        <v>2</v>
      </c>
      <c r="AJ632">
        <v>2</v>
      </c>
      <c r="AK632" t="s">
        <v>957</v>
      </c>
      <c r="AL632" s="58">
        <v>2</v>
      </c>
      <c r="AM632">
        <v>1</v>
      </c>
      <c r="AN632">
        <v>2</v>
      </c>
      <c r="AO632">
        <v>2</v>
      </c>
      <c r="AP632">
        <v>2</v>
      </c>
      <c r="AQ632">
        <v>2</v>
      </c>
      <c r="AR632">
        <v>2</v>
      </c>
      <c r="AS632">
        <v>2</v>
      </c>
      <c r="AT632">
        <v>2</v>
      </c>
      <c r="AU632">
        <v>2</v>
      </c>
      <c r="AV632">
        <v>2</v>
      </c>
      <c r="AW632">
        <v>2</v>
      </c>
      <c r="AX632">
        <v>2</v>
      </c>
      <c r="AY632">
        <v>2</v>
      </c>
      <c r="AZ632">
        <v>2</v>
      </c>
      <c r="BA632">
        <v>2</v>
      </c>
      <c r="BB632">
        <v>1</v>
      </c>
      <c r="BC632">
        <v>1</v>
      </c>
      <c r="BD632">
        <v>1</v>
      </c>
      <c r="BE632">
        <v>1</v>
      </c>
      <c r="BF632">
        <v>1</v>
      </c>
      <c r="BG632">
        <v>1</v>
      </c>
      <c r="BH632">
        <v>1</v>
      </c>
      <c r="BI632">
        <v>3</v>
      </c>
      <c r="BJ632">
        <v>1</v>
      </c>
      <c r="BK632">
        <v>1</v>
      </c>
      <c r="BL632">
        <v>1</v>
      </c>
      <c r="BM632">
        <v>2</v>
      </c>
      <c r="BN632">
        <v>4</v>
      </c>
      <c r="BO632">
        <v>2</v>
      </c>
      <c r="BP632">
        <v>2</v>
      </c>
      <c r="BQ632">
        <v>3</v>
      </c>
      <c r="BR632">
        <v>4</v>
      </c>
      <c r="BS632">
        <v>2</v>
      </c>
    </row>
    <row r="633" spans="1:72" hidden="1">
      <c r="A633" s="9">
        <v>626</v>
      </c>
      <c r="B633" s="9">
        <v>2</v>
      </c>
      <c r="C633" s="9">
        <v>5</v>
      </c>
      <c r="D633" s="9">
        <v>4</v>
      </c>
      <c r="E633" s="9">
        <v>6</v>
      </c>
      <c r="F633" s="9">
        <v>0</v>
      </c>
      <c r="G633" s="9">
        <v>0</v>
      </c>
      <c r="H633" s="9">
        <v>0</v>
      </c>
      <c r="I633" s="9">
        <v>0</v>
      </c>
      <c r="J633" s="9">
        <v>0</v>
      </c>
      <c r="K633" s="9">
        <v>1</v>
      </c>
      <c r="L633" s="9">
        <v>0</v>
      </c>
      <c r="M633" s="9">
        <v>2</v>
      </c>
      <c r="N633" s="9">
        <v>1</v>
      </c>
      <c r="O633" s="9">
        <v>2</v>
      </c>
      <c r="P633" s="9">
        <v>1</v>
      </c>
      <c r="Q633" s="9">
        <v>1</v>
      </c>
      <c r="R633" s="9">
        <v>1</v>
      </c>
      <c r="S633" s="9">
        <v>2</v>
      </c>
      <c r="T633" s="9">
        <v>1</v>
      </c>
      <c r="U633" s="9">
        <v>1</v>
      </c>
      <c r="V633" s="9">
        <v>2</v>
      </c>
      <c r="W633" s="75">
        <v>2</v>
      </c>
      <c r="X633" s="75" t="s">
        <v>956</v>
      </c>
      <c r="Y633" s="75" t="s">
        <v>952</v>
      </c>
      <c r="Z633" s="9" t="s">
        <v>952</v>
      </c>
      <c r="AA633" s="9">
        <v>1</v>
      </c>
      <c r="AB633" s="9">
        <v>2</v>
      </c>
      <c r="AC633" s="9">
        <v>1</v>
      </c>
      <c r="AD633" s="9">
        <v>1</v>
      </c>
      <c r="AE633" s="9">
        <v>1</v>
      </c>
      <c r="AF633" s="9">
        <v>2</v>
      </c>
      <c r="AG633" s="9">
        <v>2</v>
      </c>
      <c r="AH633" s="91">
        <v>2</v>
      </c>
      <c r="AI633" s="9">
        <v>2</v>
      </c>
      <c r="AJ633">
        <v>2</v>
      </c>
      <c r="AK633" t="s">
        <v>957</v>
      </c>
      <c r="AL633" s="58">
        <v>1</v>
      </c>
      <c r="AM633">
        <v>1</v>
      </c>
      <c r="AN633">
        <v>1</v>
      </c>
      <c r="AO633">
        <v>2</v>
      </c>
      <c r="AP633">
        <v>1</v>
      </c>
      <c r="AQ633">
        <v>2</v>
      </c>
      <c r="AR633">
        <v>1</v>
      </c>
      <c r="AS633">
        <v>2</v>
      </c>
      <c r="AT633">
        <v>1</v>
      </c>
      <c r="AU633">
        <v>1</v>
      </c>
      <c r="AV633">
        <v>2</v>
      </c>
      <c r="AW633">
        <v>2</v>
      </c>
      <c r="AX633">
        <v>2</v>
      </c>
      <c r="AY633">
        <v>2</v>
      </c>
      <c r="AZ633">
        <v>2</v>
      </c>
      <c r="BA633">
        <v>1</v>
      </c>
      <c r="BB633">
        <v>2</v>
      </c>
      <c r="BC633">
        <v>1</v>
      </c>
      <c r="BD633">
        <v>1</v>
      </c>
      <c r="BE633">
        <v>1</v>
      </c>
      <c r="BF633">
        <v>2</v>
      </c>
      <c r="BG633">
        <v>2</v>
      </c>
      <c r="BH633">
        <v>1</v>
      </c>
      <c r="BI633">
        <v>3</v>
      </c>
      <c r="BJ633">
        <v>2</v>
      </c>
      <c r="BK633">
        <v>2</v>
      </c>
      <c r="BL633">
        <v>2</v>
      </c>
      <c r="BM633">
        <v>2</v>
      </c>
      <c r="BN633">
        <v>3</v>
      </c>
      <c r="BO633">
        <v>3</v>
      </c>
      <c r="BP633">
        <v>2</v>
      </c>
      <c r="BQ633">
        <v>2</v>
      </c>
      <c r="BR633">
        <v>1</v>
      </c>
      <c r="BS633">
        <v>2</v>
      </c>
      <c r="BT633" t="s">
        <v>410</v>
      </c>
    </row>
    <row r="634" spans="1:72" hidden="1">
      <c r="A634" s="9">
        <v>627</v>
      </c>
      <c r="B634" s="9">
        <v>1</v>
      </c>
      <c r="C634" s="9">
        <v>8</v>
      </c>
      <c r="D634" s="9">
        <v>7</v>
      </c>
      <c r="E634" s="9">
        <v>1</v>
      </c>
      <c r="F634" s="9">
        <v>0</v>
      </c>
      <c r="G634" s="9">
        <v>0</v>
      </c>
      <c r="H634" s="9">
        <v>0</v>
      </c>
      <c r="I634" s="9">
        <v>0</v>
      </c>
      <c r="J634" s="9">
        <v>0</v>
      </c>
      <c r="K634" s="9">
        <v>0</v>
      </c>
      <c r="L634" s="9">
        <v>1</v>
      </c>
      <c r="M634" s="9">
        <v>2</v>
      </c>
      <c r="N634" s="9">
        <v>1</v>
      </c>
      <c r="O634" s="9">
        <v>2</v>
      </c>
      <c r="P634" s="9">
        <v>1</v>
      </c>
      <c r="Q634" s="9">
        <v>1</v>
      </c>
      <c r="R634" s="9">
        <v>1</v>
      </c>
      <c r="S634" s="9">
        <v>1</v>
      </c>
      <c r="T634" s="9">
        <v>2</v>
      </c>
      <c r="U634" s="9">
        <v>1</v>
      </c>
      <c r="V634" s="9">
        <v>1</v>
      </c>
      <c r="W634" s="75">
        <v>2</v>
      </c>
      <c r="X634" s="75" t="s">
        <v>956</v>
      </c>
      <c r="Y634" s="75" t="s">
        <v>952</v>
      </c>
      <c r="Z634" s="9" t="s">
        <v>952</v>
      </c>
      <c r="AA634" s="9">
        <v>1</v>
      </c>
      <c r="AB634" s="9">
        <v>2</v>
      </c>
      <c r="AC634" s="9">
        <v>1</v>
      </c>
      <c r="AD634" s="9">
        <v>1</v>
      </c>
      <c r="AE634" s="9">
        <v>2</v>
      </c>
      <c r="AF634" s="9">
        <v>1</v>
      </c>
      <c r="AG634" s="9">
        <v>1</v>
      </c>
      <c r="AH634" s="9">
        <v>2</v>
      </c>
      <c r="AI634" s="9">
        <v>2</v>
      </c>
      <c r="AJ634">
        <v>2</v>
      </c>
      <c r="AK634" t="s">
        <v>957</v>
      </c>
      <c r="AL634" s="58">
        <v>1</v>
      </c>
      <c r="AM634">
        <v>1</v>
      </c>
      <c r="AN634">
        <v>1</v>
      </c>
      <c r="AO634">
        <v>2</v>
      </c>
      <c r="AP634">
        <v>1</v>
      </c>
      <c r="AQ634">
        <v>2</v>
      </c>
      <c r="AR634">
        <v>1</v>
      </c>
      <c r="AS634">
        <v>2</v>
      </c>
      <c r="AT634">
        <v>1</v>
      </c>
      <c r="AU634">
        <v>2</v>
      </c>
      <c r="AV634">
        <v>2</v>
      </c>
      <c r="AW634">
        <v>1</v>
      </c>
      <c r="AX634">
        <v>2</v>
      </c>
      <c r="AY634">
        <v>2</v>
      </c>
      <c r="AZ634">
        <v>1</v>
      </c>
      <c r="BA634">
        <v>1</v>
      </c>
      <c r="BB634">
        <v>1</v>
      </c>
      <c r="BC634">
        <v>1</v>
      </c>
      <c r="BD634">
        <v>1</v>
      </c>
      <c r="BE634">
        <v>1</v>
      </c>
      <c r="BF634">
        <v>2</v>
      </c>
      <c r="BG634">
        <v>2</v>
      </c>
      <c r="BH634">
        <v>2</v>
      </c>
      <c r="BI634">
        <v>2</v>
      </c>
      <c r="BJ634">
        <v>2</v>
      </c>
      <c r="BK634">
        <v>2</v>
      </c>
      <c r="BL634">
        <v>2</v>
      </c>
      <c r="BM634">
        <v>2</v>
      </c>
      <c r="BN634">
        <v>2</v>
      </c>
      <c r="BO634">
        <v>2</v>
      </c>
      <c r="BP634">
        <v>2</v>
      </c>
      <c r="BQ634">
        <v>3</v>
      </c>
      <c r="BR634">
        <v>1</v>
      </c>
      <c r="BS634">
        <v>2</v>
      </c>
    </row>
    <row r="635" spans="1:72" hidden="1">
      <c r="A635" s="9">
        <v>628</v>
      </c>
      <c r="B635" s="9">
        <v>2</v>
      </c>
      <c r="C635" s="9">
        <v>7</v>
      </c>
      <c r="D635" s="9">
        <v>5</v>
      </c>
      <c r="E635" s="9">
        <v>5</v>
      </c>
      <c r="F635" s="9">
        <v>0</v>
      </c>
      <c r="G635" s="9">
        <v>0</v>
      </c>
      <c r="H635" s="9">
        <v>0</v>
      </c>
      <c r="I635" s="9">
        <v>1</v>
      </c>
      <c r="J635" s="9">
        <v>0</v>
      </c>
      <c r="K635" s="9">
        <v>0</v>
      </c>
      <c r="L635" s="9">
        <v>0</v>
      </c>
      <c r="M635" s="9">
        <v>2</v>
      </c>
      <c r="N635" s="9">
        <v>1</v>
      </c>
      <c r="O635" s="9">
        <v>2</v>
      </c>
      <c r="P635" s="9">
        <v>1</v>
      </c>
      <c r="Q635" s="9">
        <v>1</v>
      </c>
      <c r="R635" s="9">
        <v>1</v>
      </c>
      <c r="S635" s="9">
        <v>1</v>
      </c>
      <c r="T635" s="9">
        <v>2</v>
      </c>
      <c r="U635" s="9">
        <v>1</v>
      </c>
      <c r="V635" s="9">
        <v>2</v>
      </c>
      <c r="W635" s="75">
        <v>2</v>
      </c>
      <c r="X635" s="75" t="s">
        <v>956</v>
      </c>
      <c r="Y635" s="75" t="s">
        <v>952</v>
      </c>
      <c r="Z635" s="9" t="s">
        <v>952</v>
      </c>
      <c r="AA635" s="9">
        <v>2</v>
      </c>
      <c r="AB635" s="9">
        <v>2</v>
      </c>
      <c r="AC635" s="9">
        <v>2</v>
      </c>
      <c r="AD635" s="9">
        <v>1</v>
      </c>
      <c r="AE635" s="9">
        <v>2</v>
      </c>
      <c r="AF635" s="9">
        <v>1</v>
      </c>
      <c r="AG635" s="9">
        <v>2</v>
      </c>
      <c r="AH635" s="9">
        <v>2</v>
      </c>
      <c r="AI635" s="9">
        <v>2</v>
      </c>
      <c r="AJ635">
        <v>2</v>
      </c>
      <c r="AK635" t="s">
        <v>957</v>
      </c>
      <c r="AL635" s="58">
        <v>2</v>
      </c>
      <c r="AM635">
        <v>2</v>
      </c>
      <c r="AN635">
        <v>2</v>
      </c>
      <c r="AO635">
        <v>2</v>
      </c>
      <c r="AP635">
        <v>2</v>
      </c>
      <c r="AQ635">
        <v>2</v>
      </c>
      <c r="AR635">
        <v>2</v>
      </c>
      <c r="AS635">
        <v>2</v>
      </c>
      <c r="AT635">
        <v>2</v>
      </c>
      <c r="AU635">
        <v>2</v>
      </c>
      <c r="BF635" t="s">
        <v>957</v>
      </c>
      <c r="BG635" t="s">
        <v>957</v>
      </c>
      <c r="BR635">
        <v>1</v>
      </c>
      <c r="BS635">
        <v>5</v>
      </c>
      <c r="BT635" t="s">
        <v>411</v>
      </c>
    </row>
    <row r="636" spans="1:72" hidden="1">
      <c r="A636" s="9">
        <v>629</v>
      </c>
      <c r="B636" s="9">
        <v>2</v>
      </c>
      <c r="C636" s="9">
        <v>6</v>
      </c>
      <c r="D636" s="9">
        <v>5</v>
      </c>
      <c r="E636" s="9">
        <v>16</v>
      </c>
      <c r="F636" s="9">
        <v>0</v>
      </c>
      <c r="G636" s="9">
        <v>0</v>
      </c>
      <c r="H636" s="9">
        <v>0</v>
      </c>
      <c r="I636" s="9">
        <v>0</v>
      </c>
      <c r="J636" s="9">
        <v>1</v>
      </c>
      <c r="K636" s="9">
        <v>0</v>
      </c>
      <c r="L636" s="9">
        <v>0</v>
      </c>
      <c r="M636" s="9">
        <v>1</v>
      </c>
      <c r="N636" s="9">
        <v>1</v>
      </c>
      <c r="O636" s="9">
        <v>2</v>
      </c>
      <c r="P636" s="9">
        <v>1</v>
      </c>
      <c r="Q636" s="9">
        <v>1</v>
      </c>
      <c r="R636" s="9">
        <v>2</v>
      </c>
      <c r="S636" s="9"/>
      <c r="T636" s="9">
        <v>1</v>
      </c>
      <c r="U636" s="9">
        <v>1</v>
      </c>
      <c r="V636" s="9">
        <v>2</v>
      </c>
      <c r="W636" s="75">
        <v>1</v>
      </c>
      <c r="X636" s="75">
        <v>1</v>
      </c>
      <c r="Y636" s="75">
        <v>2</v>
      </c>
      <c r="Z636" s="9">
        <v>2</v>
      </c>
      <c r="AA636" s="9">
        <v>1</v>
      </c>
      <c r="AB636" s="9">
        <v>2</v>
      </c>
      <c r="AC636" s="9">
        <v>2</v>
      </c>
      <c r="AD636" s="9">
        <v>1</v>
      </c>
      <c r="AE636" s="9">
        <v>2</v>
      </c>
      <c r="AF636" s="9">
        <v>1</v>
      </c>
      <c r="AG636" s="9">
        <v>1</v>
      </c>
      <c r="AH636" s="91">
        <v>2</v>
      </c>
      <c r="AI636" s="9">
        <v>2</v>
      </c>
      <c r="AJ636">
        <v>1</v>
      </c>
      <c r="AK636">
        <v>1</v>
      </c>
      <c r="AL636" s="58">
        <v>1</v>
      </c>
      <c r="AM636">
        <v>1</v>
      </c>
      <c r="AN636">
        <v>1</v>
      </c>
      <c r="AO636">
        <v>2</v>
      </c>
      <c r="AP636">
        <v>2</v>
      </c>
      <c r="AQ636">
        <v>2</v>
      </c>
      <c r="AR636">
        <v>2</v>
      </c>
      <c r="AS636">
        <v>2</v>
      </c>
      <c r="AT636">
        <v>2</v>
      </c>
      <c r="AU636">
        <v>2</v>
      </c>
      <c r="AV636">
        <v>2</v>
      </c>
      <c r="AW636">
        <v>1</v>
      </c>
      <c r="AX636">
        <v>1</v>
      </c>
      <c r="AY636">
        <v>2</v>
      </c>
      <c r="AZ636">
        <v>2</v>
      </c>
      <c r="BA636">
        <v>1</v>
      </c>
      <c r="BB636">
        <v>1</v>
      </c>
      <c r="BC636">
        <v>1</v>
      </c>
      <c r="BD636">
        <v>1</v>
      </c>
      <c r="BE636">
        <v>1</v>
      </c>
      <c r="BF636">
        <v>2</v>
      </c>
      <c r="BG636">
        <v>2</v>
      </c>
      <c r="BH636">
        <v>1</v>
      </c>
      <c r="BI636">
        <v>3</v>
      </c>
      <c r="BJ636">
        <v>2</v>
      </c>
      <c r="BK636">
        <v>2</v>
      </c>
      <c r="BL636">
        <v>2</v>
      </c>
      <c r="BM636">
        <v>3</v>
      </c>
      <c r="BN636">
        <v>4</v>
      </c>
      <c r="BO636">
        <v>2</v>
      </c>
      <c r="BP636">
        <v>4</v>
      </c>
      <c r="BQ636">
        <v>3</v>
      </c>
      <c r="BR636">
        <v>1</v>
      </c>
      <c r="BS636">
        <v>3</v>
      </c>
    </row>
    <row r="637" spans="1:72" hidden="1">
      <c r="A637" s="9">
        <v>630</v>
      </c>
      <c r="B637" s="9">
        <v>2</v>
      </c>
      <c r="C637" s="9">
        <v>9</v>
      </c>
      <c r="D637" s="9">
        <v>4</v>
      </c>
      <c r="E637" s="9">
        <v>9</v>
      </c>
      <c r="F637" s="9">
        <v>0</v>
      </c>
      <c r="G637" s="9">
        <v>0</v>
      </c>
      <c r="H637" s="9">
        <v>1</v>
      </c>
      <c r="I637" s="9">
        <v>0</v>
      </c>
      <c r="J637" s="9">
        <v>0</v>
      </c>
      <c r="K637" s="9">
        <v>0</v>
      </c>
      <c r="L637" s="9">
        <v>0</v>
      </c>
      <c r="M637" s="9">
        <v>2</v>
      </c>
      <c r="N637" s="9">
        <v>1</v>
      </c>
      <c r="O637" s="9">
        <v>1</v>
      </c>
      <c r="P637" s="9">
        <v>1</v>
      </c>
      <c r="Q637" s="9">
        <v>1</v>
      </c>
      <c r="R637" s="9">
        <v>1</v>
      </c>
      <c r="S637" s="9">
        <v>2</v>
      </c>
      <c r="T637" s="9">
        <v>1</v>
      </c>
      <c r="U637" s="9">
        <v>1</v>
      </c>
      <c r="V637" s="9">
        <v>1</v>
      </c>
      <c r="W637" s="75">
        <v>1</v>
      </c>
      <c r="X637" s="75">
        <v>1</v>
      </c>
      <c r="Y637" s="75">
        <v>2</v>
      </c>
      <c r="Z637" s="9"/>
      <c r="AA637" s="9">
        <v>1</v>
      </c>
      <c r="AB637" s="9">
        <v>2</v>
      </c>
      <c r="AC637" s="9">
        <v>1</v>
      </c>
      <c r="AD637" s="9">
        <v>1</v>
      </c>
      <c r="AE637" s="9">
        <v>2</v>
      </c>
      <c r="AF637" s="9">
        <v>1</v>
      </c>
      <c r="AG637" s="9">
        <v>1</v>
      </c>
      <c r="AH637" s="91">
        <v>2</v>
      </c>
      <c r="AI637" s="9">
        <v>2</v>
      </c>
      <c r="AJ637">
        <v>2</v>
      </c>
      <c r="AK637" t="s">
        <v>957</v>
      </c>
      <c r="AL637" s="58">
        <v>2</v>
      </c>
      <c r="AM637">
        <v>1</v>
      </c>
      <c r="AN637">
        <v>1</v>
      </c>
      <c r="AO637">
        <v>2</v>
      </c>
      <c r="AP637">
        <v>2</v>
      </c>
      <c r="AQ637">
        <v>2</v>
      </c>
      <c r="AR637">
        <v>1</v>
      </c>
      <c r="AS637">
        <v>2</v>
      </c>
      <c r="AT637">
        <v>1</v>
      </c>
      <c r="AU637">
        <v>1</v>
      </c>
      <c r="AV637">
        <v>2</v>
      </c>
      <c r="AW637">
        <v>2</v>
      </c>
      <c r="AX637">
        <v>2</v>
      </c>
      <c r="AY637">
        <v>2</v>
      </c>
      <c r="AZ637">
        <v>2</v>
      </c>
      <c r="BA637">
        <v>1</v>
      </c>
      <c r="BB637">
        <v>1</v>
      </c>
      <c r="BC637">
        <v>1</v>
      </c>
      <c r="BD637">
        <v>2</v>
      </c>
      <c r="BE637">
        <v>1</v>
      </c>
      <c r="BF637">
        <v>4</v>
      </c>
      <c r="BG637">
        <v>3</v>
      </c>
      <c r="BH637">
        <v>1</v>
      </c>
      <c r="BI637">
        <v>1</v>
      </c>
      <c r="BJ637">
        <v>1</v>
      </c>
      <c r="BK637">
        <v>3</v>
      </c>
      <c r="BL637">
        <v>3</v>
      </c>
      <c r="BM637">
        <v>4</v>
      </c>
      <c r="BN637">
        <v>3</v>
      </c>
      <c r="BO637">
        <v>1</v>
      </c>
      <c r="BP637">
        <v>4</v>
      </c>
      <c r="BQ637">
        <v>4</v>
      </c>
      <c r="BR637">
        <v>4</v>
      </c>
      <c r="BS637">
        <v>2</v>
      </c>
    </row>
    <row r="638" spans="1:72">
      <c r="A638" s="9">
        <v>631</v>
      </c>
      <c r="B638" s="9">
        <v>1</v>
      </c>
      <c r="C638" s="9">
        <v>5</v>
      </c>
      <c r="D638" s="9">
        <v>1</v>
      </c>
      <c r="E638" s="9">
        <v>17</v>
      </c>
      <c r="F638" s="9">
        <v>0</v>
      </c>
      <c r="G638" s="9">
        <v>0</v>
      </c>
      <c r="H638" s="9">
        <v>0</v>
      </c>
      <c r="I638" s="9">
        <v>0</v>
      </c>
      <c r="J638" s="9">
        <v>0</v>
      </c>
      <c r="K638" s="9">
        <v>0</v>
      </c>
      <c r="L638" s="9">
        <v>1</v>
      </c>
      <c r="M638" s="9">
        <v>2</v>
      </c>
      <c r="N638" s="9">
        <v>2</v>
      </c>
      <c r="O638" s="9">
        <v>2</v>
      </c>
      <c r="P638" s="9">
        <v>2</v>
      </c>
      <c r="Q638" s="9">
        <v>1</v>
      </c>
      <c r="R638" s="9"/>
      <c r="S638" s="9">
        <v>2</v>
      </c>
      <c r="T638" s="9">
        <v>1</v>
      </c>
      <c r="U638" s="9">
        <v>1</v>
      </c>
      <c r="V638" s="9">
        <v>2</v>
      </c>
      <c r="W638" s="75">
        <v>2</v>
      </c>
      <c r="X638" s="75" t="s">
        <v>956</v>
      </c>
      <c r="Y638" s="75" t="s">
        <v>952</v>
      </c>
      <c r="Z638" s="9" t="s">
        <v>952</v>
      </c>
      <c r="AA638" s="9">
        <v>2</v>
      </c>
      <c r="AB638" s="9">
        <v>2</v>
      </c>
      <c r="AC638" s="9">
        <v>1</v>
      </c>
      <c r="AD638" s="9">
        <v>1</v>
      </c>
      <c r="AE638" s="9">
        <v>2</v>
      </c>
      <c r="AF638" s="9">
        <v>2</v>
      </c>
      <c r="AG638" s="9">
        <v>1</v>
      </c>
      <c r="AH638" s="9">
        <v>1</v>
      </c>
      <c r="AI638" s="9">
        <v>2</v>
      </c>
      <c r="AJ638">
        <v>1</v>
      </c>
      <c r="AK638">
        <v>1</v>
      </c>
      <c r="AL638" s="58">
        <v>2</v>
      </c>
      <c r="AM638">
        <v>1</v>
      </c>
      <c r="AN638">
        <v>2</v>
      </c>
      <c r="AO638">
        <v>2</v>
      </c>
      <c r="AP638">
        <v>1</v>
      </c>
      <c r="AQ638">
        <v>2</v>
      </c>
      <c r="AR638">
        <v>2</v>
      </c>
      <c r="AS638">
        <v>2</v>
      </c>
      <c r="AT638">
        <v>1</v>
      </c>
      <c r="AU638">
        <v>2</v>
      </c>
      <c r="AV638">
        <v>2</v>
      </c>
      <c r="AW638">
        <v>1</v>
      </c>
      <c r="AX638">
        <v>2</v>
      </c>
      <c r="AY638">
        <v>2</v>
      </c>
      <c r="AZ638">
        <v>2</v>
      </c>
      <c r="BA638">
        <v>1</v>
      </c>
      <c r="BB638">
        <v>2</v>
      </c>
      <c r="BC638">
        <v>1</v>
      </c>
      <c r="BD638">
        <v>1</v>
      </c>
      <c r="BE638">
        <v>1</v>
      </c>
      <c r="BF638">
        <v>2</v>
      </c>
      <c r="BG638">
        <v>1</v>
      </c>
      <c r="BH638">
        <v>1</v>
      </c>
      <c r="BI638">
        <v>1</v>
      </c>
      <c r="BJ638">
        <v>1</v>
      </c>
      <c r="BK638">
        <v>1</v>
      </c>
      <c r="BL638">
        <v>1</v>
      </c>
      <c r="BM638">
        <v>2</v>
      </c>
      <c r="BN638">
        <v>4</v>
      </c>
      <c r="BO638">
        <v>4</v>
      </c>
      <c r="BP638">
        <v>2</v>
      </c>
      <c r="BQ638">
        <v>3</v>
      </c>
      <c r="BR638">
        <v>1</v>
      </c>
      <c r="BS638">
        <v>5</v>
      </c>
      <c r="BT638" t="s">
        <v>412</v>
      </c>
    </row>
    <row r="639" spans="1:72">
      <c r="A639" s="9">
        <v>632</v>
      </c>
      <c r="B639" s="9">
        <v>2</v>
      </c>
      <c r="C639" s="9">
        <v>8</v>
      </c>
      <c r="D639" s="9">
        <v>4</v>
      </c>
      <c r="E639" s="9">
        <v>3</v>
      </c>
      <c r="F639" s="9">
        <v>0</v>
      </c>
      <c r="G639" s="9">
        <v>0</v>
      </c>
      <c r="H639" s="9">
        <v>0</v>
      </c>
      <c r="I639" s="9">
        <v>1</v>
      </c>
      <c r="J639" s="9">
        <v>0</v>
      </c>
      <c r="K639" s="9">
        <v>0</v>
      </c>
      <c r="L639" s="9">
        <v>0</v>
      </c>
      <c r="M639" s="9">
        <v>2</v>
      </c>
      <c r="N639" s="9">
        <v>2</v>
      </c>
      <c r="O639" s="9">
        <v>1</v>
      </c>
      <c r="P639" s="9">
        <v>2</v>
      </c>
      <c r="Q639" s="9">
        <v>1</v>
      </c>
      <c r="R639" s="9">
        <v>1</v>
      </c>
      <c r="S639" s="9">
        <v>2</v>
      </c>
      <c r="T639" s="9">
        <v>1</v>
      </c>
      <c r="U639" s="9">
        <v>1</v>
      </c>
      <c r="V639" s="9">
        <v>2</v>
      </c>
      <c r="W639" s="75">
        <v>2</v>
      </c>
      <c r="X639" s="75" t="s">
        <v>956</v>
      </c>
      <c r="Y639" s="75" t="s">
        <v>952</v>
      </c>
      <c r="Z639" s="9" t="s">
        <v>952</v>
      </c>
      <c r="AA639" s="9">
        <v>1</v>
      </c>
      <c r="AB639" s="9">
        <v>1</v>
      </c>
      <c r="AC639" s="9">
        <v>1</v>
      </c>
      <c r="AD639" s="9">
        <v>1</v>
      </c>
      <c r="AE639" s="9">
        <v>2</v>
      </c>
      <c r="AF639" s="9">
        <v>1</v>
      </c>
      <c r="AG639" s="9">
        <v>1</v>
      </c>
      <c r="AH639" s="9">
        <v>1</v>
      </c>
      <c r="AI639" s="9">
        <v>2</v>
      </c>
      <c r="AJ639">
        <v>2</v>
      </c>
      <c r="AK639" t="s">
        <v>957</v>
      </c>
      <c r="AL639" s="58">
        <v>2</v>
      </c>
      <c r="AM639">
        <v>1</v>
      </c>
      <c r="AN639">
        <v>2</v>
      </c>
      <c r="AO639">
        <v>2</v>
      </c>
      <c r="AP639">
        <v>1</v>
      </c>
      <c r="AQ639">
        <v>2</v>
      </c>
      <c r="AR639">
        <v>2</v>
      </c>
      <c r="AS639">
        <v>2</v>
      </c>
      <c r="AT639">
        <v>1</v>
      </c>
      <c r="AU639">
        <v>1</v>
      </c>
      <c r="AV639">
        <v>2</v>
      </c>
      <c r="AW639">
        <v>2</v>
      </c>
      <c r="AX639">
        <v>2</v>
      </c>
      <c r="AY639">
        <v>2</v>
      </c>
      <c r="AZ639">
        <v>2</v>
      </c>
      <c r="BA639">
        <v>2</v>
      </c>
      <c r="BB639">
        <v>2</v>
      </c>
      <c r="BC639">
        <v>1</v>
      </c>
      <c r="BD639">
        <v>1</v>
      </c>
      <c r="BE639">
        <v>1</v>
      </c>
      <c r="BF639">
        <v>1</v>
      </c>
      <c r="BG639">
        <v>1</v>
      </c>
      <c r="BH639">
        <v>1</v>
      </c>
      <c r="BI639">
        <v>2</v>
      </c>
      <c r="BJ639">
        <v>1</v>
      </c>
      <c r="BK639">
        <v>1</v>
      </c>
      <c r="BL639">
        <v>1</v>
      </c>
      <c r="BM639">
        <v>2</v>
      </c>
      <c r="BN639">
        <v>2</v>
      </c>
      <c r="BO639">
        <v>1</v>
      </c>
      <c r="BP639">
        <v>2</v>
      </c>
      <c r="BQ639">
        <v>1</v>
      </c>
      <c r="BR639">
        <v>1</v>
      </c>
      <c r="BS639">
        <v>1</v>
      </c>
      <c r="BT639" t="s">
        <v>413</v>
      </c>
    </row>
    <row r="640" spans="1:72" hidden="1">
      <c r="A640" s="9">
        <v>633</v>
      </c>
      <c r="B640" s="9">
        <v>2</v>
      </c>
      <c r="C640" s="9">
        <v>5</v>
      </c>
      <c r="D640" s="9">
        <v>4</v>
      </c>
      <c r="E640" s="9">
        <v>11</v>
      </c>
      <c r="F640" s="9">
        <v>0</v>
      </c>
      <c r="G640" s="9">
        <v>0</v>
      </c>
      <c r="H640" s="9">
        <v>1</v>
      </c>
      <c r="I640" s="9">
        <v>1</v>
      </c>
      <c r="J640" s="9">
        <v>0</v>
      </c>
      <c r="K640" s="9">
        <v>0</v>
      </c>
      <c r="L640" s="9">
        <v>0</v>
      </c>
      <c r="M640" s="9">
        <v>2</v>
      </c>
      <c r="N640" s="9">
        <v>1</v>
      </c>
      <c r="O640" s="9">
        <v>1</v>
      </c>
      <c r="P640" s="9">
        <v>1</v>
      </c>
      <c r="Q640" s="9">
        <v>1</v>
      </c>
      <c r="R640" s="9">
        <v>1</v>
      </c>
      <c r="S640" s="9">
        <v>1</v>
      </c>
      <c r="T640" s="9">
        <v>2</v>
      </c>
      <c r="U640" s="9">
        <v>1</v>
      </c>
      <c r="V640" s="9">
        <v>1</v>
      </c>
      <c r="W640" s="75">
        <v>1</v>
      </c>
      <c r="X640" s="75">
        <v>1</v>
      </c>
      <c r="Y640" s="75">
        <v>2</v>
      </c>
      <c r="Z640" s="9">
        <v>1</v>
      </c>
      <c r="AA640" s="9">
        <v>1</v>
      </c>
      <c r="AB640" s="9">
        <v>2</v>
      </c>
      <c r="AC640" s="9">
        <v>1</v>
      </c>
      <c r="AD640" s="9">
        <v>1</v>
      </c>
      <c r="AE640" s="9">
        <v>2</v>
      </c>
      <c r="AF640" s="9">
        <v>1</v>
      </c>
      <c r="AG640" s="9">
        <v>1</v>
      </c>
      <c r="AH640" s="9">
        <v>2</v>
      </c>
      <c r="AI640" s="9">
        <v>1</v>
      </c>
      <c r="AJ640">
        <v>1</v>
      </c>
      <c r="AK640">
        <v>1</v>
      </c>
      <c r="AL640" s="58">
        <v>2</v>
      </c>
      <c r="AM640">
        <v>1</v>
      </c>
      <c r="AN640">
        <v>2</v>
      </c>
      <c r="AO640">
        <v>2</v>
      </c>
      <c r="AP640">
        <v>1</v>
      </c>
      <c r="AQ640">
        <v>2</v>
      </c>
      <c r="AR640">
        <v>2</v>
      </c>
      <c r="AS640">
        <v>2</v>
      </c>
      <c r="AT640">
        <v>2</v>
      </c>
      <c r="AU640">
        <v>1</v>
      </c>
      <c r="AV640">
        <v>2</v>
      </c>
      <c r="AW640">
        <v>1</v>
      </c>
      <c r="AX640">
        <v>2</v>
      </c>
      <c r="AY640">
        <v>2</v>
      </c>
      <c r="AZ640">
        <v>2</v>
      </c>
      <c r="BA640">
        <v>1</v>
      </c>
      <c r="BB640">
        <v>2</v>
      </c>
      <c r="BC640">
        <v>1</v>
      </c>
      <c r="BD640">
        <v>1</v>
      </c>
      <c r="BE640">
        <v>1</v>
      </c>
      <c r="BF640">
        <v>2</v>
      </c>
      <c r="BG640">
        <v>2</v>
      </c>
      <c r="BH640">
        <v>1</v>
      </c>
      <c r="BI640">
        <v>2</v>
      </c>
      <c r="BJ640">
        <v>1</v>
      </c>
      <c r="BK640">
        <v>1</v>
      </c>
      <c r="BL640">
        <v>1</v>
      </c>
      <c r="BM640">
        <v>1</v>
      </c>
      <c r="BN640">
        <v>4</v>
      </c>
      <c r="BO640">
        <v>3</v>
      </c>
      <c r="BP640">
        <v>2</v>
      </c>
      <c r="BQ640">
        <v>2</v>
      </c>
      <c r="BR640">
        <v>1</v>
      </c>
      <c r="BS640">
        <v>1</v>
      </c>
    </row>
    <row r="641" spans="1:72" hidden="1">
      <c r="A641" s="9">
        <v>634</v>
      </c>
      <c r="B641" s="9">
        <v>2</v>
      </c>
      <c r="C641" s="9">
        <v>9</v>
      </c>
      <c r="D641" s="9"/>
      <c r="E641" s="9"/>
      <c r="F641" s="9">
        <v>0</v>
      </c>
      <c r="G641" s="9">
        <v>0</v>
      </c>
      <c r="H641" s="9">
        <v>0</v>
      </c>
      <c r="I641" s="9">
        <v>0</v>
      </c>
      <c r="J641" s="9">
        <v>1</v>
      </c>
      <c r="K641" s="9">
        <v>0</v>
      </c>
      <c r="L641" s="9">
        <v>0</v>
      </c>
      <c r="M641" s="9">
        <v>2</v>
      </c>
      <c r="N641" s="9"/>
      <c r="O641" s="9"/>
      <c r="P641" s="9"/>
      <c r="Q641" s="9">
        <v>2</v>
      </c>
      <c r="R641" s="9" t="s">
        <v>957</v>
      </c>
      <c r="S641" s="9" t="s">
        <v>957</v>
      </c>
      <c r="T641" s="9"/>
      <c r="U641" s="9"/>
      <c r="V641" s="9" t="s">
        <v>957</v>
      </c>
      <c r="W641" s="75">
        <v>1</v>
      </c>
      <c r="X641" s="75">
        <v>1</v>
      </c>
      <c r="Y641" s="75">
        <v>2</v>
      </c>
      <c r="Z641" s="9">
        <v>2</v>
      </c>
      <c r="AA641" s="9">
        <v>1</v>
      </c>
      <c r="AB641" s="9"/>
      <c r="AC641" s="9">
        <v>1</v>
      </c>
      <c r="AD641" s="9">
        <v>1</v>
      </c>
      <c r="AE641" s="9">
        <v>2</v>
      </c>
      <c r="AF641" s="9">
        <v>1</v>
      </c>
      <c r="AG641" s="9">
        <v>1</v>
      </c>
      <c r="AH641" s="91">
        <v>2</v>
      </c>
      <c r="AI641" s="9">
        <v>2</v>
      </c>
      <c r="AJ641">
        <v>2</v>
      </c>
      <c r="AK641" t="s">
        <v>957</v>
      </c>
      <c r="AM641">
        <v>1</v>
      </c>
      <c r="AN641">
        <v>2</v>
      </c>
      <c r="AO641">
        <v>2</v>
      </c>
      <c r="AP641">
        <v>2</v>
      </c>
      <c r="AQ641">
        <v>2</v>
      </c>
      <c r="AR641">
        <v>2</v>
      </c>
      <c r="AS641">
        <v>2</v>
      </c>
      <c r="AT641">
        <v>2</v>
      </c>
      <c r="AU641">
        <v>2</v>
      </c>
      <c r="AV641">
        <v>2</v>
      </c>
      <c r="AW641">
        <v>2</v>
      </c>
      <c r="AX641">
        <v>2</v>
      </c>
      <c r="AY641">
        <v>2</v>
      </c>
      <c r="AZ641">
        <v>2</v>
      </c>
      <c r="BA641">
        <v>1</v>
      </c>
      <c r="BB641">
        <v>2</v>
      </c>
      <c r="BD641">
        <v>2</v>
      </c>
      <c r="BE641">
        <v>2</v>
      </c>
      <c r="BF641" t="s">
        <v>968</v>
      </c>
      <c r="BG641" t="s">
        <v>957</v>
      </c>
      <c r="BH641">
        <v>1</v>
      </c>
      <c r="BI641">
        <v>3</v>
      </c>
      <c r="BJ641">
        <v>1</v>
      </c>
      <c r="BK641">
        <v>1</v>
      </c>
      <c r="BL641">
        <v>1</v>
      </c>
      <c r="BM641">
        <v>3</v>
      </c>
      <c r="BO641">
        <v>1</v>
      </c>
      <c r="BP641">
        <v>1</v>
      </c>
      <c r="BT641" t="s">
        <v>414</v>
      </c>
    </row>
    <row r="642" spans="1:72" hidden="1">
      <c r="A642" s="9">
        <v>635</v>
      </c>
      <c r="B642" s="9">
        <v>1</v>
      </c>
      <c r="C642" s="9">
        <v>8</v>
      </c>
      <c r="D642" s="9">
        <v>4</v>
      </c>
      <c r="E642" s="9">
        <v>9</v>
      </c>
      <c r="F642" s="9">
        <v>0</v>
      </c>
      <c r="G642" s="9">
        <v>0</v>
      </c>
      <c r="H642" s="9">
        <v>0</v>
      </c>
      <c r="I642" s="9">
        <v>0</v>
      </c>
      <c r="J642" s="9">
        <v>1</v>
      </c>
      <c r="K642" s="9">
        <v>0</v>
      </c>
      <c r="L642" s="9">
        <v>0</v>
      </c>
      <c r="M642" s="9">
        <v>2</v>
      </c>
      <c r="N642" s="9">
        <v>1</v>
      </c>
      <c r="O642" s="9">
        <v>1</v>
      </c>
      <c r="P642" s="9">
        <v>1</v>
      </c>
      <c r="Q642" s="9">
        <v>1</v>
      </c>
      <c r="R642" s="9">
        <v>1</v>
      </c>
      <c r="S642" s="9">
        <v>2</v>
      </c>
      <c r="T642" s="9">
        <v>2</v>
      </c>
      <c r="U642" s="9">
        <v>2</v>
      </c>
      <c r="V642" s="9" t="s">
        <v>957</v>
      </c>
      <c r="W642" s="75">
        <v>1</v>
      </c>
      <c r="X642" s="75">
        <v>2</v>
      </c>
      <c r="Y642" s="75">
        <v>2</v>
      </c>
      <c r="Z642" s="9"/>
      <c r="AA642" s="9">
        <v>2</v>
      </c>
      <c r="AB642" s="9">
        <v>2</v>
      </c>
      <c r="AC642" s="9">
        <v>2</v>
      </c>
      <c r="AD642" s="9">
        <v>1</v>
      </c>
      <c r="AE642" s="9">
        <v>2</v>
      </c>
      <c r="AF642" s="9">
        <v>2</v>
      </c>
      <c r="AG642" s="9">
        <v>2</v>
      </c>
      <c r="AH642" s="9">
        <v>2</v>
      </c>
      <c r="AI642" s="9">
        <v>2</v>
      </c>
      <c r="AJ642">
        <v>2</v>
      </c>
      <c r="AK642" t="s">
        <v>957</v>
      </c>
      <c r="AL642" s="58">
        <v>1</v>
      </c>
      <c r="AM642">
        <v>2</v>
      </c>
      <c r="AN642">
        <v>2</v>
      </c>
      <c r="AO642">
        <v>2</v>
      </c>
      <c r="AP642">
        <v>2</v>
      </c>
      <c r="AQ642">
        <v>2</v>
      </c>
      <c r="AR642">
        <v>2</v>
      </c>
      <c r="AS642">
        <v>2</v>
      </c>
      <c r="AT642">
        <v>2</v>
      </c>
      <c r="AU642">
        <v>2</v>
      </c>
      <c r="AV642">
        <v>2</v>
      </c>
      <c r="AW642">
        <v>2</v>
      </c>
      <c r="AX642">
        <v>2</v>
      </c>
      <c r="AY642">
        <v>2</v>
      </c>
      <c r="AZ642">
        <v>2</v>
      </c>
      <c r="BA642">
        <v>1</v>
      </c>
      <c r="BB642">
        <v>2</v>
      </c>
      <c r="BC642">
        <v>1</v>
      </c>
      <c r="BD642">
        <v>2</v>
      </c>
      <c r="BE642">
        <v>1</v>
      </c>
      <c r="BF642">
        <v>2</v>
      </c>
      <c r="BG642">
        <v>2</v>
      </c>
      <c r="BH642">
        <v>1</v>
      </c>
      <c r="BI642">
        <v>4</v>
      </c>
      <c r="BJ642">
        <v>4</v>
      </c>
      <c r="BK642">
        <v>4</v>
      </c>
      <c r="BL642">
        <v>3</v>
      </c>
      <c r="BM642">
        <v>4</v>
      </c>
      <c r="BN642">
        <v>4</v>
      </c>
      <c r="BO642">
        <v>3</v>
      </c>
      <c r="BP642">
        <v>4</v>
      </c>
      <c r="BQ642">
        <v>4</v>
      </c>
      <c r="BR642">
        <v>3</v>
      </c>
    </row>
    <row r="643" spans="1:72" hidden="1">
      <c r="A643" s="9">
        <v>636</v>
      </c>
      <c r="B643" s="9">
        <v>1</v>
      </c>
      <c r="C643" s="9">
        <v>7</v>
      </c>
      <c r="D643" s="9"/>
      <c r="E643" s="9">
        <v>8</v>
      </c>
      <c r="F643" s="9">
        <v>0</v>
      </c>
      <c r="G643" s="9">
        <v>0</v>
      </c>
      <c r="H643" s="9">
        <v>0</v>
      </c>
      <c r="I643" s="9">
        <v>0</v>
      </c>
      <c r="J643" s="9">
        <v>0</v>
      </c>
      <c r="K643" s="9">
        <v>1</v>
      </c>
      <c r="L643" s="9">
        <v>0</v>
      </c>
      <c r="M643" s="9">
        <v>2</v>
      </c>
      <c r="N643" s="9">
        <v>1</v>
      </c>
      <c r="O643" s="9">
        <v>1</v>
      </c>
      <c r="P643" s="9">
        <v>1</v>
      </c>
      <c r="Q643" s="9">
        <v>1</v>
      </c>
      <c r="R643" s="9">
        <v>2</v>
      </c>
      <c r="S643" s="9">
        <v>1</v>
      </c>
      <c r="T643" s="9">
        <v>1</v>
      </c>
      <c r="U643" s="9">
        <v>1</v>
      </c>
      <c r="V643" s="9">
        <v>1</v>
      </c>
      <c r="W643" s="75">
        <v>1</v>
      </c>
      <c r="X643" s="75">
        <v>1</v>
      </c>
      <c r="Y643" s="75">
        <v>2</v>
      </c>
      <c r="Z643" s="9">
        <v>2</v>
      </c>
      <c r="AA643" s="9">
        <v>1</v>
      </c>
      <c r="AB643" s="9">
        <v>2</v>
      </c>
      <c r="AC643" s="9">
        <v>1</v>
      </c>
      <c r="AD643" s="9">
        <v>1</v>
      </c>
      <c r="AE643" s="9">
        <v>2</v>
      </c>
      <c r="AF643" s="9">
        <v>1</v>
      </c>
      <c r="AG643" s="9">
        <v>2</v>
      </c>
      <c r="AH643" s="91">
        <v>1</v>
      </c>
      <c r="AI643" s="9">
        <v>2</v>
      </c>
      <c r="AJ643">
        <v>2</v>
      </c>
      <c r="AK643" t="s">
        <v>957</v>
      </c>
      <c r="AL643" s="58">
        <v>2</v>
      </c>
      <c r="AM643">
        <v>1</v>
      </c>
      <c r="AN643">
        <v>1</v>
      </c>
      <c r="AO643">
        <v>2</v>
      </c>
      <c r="AP643">
        <v>2</v>
      </c>
      <c r="AQ643">
        <v>2</v>
      </c>
      <c r="AR643">
        <v>2</v>
      </c>
      <c r="AS643">
        <v>2</v>
      </c>
      <c r="AT643">
        <v>2</v>
      </c>
      <c r="AU643">
        <v>2</v>
      </c>
      <c r="AV643">
        <v>2</v>
      </c>
      <c r="AW643">
        <v>1</v>
      </c>
      <c r="AX643">
        <v>2</v>
      </c>
      <c r="AY643">
        <v>2</v>
      </c>
      <c r="AZ643">
        <v>2</v>
      </c>
      <c r="BA643">
        <v>1</v>
      </c>
      <c r="BB643">
        <v>1</v>
      </c>
      <c r="BC643">
        <v>1</v>
      </c>
      <c r="BD643">
        <v>1</v>
      </c>
      <c r="BE643">
        <v>1</v>
      </c>
      <c r="BF643">
        <v>1</v>
      </c>
      <c r="BG643">
        <v>1</v>
      </c>
      <c r="BH643">
        <v>1</v>
      </c>
      <c r="BI643">
        <v>2</v>
      </c>
      <c r="BJ643">
        <v>1</v>
      </c>
      <c r="BK643">
        <v>1</v>
      </c>
      <c r="BL643">
        <v>1</v>
      </c>
      <c r="BM643">
        <v>1</v>
      </c>
      <c r="BN643">
        <v>3</v>
      </c>
      <c r="BO643">
        <v>2</v>
      </c>
      <c r="BP643">
        <v>1</v>
      </c>
      <c r="BQ643">
        <v>2</v>
      </c>
      <c r="BR643">
        <v>1</v>
      </c>
      <c r="BS643">
        <v>2</v>
      </c>
    </row>
    <row r="644" spans="1:72">
      <c r="A644" s="9">
        <v>637</v>
      </c>
      <c r="B644" s="9">
        <v>2</v>
      </c>
      <c r="C644" s="9">
        <v>5</v>
      </c>
      <c r="D644" s="9">
        <v>5</v>
      </c>
      <c r="E644" s="9">
        <v>11</v>
      </c>
      <c r="F644" s="9">
        <v>0</v>
      </c>
      <c r="G644" s="9">
        <v>0</v>
      </c>
      <c r="H644" s="9">
        <v>0</v>
      </c>
      <c r="I644" s="9">
        <v>0</v>
      </c>
      <c r="J644" s="9">
        <v>0</v>
      </c>
      <c r="K644" s="9">
        <v>1</v>
      </c>
      <c r="L644" s="9">
        <v>0</v>
      </c>
      <c r="M644" s="9">
        <v>2</v>
      </c>
      <c r="N644" s="9">
        <v>2</v>
      </c>
      <c r="O644" s="9">
        <v>2</v>
      </c>
      <c r="P644" s="9">
        <v>2</v>
      </c>
      <c r="Q644" s="9">
        <v>2</v>
      </c>
      <c r="R644" s="9" t="s">
        <v>957</v>
      </c>
      <c r="S644" s="9" t="s">
        <v>962</v>
      </c>
      <c r="T644" s="9">
        <v>2</v>
      </c>
      <c r="U644" s="9">
        <v>1</v>
      </c>
      <c r="V644" s="9">
        <v>2</v>
      </c>
      <c r="W644" s="75">
        <v>1</v>
      </c>
      <c r="X644" s="75">
        <v>1</v>
      </c>
      <c r="Y644" s="75">
        <v>2</v>
      </c>
      <c r="Z644" s="9"/>
      <c r="AA644" s="9">
        <v>1</v>
      </c>
      <c r="AB644" s="9">
        <v>2</v>
      </c>
      <c r="AC644" s="9">
        <v>1</v>
      </c>
      <c r="AD644" s="9">
        <v>1</v>
      </c>
      <c r="AE644" s="9">
        <v>2</v>
      </c>
      <c r="AF644" s="9">
        <v>1</v>
      </c>
      <c r="AG644" s="9">
        <v>1</v>
      </c>
      <c r="AH644" s="9">
        <v>1</v>
      </c>
      <c r="AI644" s="9">
        <v>2</v>
      </c>
      <c r="AJ644">
        <v>2</v>
      </c>
      <c r="AK644" t="s">
        <v>957</v>
      </c>
      <c r="AL644" s="58">
        <v>1</v>
      </c>
      <c r="AM644">
        <v>1</v>
      </c>
      <c r="AN644">
        <v>2</v>
      </c>
      <c r="AO644">
        <v>2</v>
      </c>
      <c r="AP644">
        <v>2</v>
      </c>
      <c r="AQ644">
        <v>2</v>
      </c>
      <c r="AR644">
        <v>2</v>
      </c>
      <c r="AS644">
        <v>2</v>
      </c>
      <c r="AT644">
        <v>2</v>
      </c>
      <c r="AU644">
        <v>2</v>
      </c>
      <c r="AV644">
        <v>2</v>
      </c>
      <c r="AW644">
        <v>2</v>
      </c>
      <c r="AX644">
        <v>2</v>
      </c>
      <c r="AY644">
        <v>2</v>
      </c>
      <c r="AZ644">
        <v>2</v>
      </c>
      <c r="BA644">
        <v>1</v>
      </c>
      <c r="BB644">
        <v>1</v>
      </c>
      <c r="BC644">
        <v>2</v>
      </c>
      <c r="BD644">
        <v>2</v>
      </c>
      <c r="BE644">
        <v>1</v>
      </c>
      <c r="BF644">
        <v>2</v>
      </c>
      <c r="BG644">
        <v>2</v>
      </c>
      <c r="BH644">
        <v>2</v>
      </c>
      <c r="BI644">
        <v>2</v>
      </c>
      <c r="BJ644">
        <v>1</v>
      </c>
      <c r="BK644">
        <v>2</v>
      </c>
      <c r="BL644">
        <v>1</v>
      </c>
      <c r="BM644">
        <v>2</v>
      </c>
      <c r="BN644">
        <v>4</v>
      </c>
      <c r="BO644">
        <v>3</v>
      </c>
      <c r="BP644">
        <v>2</v>
      </c>
      <c r="BQ644">
        <v>3</v>
      </c>
      <c r="BR644">
        <v>3</v>
      </c>
      <c r="BS644">
        <v>2</v>
      </c>
    </row>
    <row r="645" spans="1:72" hidden="1">
      <c r="A645" s="9">
        <v>638</v>
      </c>
      <c r="B645" s="9">
        <v>2</v>
      </c>
      <c r="C645" s="9">
        <v>9</v>
      </c>
      <c r="D645" s="9">
        <v>5</v>
      </c>
      <c r="E645" s="9">
        <v>1</v>
      </c>
      <c r="F645" s="9">
        <v>0</v>
      </c>
      <c r="G645" s="9">
        <v>0</v>
      </c>
      <c r="H645" s="9">
        <v>0</v>
      </c>
      <c r="I645" s="9">
        <v>0</v>
      </c>
      <c r="J645" s="9">
        <v>0</v>
      </c>
      <c r="K645" s="9">
        <v>1</v>
      </c>
      <c r="L645" s="9">
        <v>0</v>
      </c>
      <c r="M645" s="9">
        <v>2</v>
      </c>
      <c r="N645" s="9">
        <v>1</v>
      </c>
      <c r="O645" s="9">
        <v>1</v>
      </c>
      <c r="P645" s="9">
        <v>1</v>
      </c>
      <c r="Q645" s="9">
        <v>2</v>
      </c>
      <c r="R645" s="9" t="s">
        <v>957</v>
      </c>
      <c r="S645" s="9" t="s">
        <v>957</v>
      </c>
      <c r="T645" s="9">
        <v>1</v>
      </c>
      <c r="U645" s="9">
        <v>2</v>
      </c>
      <c r="V645" s="9" t="s">
        <v>957</v>
      </c>
      <c r="W645" s="75">
        <v>1</v>
      </c>
      <c r="X645" s="75">
        <v>1</v>
      </c>
      <c r="Y645" s="75">
        <v>2</v>
      </c>
      <c r="Z645" s="9">
        <v>1</v>
      </c>
      <c r="AA645" s="9">
        <v>1</v>
      </c>
      <c r="AB645" s="9">
        <v>2</v>
      </c>
      <c r="AC645" s="9">
        <v>1</v>
      </c>
      <c r="AD645" s="9">
        <v>1</v>
      </c>
      <c r="AE645" s="9">
        <v>2</v>
      </c>
      <c r="AF645" s="9">
        <v>1</v>
      </c>
      <c r="AG645" s="9">
        <v>1</v>
      </c>
      <c r="AH645" s="91">
        <v>1</v>
      </c>
      <c r="AI645" s="9">
        <v>2</v>
      </c>
      <c r="AJ645">
        <v>2</v>
      </c>
      <c r="AK645" t="s">
        <v>957</v>
      </c>
      <c r="AL645" s="58">
        <v>2</v>
      </c>
      <c r="AM645">
        <v>1</v>
      </c>
      <c r="AN645">
        <v>1</v>
      </c>
      <c r="AO645">
        <v>1</v>
      </c>
      <c r="AP645">
        <v>1</v>
      </c>
      <c r="AQ645">
        <v>2</v>
      </c>
      <c r="AR645">
        <v>2</v>
      </c>
      <c r="AS645">
        <v>2</v>
      </c>
      <c r="AT645">
        <v>2</v>
      </c>
      <c r="AU645">
        <v>1</v>
      </c>
      <c r="AV645">
        <v>2</v>
      </c>
      <c r="AW645">
        <v>1</v>
      </c>
      <c r="AX645">
        <v>1</v>
      </c>
      <c r="AY645">
        <v>2</v>
      </c>
      <c r="AZ645">
        <v>1</v>
      </c>
      <c r="BA645">
        <v>1</v>
      </c>
      <c r="BB645">
        <v>1</v>
      </c>
      <c r="BC645">
        <v>1</v>
      </c>
      <c r="BD645">
        <v>2</v>
      </c>
      <c r="BE645">
        <v>1</v>
      </c>
      <c r="BF645">
        <v>1</v>
      </c>
      <c r="BG645">
        <v>1</v>
      </c>
      <c r="BH645">
        <v>1</v>
      </c>
      <c r="BI645">
        <v>1</v>
      </c>
      <c r="BJ645">
        <v>1</v>
      </c>
      <c r="BK645">
        <v>1</v>
      </c>
      <c r="BL645">
        <v>1</v>
      </c>
      <c r="BM645">
        <v>1</v>
      </c>
      <c r="BN645">
        <v>4</v>
      </c>
      <c r="BO645">
        <v>2</v>
      </c>
      <c r="BP645">
        <v>1</v>
      </c>
      <c r="BQ645">
        <v>1</v>
      </c>
      <c r="BR645">
        <v>3</v>
      </c>
      <c r="BS645">
        <v>1</v>
      </c>
    </row>
    <row r="646" spans="1:72" hidden="1">
      <c r="A646" s="9">
        <v>639</v>
      </c>
      <c r="B646" s="9">
        <v>2</v>
      </c>
      <c r="C646" s="9">
        <v>9</v>
      </c>
      <c r="D646" s="9">
        <v>5</v>
      </c>
      <c r="E646" s="9">
        <v>5</v>
      </c>
      <c r="F646" s="9">
        <v>0</v>
      </c>
      <c r="G646" s="9">
        <v>0</v>
      </c>
      <c r="H646" s="9">
        <v>0</v>
      </c>
      <c r="I646" s="9">
        <v>1</v>
      </c>
      <c r="J646" s="9">
        <v>0</v>
      </c>
      <c r="K646" s="9">
        <v>0</v>
      </c>
      <c r="L646" s="9">
        <v>0</v>
      </c>
      <c r="M646" s="9">
        <v>1</v>
      </c>
      <c r="N646" s="9">
        <v>1</v>
      </c>
      <c r="O646" s="9">
        <v>1</v>
      </c>
      <c r="P646" s="9">
        <v>2</v>
      </c>
      <c r="Q646" s="9">
        <v>2</v>
      </c>
      <c r="R646" s="9" t="s">
        <v>957</v>
      </c>
      <c r="S646" s="9" t="s">
        <v>957</v>
      </c>
      <c r="T646" s="9">
        <v>1</v>
      </c>
      <c r="U646" s="9">
        <v>1</v>
      </c>
      <c r="V646" s="9">
        <v>1</v>
      </c>
      <c r="W646" s="75">
        <v>1</v>
      </c>
      <c r="X646" s="75">
        <v>1</v>
      </c>
      <c r="Y646" s="75">
        <v>2</v>
      </c>
      <c r="Z646" s="9">
        <v>2</v>
      </c>
      <c r="AA646" s="9">
        <v>1</v>
      </c>
      <c r="AB646" s="9">
        <v>1</v>
      </c>
      <c r="AC646" s="9">
        <v>1</v>
      </c>
      <c r="AD646" s="9">
        <v>1</v>
      </c>
      <c r="AE646" s="9">
        <v>1</v>
      </c>
      <c r="AF646" s="9">
        <v>1</v>
      </c>
      <c r="AG646" s="9">
        <v>1</v>
      </c>
      <c r="AH646" s="91">
        <v>1</v>
      </c>
      <c r="AI646" s="9">
        <v>2</v>
      </c>
      <c r="AJ646">
        <v>2</v>
      </c>
      <c r="AK646" t="s">
        <v>957</v>
      </c>
      <c r="AL646" s="58">
        <v>2</v>
      </c>
      <c r="AM646">
        <v>1</v>
      </c>
      <c r="AN646">
        <v>1</v>
      </c>
      <c r="AO646">
        <v>2</v>
      </c>
      <c r="AP646">
        <v>1</v>
      </c>
      <c r="AQ646">
        <v>2</v>
      </c>
      <c r="AR646">
        <v>2</v>
      </c>
      <c r="AS646">
        <v>2</v>
      </c>
      <c r="AT646">
        <v>1</v>
      </c>
      <c r="AU646">
        <v>1</v>
      </c>
      <c r="AV646">
        <v>1</v>
      </c>
      <c r="AW646">
        <v>1</v>
      </c>
      <c r="AX646">
        <v>2</v>
      </c>
      <c r="AY646">
        <v>2</v>
      </c>
      <c r="AZ646">
        <v>2</v>
      </c>
      <c r="BA646">
        <v>1</v>
      </c>
      <c r="BB646">
        <v>2</v>
      </c>
      <c r="BC646">
        <v>1</v>
      </c>
      <c r="BD646">
        <v>2</v>
      </c>
      <c r="BE646">
        <v>2</v>
      </c>
      <c r="BF646" t="s">
        <v>957</v>
      </c>
      <c r="BG646" t="s">
        <v>957</v>
      </c>
      <c r="BH646">
        <v>1</v>
      </c>
      <c r="BI646">
        <v>1</v>
      </c>
      <c r="BJ646">
        <v>1</v>
      </c>
      <c r="BK646">
        <v>1</v>
      </c>
      <c r="BL646">
        <v>1</v>
      </c>
      <c r="BM646">
        <v>3</v>
      </c>
      <c r="BN646">
        <v>3</v>
      </c>
      <c r="BO646">
        <v>2</v>
      </c>
      <c r="BP646">
        <v>3</v>
      </c>
      <c r="BQ646">
        <v>3</v>
      </c>
      <c r="BR646">
        <v>3</v>
      </c>
      <c r="BS646">
        <v>2</v>
      </c>
    </row>
    <row r="647" spans="1:72">
      <c r="A647" s="9">
        <v>640</v>
      </c>
      <c r="B647" s="9">
        <v>1</v>
      </c>
      <c r="C647" s="9">
        <v>8</v>
      </c>
      <c r="D647" s="9">
        <v>1</v>
      </c>
      <c r="E647" s="9">
        <v>16</v>
      </c>
      <c r="F647" s="9">
        <v>0</v>
      </c>
      <c r="G647" s="9">
        <v>0</v>
      </c>
      <c r="H647" s="9">
        <v>0</v>
      </c>
      <c r="I647" s="9">
        <v>0</v>
      </c>
      <c r="J647" s="9">
        <v>0</v>
      </c>
      <c r="K647" s="9">
        <v>1</v>
      </c>
      <c r="L647" s="9">
        <v>0</v>
      </c>
      <c r="M647" s="9">
        <v>1</v>
      </c>
      <c r="N647" s="9">
        <v>2</v>
      </c>
      <c r="O647" s="9">
        <v>2</v>
      </c>
      <c r="P647" s="9">
        <v>1</v>
      </c>
      <c r="Q647" s="9">
        <v>1</v>
      </c>
      <c r="R647" s="9">
        <v>2</v>
      </c>
      <c r="S647" s="9">
        <v>2</v>
      </c>
      <c r="T647" s="9">
        <v>1</v>
      </c>
      <c r="U647" s="9">
        <v>1</v>
      </c>
      <c r="V647" s="9">
        <v>2</v>
      </c>
      <c r="W647" s="75">
        <v>2</v>
      </c>
      <c r="X647" s="75" t="s">
        <v>956</v>
      </c>
      <c r="Y647" s="75" t="s">
        <v>952</v>
      </c>
      <c r="Z647" s="9" t="s">
        <v>952</v>
      </c>
      <c r="AA647" s="9">
        <v>1</v>
      </c>
      <c r="AB647" s="9">
        <v>2</v>
      </c>
      <c r="AC647" s="9">
        <v>1</v>
      </c>
      <c r="AD647" s="9">
        <v>1</v>
      </c>
      <c r="AE647" s="9">
        <v>2</v>
      </c>
      <c r="AF647" s="9">
        <v>1</v>
      </c>
      <c r="AG647" s="9">
        <v>2</v>
      </c>
      <c r="AH647" s="9">
        <v>1</v>
      </c>
      <c r="AI647" s="9">
        <v>2</v>
      </c>
      <c r="AJ647">
        <v>2</v>
      </c>
      <c r="AK647" t="s">
        <v>957</v>
      </c>
      <c r="AL647" s="58">
        <v>2</v>
      </c>
      <c r="AM647">
        <v>1</v>
      </c>
      <c r="AN647">
        <v>2</v>
      </c>
      <c r="AO647">
        <v>2</v>
      </c>
      <c r="AP647">
        <v>2</v>
      </c>
      <c r="AQ647">
        <v>2</v>
      </c>
      <c r="AR647">
        <v>2</v>
      </c>
      <c r="AS647">
        <v>2</v>
      </c>
      <c r="AT647">
        <v>2</v>
      </c>
      <c r="AU647">
        <v>2</v>
      </c>
      <c r="AV647">
        <v>2</v>
      </c>
      <c r="AW647">
        <v>1</v>
      </c>
      <c r="AX647">
        <v>1</v>
      </c>
      <c r="AY647">
        <v>2</v>
      </c>
      <c r="AZ647">
        <v>1</v>
      </c>
      <c r="BA647">
        <v>2</v>
      </c>
      <c r="BB647">
        <v>2</v>
      </c>
      <c r="BC647">
        <v>2</v>
      </c>
      <c r="BD647">
        <v>2</v>
      </c>
      <c r="BE647">
        <v>1</v>
      </c>
      <c r="BF647">
        <v>2</v>
      </c>
      <c r="BG647">
        <v>2</v>
      </c>
      <c r="BH647">
        <v>1</v>
      </c>
      <c r="BI647">
        <v>2</v>
      </c>
      <c r="BJ647">
        <v>2</v>
      </c>
      <c r="BK647">
        <v>2</v>
      </c>
      <c r="BL647">
        <v>2</v>
      </c>
      <c r="BM647">
        <v>2</v>
      </c>
      <c r="BN647">
        <v>3</v>
      </c>
      <c r="BO647">
        <v>2</v>
      </c>
      <c r="BP647">
        <v>4</v>
      </c>
      <c r="BQ647">
        <v>4</v>
      </c>
      <c r="BR647">
        <v>4</v>
      </c>
      <c r="BS647">
        <v>2</v>
      </c>
    </row>
    <row r="648" spans="1:72">
      <c r="A648" s="9">
        <v>641</v>
      </c>
      <c r="B648" s="9">
        <v>2</v>
      </c>
      <c r="C648" s="9">
        <v>6</v>
      </c>
      <c r="D648" s="9">
        <v>4</v>
      </c>
      <c r="E648" s="9">
        <v>15</v>
      </c>
      <c r="F648" s="9">
        <v>0</v>
      </c>
      <c r="G648" s="9">
        <v>0</v>
      </c>
      <c r="H648" s="9">
        <v>0</v>
      </c>
      <c r="I648" s="9">
        <v>1</v>
      </c>
      <c r="J648" s="9">
        <v>1</v>
      </c>
      <c r="K648" s="9">
        <v>0</v>
      </c>
      <c r="L648" s="9">
        <v>0</v>
      </c>
      <c r="M648" s="9">
        <v>2</v>
      </c>
      <c r="N648" s="9">
        <v>2</v>
      </c>
      <c r="O648" s="9">
        <v>1</v>
      </c>
      <c r="P648" s="9">
        <v>1</v>
      </c>
      <c r="Q648" s="9">
        <v>1</v>
      </c>
      <c r="R648" s="9">
        <v>1</v>
      </c>
      <c r="S648" s="9">
        <v>1</v>
      </c>
      <c r="T648" s="9">
        <v>1</v>
      </c>
      <c r="U648" s="9">
        <v>1</v>
      </c>
      <c r="V648" s="9">
        <v>2</v>
      </c>
      <c r="W648" s="75">
        <v>2</v>
      </c>
      <c r="X648" s="75" t="s">
        <v>956</v>
      </c>
      <c r="Y648" s="75" t="s">
        <v>952</v>
      </c>
      <c r="Z648" s="9" t="s">
        <v>952</v>
      </c>
      <c r="AA648" s="9">
        <v>2</v>
      </c>
      <c r="AB648" s="9">
        <v>1</v>
      </c>
      <c r="AC648" s="9">
        <v>1</v>
      </c>
      <c r="AD648" s="9">
        <v>1</v>
      </c>
      <c r="AE648" s="9">
        <v>2</v>
      </c>
      <c r="AF648" s="9">
        <v>1</v>
      </c>
      <c r="AG648" s="9">
        <v>2</v>
      </c>
      <c r="AH648" s="91">
        <v>1</v>
      </c>
      <c r="AI648" s="9">
        <v>2</v>
      </c>
      <c r="AJ648">
        <v>1</v>
      </c>
      <c r="AK648">
        <v>1</v>
      </c>
      <c r="AL648" s="58">
        <v>2</v>
      </c>
      <c r="AM648">
        <v>1</v>
      </c>
      <c r="AN648">
        <v>1</v>
      </c>
      <c r="AO648">
        <v>2</v>
      </c>
      <c r="AP648">
        <v>1</v>
      </c>
      <c r="AQ648">
        <v>2</v>
      </c>
      <c r="AR648">
        <v>1</v>
      </c>
      <c r="AS648">
        <v>2</v>
      </c>
      <c r="AT648">
        <v>1</v>
      </c>
      <c r="AU648">
        <v>1</v>
      </c>
      <c r="AV648">
        <v>2</v>
      </c>
      <c r="AW648">
        <v>1</v>
      </c>
      <c r="AX648">
        <v>1</v>
      </c>
      <c r="AY648">
        <v>2</v>
      </c>
      <c r="AZ648">
        <v>1</v>
      </c>
      <c r="BA648">
        <v>1</v>
      </c>
      <c r="BB648">
        <v>1</v>
      </c>
      <c r="BC648">
        <v>1</v>
      </c>
      <c r="BD648">
        <v>1</v>
      </c>
      <c r="BE648">
        <v>1</v>
      </c>
      <c r="BF648">
        <v>2</v>
      </c>
      <c r="BG648">
        <v>2</v>
      </c>
      <c r="BH648">
        <v>1</v>
      </c>
      <c r="BI648">
        <v>2</v>
      </c>
      <c r="BJ648">
        <v>2</v>
      </c>
      <c r="BK648">
        <v>2</v>
      </c>
      <c r="BL648">
        <v>1</v>
      </c>
      <c r="BM648">
        <v>2</v>
      </c>
      <c r="BN648">
        <v>3</v>
      </c>
      <c r="BO648">
        <v>1</v>
      </c>
      <c r="BP648">
        <v>1</v>
      </c>
      <c r="BQ648">
        <v>3</v>
      </c>
      <c r="BR648">
        <v>1</v>
      </c>
      <c r="BS648">
        <v>2</v>
      </c>
    </row>
    <row r="649" spans="1:72" hidden="1">
      <c r="A649" s="9">
        <v>642</v>
      </c>
      <c r="B649" s="9">
        <v>2</v>
      </c>
      <c r="C649" s="9">
        <v>7</v>
      </c>
      <c r="D649" s="9">
        <v>4</v>
      </c>
      <c r="E649" s="9">
        <v>6</v>
      </c>
      <c r="F649" s="9">
        <v>0</v>
      </c>
      <c r="G649" s="9">
        <v>0</v>
      </c>
      <c r="H649" s="9">
        <v>0</v>
      </c>
      <c r="I649" s="9">
        <v>0</v>
      </c>
      <c r="J649" s="9">
        <v>1</v>
      </c>
      <c r="K649" s="9">
        <v>1</v>
      </c>
      <c r="L649" s="9">
        <v>0</v>
      </c>
      <c r="M649" s="9">
        <v>2</v>
      </c>
      <c r="N649" s="9">
        <v>1</v>
      </c>
      <c r="O649" s="9">
        <v>1</v>
      </c>
      <c r="P649" s="9">
        <v>1</v>
      </c>
      <c r="Q649" s="9">
        <v>1</v>
      </c>
      <c r="R649" s="9">
        <v>2</v>
      </c>
      <c r="S649" s="9">
        <v>2</v>
      </c>
      <c r="T649" s="9">
        <v>1</v>
      </c>
      <c r="U649" s="9">
        <v>1</v>
      </c>
      <c r="V649" s="9">
        <v>1</v>
      </c>
      <c r="W649" s="75">
        <v>2</v>
      </c>
      <c r="X649" s="75" t="s">
        <v>956</v>
      </c>
      <c r="Y649" s="75" t="s">
        <v>952</v>
      </c>
      <c r="Z649" s="9" t="s">
        <v>952</v>
      </c>
      <c r="AA649" s="9">
        <v>1</v>
      </c>
      <c r="AB649" s="9">
        <v>1</v>
      </c>
      <c r="AC649" s="9">
        <v>1</v>
      </c>
      <c r="AD649" s="9">
        <v>1</v>
      </c>
      <c r="AE649" s="9">
        <v>2</v>
      </c>
      <c r="AF649" s="9">
        <v>1</v>
      </c>
      <c r="AG649" s="9">
        <v>1</v>
      </c>
      <c r="AH649" s="91">
        <v>2</v>
      </c>
      <c r="AI649" s="9">
        <v>2</v>
      </c>
      <c r="AJ649">
        <v>2</v>
      </c>
      <c r="AK649" t="s">
        <v>957</v>
      </c>
      <c r="AL649" s="58">
        <v>2</v>
      </c>
      <c r="AM649">
        <v>1</v>
      </c>
      <c r="AN649">
        <v>1</v>
      </c>
      <c r="AO649">
        <v>1</v>
      </c>
      <c r="AP649">
        <v>1</v>
      </c>
      <c r="AQ649">
        <v>2</v>
      </c>
      <c r="AR649">
        <v>1</v>
      </c>
      <c r="AS649">
        <v>2</v>
      </c>
      <c r="AT649">
        <v>2</v>
      </c>
      <c r="AU649">
        <v>2</v>
      </c>
      <c r="AV649">
        <v>2</v>
      </c>
      <c r="AW649">
        <v>1</v>
      </c>
      <c r="AX649">
        <v>1</v>
      </c>
      <c r="AY649">
        <v>2</v>
      </c>
      <c r="AZ649">
        <v>2</v>
      </c>
      <c r="BA649">
        <v>1</v>
      </c>
      <c r="BB649">
        <v>2</v>
      </c>
      <c r="BC649">
        <v>1</v>
      </c>
      <c r="BD649">
        <v>1</v>
      </c>
      <c r="BE649">
        <v>1</v>
      </c>
      <c r="BF649">
        <v>2</v>
      </c>
      <c r="BG649">
        <v>2</v>
      </c>
      <c r="BH649">
        <v>1</v>
      </c>
      <c r="BI649">
        <v>2</v>
      </c>
      <c r="BJ649">
        <v>1</v>
      </c>
      <c r="BK649">
        <v>2</v>
      </c>
      <c r="BL649">
        <v>2</v>
      </c>
      <c r="BM649">
        <v>1</v>
      </c>
      <c r="BN649">
        <v>4</v>
      </c>
      <c r="BO649">
        <v>3</v>
      </c>
      <c r="BP649">
        <v>4</v>
      </c>
      <c r="BQ649">
        <v>3</v>
      </c>
      <c r="BR649">
        <v>1</v>
      </c>
      <c r="BS649">
        <v>1</v>
      </c>
      <c r="BT649" t="s">
        <v>415</v>
      </c>
    </row>
    <row r="650" spans="1:72" hidden="1">
      <c r="A650" s="9">
        <v>643</v>
      </c>
      <c r="B650" s="9">
        <v>2</v>
      </c>
      <c r="C650" s="9">
        <v>3</v>
      </c>
      <c r="D650" s="9">
        <v>2</v>
      </c>
      <c r="E650" s="9">
        <v>8</v>
      </c>
      <c r="F650" s="9">
        <v>0</v>
      </c>
      <c r="G650" s="9">
        <v>0</v>
      </c>
      <c r="H650" s="9">
        <v>0</v>
      </c>
      <c r="I650" s="9">
        <v>0</v>
      </c>
      <c r="J650" s="9">
        <v>1</v>
      </c>
      <c r="K650" s="9">
        <v>0</v>
      </c>
      <c r="L650" s="9">
        <v>0</v>
      </c>
      <c r="M650" s="9">
        <v>1</v>
      </c>
      <c r="N650" s="9">
        <v>2</v>
      </c>
      <c r="O650" s="9">
        <v>2</v>
      </c>
      <c r="P650" s="9">
        <v>1</v>
      </c>
      <c r="Q650" s="9">
        <v>1</v>
      </c>
      <c r="R650" s="9">
        <v>1</v>
      </c>
      <c r="S650" s="9">
        <v>2</v>
      </c>
      <c r="T650" s="9">
        <v>1</v>
      </c>
      <c r="U650" s="9">
        <v>1</v>
      </c>
      <c r="V650" s="9">
        <v>1</v>
      </c>
      <c r="W650" s="75">
        <v>1</v>
      </c>
      <c r="X650" s="75">
        <v>1</v>
      </c>
      <c r="Y650" s="75">
        <v>2</v>
      </c>
      <c r="Z650" s="9">
        <v>1</v>
      </c>
      <c r="AA650" s="9">
        <v>1</v>
      </c>
      <c r="AB650" s="9">
        <v>2</v>
      </c>
      <c r="AC650" s="9">
        <v>2</v>
      </c>
      <c r="AD650" s="9">
        <v>1</v>
      </c>
      <c r="AE650" s="9">
        <v>2</v>
      </c>
      <c r="AF650" s="9">
        <v>1</v>
      </c>
      <c r="AG650" s="9">
        <v>2</v>
      </c>
      <c r="AH650" s="91">
        <v>1</v>
      </c>
      <c r="AI650" s="9">
        <v>1</v>
      </c>
      <c r="AJ650">
        <v>2</v>
      </c>
      <c r="AK650" t="s">
        <v>957</v>
      </c>
      <c r="AL650" s="58">
        <v>1</v>
      </c>
      <c r="AM650">
        <v>1</v>
      </c>
      <c r="AN650">
        <v>2</v>
      </c>
      <c r="AO650">
        <v>1</v>
      </c>
      <c r="AP650">
        <v>1</v>
      </c>
      <c r="AQ650">
        <v>2</v>
      </c>
      <c r="AR650">
        <v>1</v>
      </c>
      <c r="AS650">
        <v>2</v>
      </c>
      <c r="AT650">
        <v>1</v>
      </c>
      <c r="AU650">
        <v>2</v>
      </c>
      <c r="AV650">
        <v>2</v>
      </c>
      <c r="AW650">
        <v>2</v>
      </c>
      <c r="AX650">
        <v>2</v>
      </c>
      <c r="AY650">
        <v>2</v>
      </c>
      <c r="AZ650">
        <v>2</v>
      </c>
      <c r="BA650">
        <v>2</v>
      </c>
      <c r="BB650">
        <v>2</v>
      </c>
      <c r="BC650">
        <v>1</v>
      </c>
      <c r="BD650">
        <v>1</v>
      </c>
      <c r="BE650">
        <v>2</v>
      </c>
      <c r="BF650" t="s">
        <v>957</v>
      </c>
      <c r="BG650" t="s">
        <v>957</v>
      </c>
      <c r="BH650">
        <v>1</v>
      </c>
      <c r="BI650">
        <v>2</v>
      </c>
      <c r="BJ650">
        <v>2</v>
      </c>
      <c r="BK650">
        <v>3</v>
      </c>
      <c r="BL650">
        <v>2</v>
      </c>
      <c r="BM650">
        <v>1</v>
      </c>
      <c r="BN650">
        <v>4</v>
      </c>
      <c r="BO650">
        <v>3</v>
      </c>
      <c r="BP650">
        <v>2</v>
      </c>
      <c r="BR650">
        <v>1</v>
      </c>
      <c r="BS650">
        <v>3</v>
      </c>
    </row>
    <row r="651" spans="1:72">
      <c r="A651" s="9">
        <v>644</v>
      </c>
      <c r="B651" s="9">
        <v>1</v>
      </c>
      <c r="C651" s="9">
        <v>5</v>
      </c>
      <c r="D651" s="9">
        <v>1</v>
      </c>
      <c r="E651" s="9">
        <v>17</v>
      </c>
      <c r="F651" s="9">
        <v>0</v>
      </c>
      <c r="G651" s="9">
        <v>0</v>
      </c>
      <c r="H651" s="9">
        <v>0</v>
      </c>
      <c r="I651" s="9">
        <v>0</v>
      </c>
      <c r="J651" s="9">
        <v>0</v>
      </c>
      <c r="K651" s="9">
        <v>1</v>
      </c>
      <c r="L651" s="9">
        <v>0</v>
      </c>
      <c r="M651" s="9">
        <v>2</v>
      </c>
      <c r="N651" s="9">
        <v>2</v>
      </c>
      <c r="O651" s="9">
        <v>2</v>
      </c>
      <c r="P651" s="9">
        <v>2</v>
      </c>
      <c r="Q651" s="9">
        <v>1</v>
      </c>
      <c r="R651" s="9">
        <v>1</v>
      </c>
      <c r="S651" s="9">
        <v>1</v>
      </c>
      <c r="T651" s="9">
        <v>1</v>
      </c>
      <c r="U651" s="9">
        <v>1</v>
      </c>
      <c r="V651" s="9">
        <v>2</v>
      </c>
      <c r="W651" s="75">
        <v>2</v>
      </c>
      <c r="X651" s="75" t="s">
        <v>956</v>
      </c>
      <c r="Y651" s="75" t="s">
        <v>952</v>
      </c>
      <c r="Z651" s="9" t="s">
        <v>952</v>
      </c>
      <c r="AA651" s="9">
        <v>1</v>
      </c>
      <c r="AB651" s="9">
        <v>1</v>
      </c>
      <c r="AC651" s="9">
        <v>2</v>
      </c>
      <c r="AD651" s="9">
        <v>1</v>
      </c>
      <c r="AE651" s="9">
        <v>1</v>
      </c>
      <c r="AF651" s="9">
        <v>1</v>
      </c>
      <c r="AG651" s="9">
        <v>1</v>
      </c>
      <c r="AH651" s="9">
        <v>1</v>
      </c>
      <c r="AI651" s="9">
        <v>2</v>
      </c>
      <c r="AJ651">
        <v>2</v>
      </c>
      <c r="AK651" t="s">
        <v>957</v>
      </c>
      <c r="AL651" s="58">
        <v>1</v>
      </c>
      <c r="AM651">
        <v>1</v>
      </c>
      <c r="AN651">
        <v>1</v>
      </c>
      <c r="AO651">
        <v>2</v>
      </c>
      <c r="AP651">
        <v>1</v>
      </c>
      <c r="AQ651">
        <v>2</v>
      </c>
      <c r="AR651">
        <v>1</v>
      </c>
      <c r="AS651">
        <v>1</v>
      </c>
      <c r="AT651">
        <v>1</v>
      </c>
      <c r="AU651">
        <v>1</v>
      </c>
      <c r="AV651">
        <v>2</v>
      </c>
      <c r="AW651">
        <v>1</v>
      </c>
      <c r="AX651">
        <v>2</v>
      </c>
      <c r="AY651">
        <v>1</v>
      </c>
      <c r="AZ651">
        <v>2</v>
      </c>
      <c r="BA651">
        <v>1</v>
      </c>
      <c r="BB651">
        <v>2</v>
      </c>
      <c r="BC651">
        <v>1</v>
      </c>
      <c r="BD651">
        <v>1</v>
      </c>
      <c r="BE651">
        <v>2</v>
      </c>
      <c r="BF651" t="s">
        <v>968</v>
      </c>
      <c r="BG651" t="s">
        <v>957</v>
      </c>
      <c r="BH651">
        <v>1</v>
      </c>
      <c r="BI651">
        <v>2</v>
      </c>
      <c r="BJ651">
        <v>2</v>
      </c>
      <c r="BK651">
        <v>2</v>
      </c>
      <c r="BL651">
        <v>2</v>
      </c>
      <c r="BM651">
        <v>2</v>
      </c>
      <c r="BN651">
        <v>3</v>
      </c>
      <c r="BO651">
        <v>1</v>
      </c>
      <c r="BP651">
        <v>2</v>
      </c>
      <c r="BQ651">
        <v>2</v>
      </c>
      <c r="BR651">
        <v>1</v>
      </c>
      <c r="BS651">
        <v>2</v>
      </c>
    </row>
    <row r="652" spans="1:72" hidden="1">
      <c r="A652" s="9">
        <v>645</v>
      </c>
      <c r="B652" s="9">
        <v>2</v>
      </c>
      <c r="C652" s="9"/>
      <c r="D652" s="9">
        <v>7</v>
      </c>
      <c r="E652" s="9">
        <v>12</v>
      </c>
      <c r="F652" s="9">
        <v>0</v>
      </c>
      <c r="G652" s="9">
        <v>0</v>
      </c>
      <c r="H652" s="9">
        <v>0</v>
      </c>
      <c r="I652" s="9">
        <v>0</v>
      </c>
      <c r="J652" s="9">
        <v>0</v>
      </c>
      <c r="K652" s="9">
        <v>1</v>
      </c>
      <c r="L652" s="9">
        <v>0</v>
      </c>
      <c r="M652" s="9">
        <v>2</v>
      </c>
      <c r="N652" s="9">
        <v>1</v>
      </c>
      <c r="O652" s="9">
        <v>1</v>
      </c>
      <c r="P652" s="9">
        <v>1</v>
      </c>
      <c r="Q652" s="9">
        <v>2</v>
      </c>
      <c r="R652" s="9" t="s">
        <v>957</v>
      </c>
      <c r="S652" s="9" t="s">
        <v>957</v>
      </c>
      <c r="T652" s="9">
        <v>2</v>
      </c>
      <c r="U652" s="9">
        <v>2</v>
      </c>
      <c r="V652" s="9" t="s">
        <v>957</v>
      </c>
      <c r="W652" s="75">
        <v>2</v>
      </c>
      <c r="X652" s="75" t="s">
        <v>956</v>
      </c>
      <c r="Y652" s="75" t="s">
        <v>952</v>
      </c>
      <c r="Z652" s="9" t="s">
        <v>952</v>
      </c>
      <c r="AA652" s="9">
        <v>1</v>
      </c>
      <c r="AB652" s="9">
        <v>2</v>
      </c>
      <c r="AC652" s="9">
        <v>1</v>
      </c>
      <c r="AD652" s="9">
        <v>1</v>
      </c>
      <c r="AE652" s="9">
        <v>2</v>
      </c>
      <c r="AF652" s="9">
        <v>1</v>
      </c>
      <c r="AG652" s="9">
        <v>2</v>
      </c>
      <c r="AH652" s="91">
        <v>1</v>
      </c>
      <c r="AI652" s="9">
        <v>2</v>
      </c>
      <c r="AJ652">
        <v>2</v>
      </c>
      <c r="AK652" t="s">
        <v>957</v>
      </c>
      <c r="AL652" s="58">
        <v>1</v>
      </c>
      <c r="AM652">
        <v>1</v>
      </c>
      <c r="AN652">
        <v>1</v>
      </c>
      <c r="AO652">
        <v>2</v>
      </c>
      <c r="AP652">
        <v>1</v>
      </c>
      <c r="AQ652">
        <v>1</v>
      </c>
      <c r="AR652">
        <v>2</v>
      </c>
      <c r="AS652">
        <v>2</v>
      </c>
      <c r="AT652">
        <v>1</v>
      </c>
      <c r="AU652">
        <v>2</v>
      </c>
      <c r="AV652">
        <v>1</v>
      </c>
      <c r="AW652">
        <v>2</v>
      </c>
      <c r="AX652">
        <v>2</v>
      </c>
      <c r="AY652">
        <v>2</v>
      </c>
      <c r="AZ652">
        <v>2</v>
      </c>
      <c r="BA652">
        <v>1</v>
      </c>
      <c r="BB652">
        <v>1</v>
      </c>
      <c r="BC652">
        <v>2</v>
      </c>
      <c r="BD652">
        <v>2</v>
      </c>
      <c r="BE652">
        <v>2</v>
      </c>
      <c r="BF652" t="s">
        <v>957</v>
      </c>
      <c r="BG652" t="s">
        <v>957</v>
      </c>
      <c r="BH652">
        <v>1</v>
      </c>
      <c r="BI652">
        <v>3</v>
      </c>
      <c r="BJ652">
        <v>1</v>
      </c>
      <c r="BK652">
        <v>3</v>
      </c>
      <c r="BL652">
        <v>1</v>
      </c>
      <c r="BM652">
        <v>1</v>
      </c>
      <c r="BN652">
        <v>4</v>
      </c>
      <c r="BO652">
        <v>2</v>
      </c>
      <c r="BP652">
        <v>4</v>
      </c>
      <c r="BQ652">
        <v>4</v>
      </c>
      <c r="BR652">
        <v>3</v>
      </c>
      <c r="BS652">
        <v>3</v>
      </c>
      <c r="BT652" t="s">
        <v>416</v>
      </c>
    </row>
    <row r="653" spans="1:72" hidden="1">
      <c r="A653" s="9">
        <v>646</v>
      </c>
      <c r="B653" s="9">
        <v>2</v>
      </c>
      <c r="C653" s="9">
        <v>5</v>
      </c>
      <c r="D653" s="9"/>
      <c r="E653" s="9">
        <v>4</v>
      </c>
      <c r="F653" s="9">
        <v>0</v>
      </c>
      <c r="G653" s="9">
        <v>0</v>
      </c>
      <c r="H653" s="9">
        <v>0</v>
      </c>
      <c r="I653" s="9">
        <v>0</v>
      </c>
      <c r="J653" s="9">
        <v>1</v>
      </c>
      <c r="K653" s="9">
        <v>0</v>
      </c>
      <c r="L653" s="9">
        <v>0</v>
      </c>
      <c r="M653" s="9">
        <v>1</v>
      </c>
      <c r="N653" s="9">
        <v>1</v>
      </c>
      <c r="O653" s="9">
        <v>2</v>
      </c>
      <c r="P653" s="9">
        <v>2</v>
      </c>
      <c r="Q653" s="9">
        <v>1</v>
      </c>
      <c r="R653" s="9">
        <v>1</v>
      </c>
      <c r="S653" s="9">
        <v>2</v>
      </c>
      <c r="T653" s="9">
        <v>1</v>
      </c>
      <c r="U653" s="9">
        <v>1</v>
      </c>
      <c r="V653" s="9">
        <v>1</v>
      </c>
      <c r="W653" s="75">
        <v>1</v>
      </c>
      <c r="X653" s="75">
        <v>2</v>
      </c>
      <c r="Y653" s="75"/>
      <c r="Z653" s="9"/>
      <c r="AA653" s="9">
        <v>2</v>
      </c>
      <c r="AB653" s="9">
        <v>1</v>
      </c>
      <c r="AC653" s="9">
        <v>2</v>
      </c>
      <c r="AD653" s="9">
        <v>1</v>
      </c>
      <c r="AE653" s="9">
        <v>2</v>
      </c>
      <c r="AF653" s="9">
        <v>1</v>
      </c>
      <c r="AG653" s="9">
        <v>2</v>
      </c>
      <c r="AH653" s="9">
        <v>2</v>
      </c>
      <c r="AI653" s="9">
        <v>2</v>
      </c>
      <c r="AJ653">
        <v>2</v>
      </c>
      <c r="AK653" t="s">
        <v>957</v>
      </c>
      <c r="AL653" s="58">
        <v>1</v>
      </c>
      <c r="AM653">
        <v>1</v>
      </c>
      <c r="AN653">
        <v>2</v>
      </c>
      <c r="AO653">
        <v>2</v>
      </c>
      <c r="AP653">
        <v>1</v>
      </c>
      <c r="AQ653">
        <v>2</v>
      </c>
      <c r="AR653">
        <v>1</v>
      </c>
      <c r="AS653">
        <v>2</v>
      </c>
      <c r="AT653">
        <v>2</v>
      </c>
      <c r="AU653">
        <v>2</v>
      </c>
      <c r="AV653">
        <v>2</v>
      </c>
      <c r="AW653">
        <v>1</v>
      </c>
      <c r="AX653">
        <v>2</v>
      </c>
      <c r="AY653">
        <v>2</v>
      </c>
      <c r="AZ653">
        <v>2</v>
      </c>
      <c r="BA653">
        <v>1</v>
      </c>
      <c r="BB653">
        <v>2</v>
      </c>
      <c r="BC653">
        <v>1</v>
      </c>
      <c r="BD653">
        <v>1</v>
      </c>
      <c r="BE653">
        <v>1</v>
      </c>
      <c r="BF653">
        <v>1</v>
      </c>
      <c r="BG653">
        <v>2</v>
      </c>
      <c r="BH653">
        <v>2</v>
      </c>
      <c r="BI653">
        <v>3</v>
      </c>
      <c r="BJ653">
        <v>2</v>
      </c>
      <c r="BK653">
        <v>2</v>
      </c>
      <c r="BL653">
        <v>2</v>
      </c>
      <c r="BM653">
        <v>1</v>
      </c>
      <c r="BN653">
        <v>4</v>
      </c>
      <c r="BO653">
        <v>2</v>
      </c>
      <c r="BP653">
        <v>2</v>
      </c>
      <c r="BQ653">
        <v>3</v>
      </c>
      <c r="BR653">
        <v>1</v>
      </c>
      <c r="BS653">
        <v>2</v>
      </c>
      <c r="BT653" t="s">
        <v>417</v>
      </c>
    </row>
    <row r="654" spans="1:72" hidden="1">
      <c r="A654" s="9">
        <v>647</v>
      </c>
      <c r="B654" s="9">
        <v>1</v>
      </c>
      <c r="C654" s="9">
        <v>7</v>
      </c>
      <c r="D654" s="9">
        <v>4</v>
      </c>
      <c r="E654" s="9">
        <v>7</v>
      </c>
      <c r="F654" s="9">
        <v>0</v>
      </c>
      <c r="G654" s="9">
        <v>0</v>
      </c>
      <c r="H654" s="9">
        <v>0</v>
      </c>
      <c r="I654" s="9">
        <v>1</v>
      </c>
      <c r="J654" s="9">
        <v>0</v>
      </c>
      <c r="K654" s="9">
        <v>0</v>
      </c>
      <c r="L654" s="9">
        <v>0</v>
      </c>
      <c r="M654" s="9">
        <v>2</v>
      </c>
      <c r="N654" s="9">
        <v>2</v>
      </c>
      <c r="O654" s="9">
        <v>2</v>
      </c>
      <c r="P654" s="9">
        <v>2</v>
      </c>
      <c r="Q654" s="9">
        <v>1</v>
      </c>
      <c r="R654" s="9">
        <v>2</v>
      </c>
      <c r="S654" s="9"/>
      <c r="T654" s="9">
        <v>1</v>
      </c>
      <c r="U654" s="9">
        <v>1</v>
      </c>
      <c r="V654" s="9">
        <v>2</v>
      </c>
      <c r="W654" s="75">
        <v>1</v>
      </c>
      <c r="X654" s="75">
        <v>2</v>
      </c>
      <c r="Y654" s="75">
        <v>2</v>
      </c>
      <c r="Z654" s="9">
        <v>1</v>
      </c>
      <c r="AA654" s="9">
        <v>2</v>
      </c>
      <c r="AB654" s="9">
        <v>2</v>
      </c>
      <c r="AC654" s="9">
        <v>1</v>
      </c>
      <c r="AD654" s="9">
        <v>1</v>
      </c>
      <c r="AE654" s="9">
        <v>2</v>
      </c>
      <c r="AF654" s="9">
        <v>1</v>
      </c>
      <c r="AG654" s="9">
        <v>2</v>
      </c>
      <c r="AH654" s="91">
        <v>2</v>
      </c>
      <c r="AI654" s="9">
        <v>2</v>
      </c>
      <c r="AJ654">
        <v>2</v>
      </c>
      <c r="AK654" t="s">
        <v>957</v>
      </c>
      <c r="AL654" s="58">
        <v>2</v>
      </c>
      <c r="AM654">
        <v>1</v>
      </c>
      <c r="AN654">
        <v>1</v>
      </c>
      <c r="AO654">
        <v>2</v>
      </c>
      <c r="AP654">
        <v>1</v>
      </c>
      <c r="AQ654">
        <v>2</v>
      </c>
      <c r="AR654">
        <v>2</v>
      </c>
      <c r="AS654">
        <v>2</v>
      </c>
      <c r="AT654">
        <v>2</v>
      </c>
      <c r="AU654">
        <v>2</v>
      </c>
      <c r="AV654">
        <v>2</v>
      </c>
      <c r="AW654">
        <v>1</v>
      </c>
      <c r="AX654">
        <v>2</v>
      </c>
      <c r="AY654">
        <v>1</v>
      </c>
      <c r="AZ654">
        <v>1</v>
      </c>
      <c r="BA654">
        <v>1</v>
      </c>
      <c r="BB654">
        <v>2</v>
      </c>
      <c r="BC654">
        <v>1</v>
      </c>
      <c r="BD654">
        <v>1</v>
      </c>
      <c r="BE654">
        <v>2</v>
      </c>
      <c r="BF654" t="s">
        <v>968</v>
      </c>
      <c r="BG654" t="s">
        <v>957</v>
      </c>
      <c r="BH654">
        <v>1</v>
      </c>
      <c r="BI654">
        <v>4</v>
      </c>
      <c r="BJ654">
        <v>4</v>
      </c>
      <c r="BK654">
        <v>4</v>
      </c>
      <c r="BL654">
        <v>1</v>
      </c>
      <c r="BM654">
        <v>1</v>
      </c>
      <c r="BN654">
        <v>4</v>
      </c>
      <c r="BO654">
        <v>1</v>
      </c>
      <c r="BP654">
        <v>1</v>
      </c>
      <c r="BQ654">
        <v>3</v>
      </c>
      <c r="BR654">
        <v>1</v>
      </c>
      <c r="BS654">
        <v>4</v>
      </c>
      <c r="BT654" t="s">
        <v>418</v>
      </c>
    </row>
    <row r="655" spans="1:72" hidden="1">
      <c r="A655" s="9">
        <v>648</v>
      </c>
      <c r="B655" s="9">
        <v>1</v>
      </c>
      <c r="C655" s="9">
        <v>5</v>
      </c>
      <c r="D655" s="9">
        <v>1</v>
      </c>
      <c r="E655" s="9">
        <v>11</v>
      </c>
      <c r="F655" s="9">
        <v>1</v>
      </c>
      <c r="G655" s="9">
        <v>0</v>
      </c>
      <c r="H655" s="9">
        <v>0</v>
      </c>
      <c r="I655" s="9">
        <v>0</v>
      </c>
      <c r="J655" s="9">
        <v>0</v>
      </c>
      <c r="K655" s="9">
        <v>0</v>
      </c>
      <c r="L655" s="9">
        <v>0</v>
      </c>
      <c r="M655" s="9">
        <v>2</v>
      </c>
      <c r="N655" s="9">
        <v>1</v>
      </c>
      <c r="O655" s="9">
        <v>2</v>
      </c>
      <c r="P655" s="9">
        <v>1</v>
      </c>
      <c r="Q655" s="9">
        <v>1</v>
      </c>
      <c r="R655" s="9">
        <v>1</v>
      </c>
      <c r="S655" s="9">
        <v>2</v>
      </c>
      <c r="T655" s="9">
        <v>2</v>
      </c>
      <c r="U655" s="9">
        <v>1</v>
      </c>
      <c r="V655" s="9">
        <v>2</v>
      </c>
      <c r="W655" s="75">
        <v>1</v>
      </c>
      <c r="X655" s="75">
        <v>1</v>
      </c>
      <c r="Y655" s="75">
        <v>2</v>
      </c>
      <c r="Z655" s="9">
        <v>2</v>
      </c>
      <c r="AA655" s="9">
        <v>2</v>
      </c>
      <c r="AB655" s="9">
        <v>1</v>
      </c>
      <c r="AC655" s="9">
        <v>1</v>
      </c>
      <c r="AD655" s="9">
        <v>1</v>
      </c>
      <c r="AE655" s="9">
        <v>1</v>
      </c>
      <c r="AF655" s="9">
        <v>1</v>
      </c>
      <c r="AG655" s="9">
        <v>2</v>
      </c>
      <c r="AH655" s="9">
        <v>2</v>
      </c>
      <c r="AI655" s="9">
        <v>1</v>
      </c>
      <c r="AJ655">
        <v>1</v>
      </c>
      <c r="AK655">
        <v>1</v>
      </c>
      <c r="AL655" s="58">
        <v>2</v>
      </c>
      <c r="AM655">
        <v>1</v>
      </c>
      <c r="AN655">
        <v>1</v>
      </c>
      <c r="AO655">
        <v>2</v>
      </c>
      <c r="AP655">
        <v>2</v>
      </c>
      <c r="AQ655">
        <v>2</v>
      </c>
      <c r="AR655">
        <v>2</v>
      </c>
      <c r="AS655">
        <v>2</v>
      </c>
      <c r="AT655">
        <v>2</v>
      </c>
      <c r="AU655">
        <v>2</v>
      </c>
      <c r="AV655">
        <v>2</v>
      </c>
      <c r="AW655">
        <v>1</v>
      </c>
      <c r="AX655">
        <v>2</v>
      </c>
      <c r="AY655">
        <v>2</v>
      </c>
      <c r="AZ655">
        <v>1</v>
      </c>
      <c r="BA655">
        <v>1</v>
      </c>
      <c r="BB655">
        <v>2</v>
      </c>
      <c r="BC655">
        <v>1</v>
      </c>
      <c r="BD655">
        <v>1</v>
      </c>
      <c r="BE655">
        <v>1</v>
      </c>
      <c r="BF655">
        <v>1</v>
      </c>
      <c r="BG655">
        <v>1</v>
      </c>
      <c r="BH655">
        <v>1</v>
      </c>
      <c r="BI655">
        <v>3</v>
      </c>
      <c r="BJ655">
        <v>2</v>
      </c>
      <c r="BK655">
        <v>2</v>
      </c>
      <c r="BL655">
        <v>2</v>
      </c>
      <c r="BM655">
        <v>2</v>
      </c>
      <c r="BN655">
        <v>4</v>
      </c>
      <c r="BO655">
        <v>2</v>
      </c>
      <c r="BP655">
        <v>2</v>
      </c>
      <c r="BQ655">
        <v>4</v>
      </c>
      <c r="BR655">
        <v>1</v>
      </c>
      <c r="BS655">
        <v>5</v>
      </c>
      <c r="BT655" t="s">
        <v>419</v>
      </c>
    </row>
    <row r="656" spans="1:72" hidden="1">
      <c r="A656" s="9">
        <v>649</v>
      </c>
      <c r="B656" s="9">
        <v>2</v>
      </c>
      <c r="C656" s="9">
        <v>6</v>
      </c>
      <c r="D656" s="9">
        <v>4</v>
      </c>
      <c r="E656" s="9">
        <v>2</v>
      </c>
      <c r="F656" s="9">
        <v>0</v>
      </c>
      <c r="G656" s="9">
        <v>0</v>
      </c>
      <c r="H656" s="9">
        <v>0</v>
      </c>
      <c r="I656" s="9">
        <v>0</v>
      </c>
      <c r="J656" s="9">
        <v>0</v>
      </c>
      <c r="K656" s="9">
        <v>1</v>
      </c>
      <c r="L656" s="9">
        <v>0</v>
      </c>
      <c r="M656" s="9">
        <v>2</v>
      </c>
      <c r="N656" s="9">
        <v>2</v>
      </c>
      <c r="O656" s="9">
        <v>1</v>
      </c>
      <c r="P656" s="9">
        <v>1</v>
      </c>
      <c r="Q656" s="9">
        <v>1</v>
      </c>
      <c r="R656" s="9">
        <v>1</v>
      </c>
      <c r="S656" s="9">
        <v>1</v>
      </c>
      <c r="T656" s="9">
        <v>1</v>
      </c>
      <c r="U656" s="9">
        <v>1</v>
      </c>
      <c r="V656" s="9">
        <v>2</v>
      </c>
      <c r="W656" s="75">
        <v>2</v>
      </c>
      <c r="X656" s="75" t="s">
        <v>956</v>
      </c>
      <c r="Y656" s="75" t="s">
        <v>952</v>
      </c>
      <c r="Z656" s="9" t="s">
        <v>952</v>
      </c>
      <c r="AA656" s="9">
        <v>1</v>
      </c>
      <c r="AB656" s="9">
        <v>1</v>
      </c>
      <c r="AC656" s="9">
        <v>1</v>
      </c>
      <c r="AD656" s="9">
        <v>1</v>
      </c>
      <c r="AE656" s="9">
        <v>2</v>
      </c>
      <c r="AF656" s="9">
        <v>1</v>
      </c>
      <c r="AG656" s="9">
        <v>1</v>
      </c>
      <c r="AH656" s="9">
        <v>1</v>
      </c>
      <c r="AI656" s="9">
        <v>2</v>
      </c>
      <c r="AJ656">
        <v>2</v>
      </c>
      <c r="AK656" t="s">
        <v>957</v>
      </c>
      <c r="AL656" s="58">
        <v>1</v>
      </c>
      <c r="AM656">
        <v>1</v>
      </c>
      <c r="AN656">
        <v>1</v>
      </c>
      <c r="AO656">
        <v>2</v>
      </c>
      <c r="AP656">
        <v>2</v>
      </c>
      <c r="AQ656">
        <v>2</v>
      </c>
      <c r="AR656">
        <v>2</v>
      </c>
      <c r="AS656">
        <v>2</v>
      </c>
      <c r="AT656">
        <v>2</v>
      </c>
      <c r="AU656">
        <v>2</v>
      </c>
      <c r="AV656">
        <v>2</v>
      </c>
      <c r="AW656">
        <v>2</v>
      </c>
      <c r="AX656">
        <v>2</v>
      </c>
      <c r="AY656">
        <v>2</v>
      </c>
      <c r="AZ656">
        <v>2</v>
      </c>
      <c r="BA656">
        <v>1</v>
      </c>
      <c r="BB656">
        <v>1</v>
      </c>
      <c r="BC656">
        <v>1</v>
      </c>
      <c r="BD656">
        <v>1</v>
      </c>
      <c r="BE656">
        <v>2</v>
      </c>
      <c r="BF656" t="s">
        <v>968</v>
      </c>
      <c r="BG656" t="s">
        <v>957</v>
      </c>
      <c r="BH656">
        <v>1</v>
      </c>
      <c r="BI656">
        <v>4</v>
      </c>
      <c r="BJ656">
        <v>2</v>
      </c>
      <c r="BK656">
        <v>3</v>
      </c>
      <c r="BL656">
        <v>3</v>
      </c>
      <c r="BM656">
        <v>1</v>
      </c>
      <c r="BN656">
        <v>4</v>
      </c>
      <c r="BO656">
        <v>2</v>
      </c>
      <c r="BP656">
        <v>2</v>
      </c>
      <c r="BQ656">
        <v>3</v>
      </c>
      <c r="BR656">
        <v>3</v>
      </c>
      <c r="BS656">
        <v>2</v>
      </c>
    </row>
    <row r="657" spans="1:72" hidden="1">
      <c r="A657" s="9">
        <v>650</v>
      </c>
      <c r="B657" s="9">
        <v>2</v>
      </c>
      <c r="C657" s="9">
        <v>9</v>
      </c>
      <c r="D657" s="9">
        <v>5</v>
      </c>
      <c r="E657" s="9">
        <v>11</v>
      </c>
      <c r="F657" s="9">
        <v>0</v>
      </c>
      <c r="G657" s="9">
        <v>0</v>
      </c>
      <c r="H657" s="9">
        <v>0</v>
      </c>
      <c r="I657" s="9">
        <v>0</v>
      </c>
      <c r="J657" s="9">
        <v>0</v>
      </c>
      <c r="K657" s="9">
        <v>1</v>
      </c>
      <c r="L657" s="9">
        <v>0</v>
      </c>
      <c r="M657" s="9">
        <v>2</v>
      </c>
      <c r="N657" s="9">
        <v>1</v>
      </c>
      <c r="O657" s="9">
        <v>2</v>
      </c>
      <c r="P657" s="9">
        <v>2</v>
      </c>
      <c r="Q657" s="9">
        <v>2</v>
      </c>
      <c r="R657" s="9" t="s">
        <v>957</v>
      </c>
      <c r="S657" s="9" t="s">
        <v>957</v>
      </c>
      <c r="T657" s="9">
        <v>2</v>
      </c>
      <c r="U657" s="9">
        <v>2</v>
      </c>
      <c r="V657" s="9" t="s">
        <v>957</v>
      </c>
      <c r="W657" s="75">
        <v>1</v>
      </c>
      <c r="X657" s="75">
        <v>1</v>
      </c>
      <c r="Y657" s="75">
        <v>2</v>
      </c>
      <c r="Z657" s="9">
        <v>1</v>
      </c>
      <c r="AA657" s="9">
        <v>1</v>
      </c>
      <c r="AB657" s="9">
        <v>2</v>
      </c>
      <c r="AC657" s="9">
        <v>1</v>
      </c>
      <c r="AD657" s="9">
        <v>1</v>
      </c>
      <c r="AE657" s="9">
        <v>2</v>
      </c>
      <c r="AF657" s="9"/>
      <c r="AG657" s="9">
        <v>2</v>
      </c>
      <c r="AH657" s="9">
        <v>2</v>
      </c>
      <c r="AI657" s="9">
        <v>2</v>
      </c>
      <c r="AJ657">
        <v>2</v>
      </c>
      <c r="AK657" t="s">
        <v>957</v>
      </c>
      <c r="AL657" s="58">
        <v>2</v>
      </c>
      <c r="AM657">
        <v>1</v>
      </c>
      <c r="AN657">
        <v>1</v>
      </c>
      <c r="AO657">
        <v>2</v>
      </c>
      <c r="AP657">
        <v>2</v>
      </c>
      <c r="AQ657">
        <v>2</v>
      </c>
      <c r="AT657">
        <v>2</v>
      </c>
      <c r="AU657">
        <v>2</v>
      </c>
      <c r="AV657">
        <v>2</v>
      </c>
      <c r="AW657">
        <v>2</v>
      </c>
      <c r="AX657">
        <v>2</v>
      </c>
      <c r="AY657">
        <v>2</v>
      </c>
      <c r="AZ657">
        <v>2</v>
      </c>
      <c r="BA657">
        <v>2</v>
      </c>
      <c r="BB657">
        <v>2</v>
      </c>
      <c r="BC657">
        <v>1</v>
      </c>
      <c r="BD657">
        <v>2</v>
      </c>
      <c r="BE657">
        <v>2</v>
      </c>
      <c r="BF657" t="s">
        <v>957</v>
      </c>
      <c r="BG657" t="s">
        <v>957</v>
      </c>
      <c r="BH657">
        <v>1</v>
      </c>
      <c r="BI657">
        <v>2</v>
      </c>
      <c r="BJ657">
        <v>1</v>
      </c>
      <c r="BK657">
        <v>1</v>
      </c>
      <c r="BL657">
        <v>1</v>
      </c>
      <c r="BM657">
        <v>2</v>
      </c>
      <c r="BN657">
        <v>3</v>
      </c>
      <c r="BO657">
        <v>2</v>
      </c>
      <c r="BP657">
        <v>4</v>
      </c>
      <c r="BQ657">
        <v>2</v>
      </c>
    </row>
    <row r="658" spans="1:72" hidden="1">
      <c r="A658" s="9">
        <v>651</v>
      </c>
      <c r="B658" s="9">
        <v>2</v>
      </c>
      <c r="C658" s="9">
        <v>7</v>
      </c>
      <c r="D658" s="9">
        <v>5</v>
      </c>
      <c r="E658" s="9">
        <v>7</v>
      </c>
      <c r="F658" s="9">
        <v>0</v>
      </c>
      <c r="G658" s="9">
        <v>0</v>
      </c>
      <c r="H658" s="9">
        <v>0</v>
      </c>
      <c r="I658" s="9">
        <v>0</v>
      </c>
      <c r="J658" s="9">
        <v>0</v>
      </c>
      <c r="K658" s="9">
        <v>1</v>
      </c>
      <c r="L658" s="9">
        <v>0</v>
      </c>
      <c r="M658" s="9">
        <v>2</v>
      </c>
      <c r="N658" s="9">
        <v>1</v>
      </c>
      <c r="O658" s="9">
        <v>2</v>
      </c>
      <c r="P658" s="9">
        <v>1</v>
      </c>
      <c r="Q658" s="9">
        <v>2</v>
      </c>
      <c r="R658" s="9" t="s">
        <v>957</v>
      </c>
      <c r="S658" s="9" t="s">
        <v>957</v>
      </c>
      <c r="T658" s="9">
        <v>1</v>
      </c>
      <c r="U658" s="9">
        <v>1</v>
      </c>
      <c r="V658" s="9">
        <v>1</v>
      </c>
      <c r="W658" s="75">
        <v>1</v>
      </c>
      <c r="X658" s="75">
        <v>1</v>
      </c>
      <c r="Y658" s="75">
        <v>2</v>
      </c>
      <c r="Z658" s="9"/>
      <c r="AA658" s="9">
        <v>1</v>
      </c>
      <c r="AB658" s="9">
        <v>1</v>
      </c>
      <c r="AC658" s="9">
        <v>1</v>
      </c>
      <c r="AD658" s="9">
        <v>1</v>
      </c>
      <c r="AE658" s="9">
        <v>1</v>
      </c>
      <c r="AF658" s="9">
        <v>1</v>
      </c>
      <c r="AG658" s="9">
        <v>1</v>
      </c>
      <c r="AH658" s="9">
        <v>1</v>
      </c>
      <c r="AI658" s="9">
        <v>2</v>
      </c>
      <c r="AJ658">
        <v>2</v>
      </c>
      <c r="AK658" t="s">
        <v>957</v>
      </c>
      <c r="AL658" s="58">
        <v>1</v>
      </c>
      <c r="AM658">
        <v>1</v>
      </c>
      <c r="AN658">
        <v>1</v>
      </c>
      <c r="AO658">
        <v>2</v>
      </c>
      <c r="AP658">
        <v>1</v>
      </c>
      <c r="AQ658">
        <v>2</v>
      </c>
      <c r="AR658">
        <v>1</v>
      </c>
      <c r="AS658">
        <v>2</v>
      </c>
      <c r="AT658">
        <v>2</v>
      </c>
      <c r="AU658">
        <v>1</v>
      </c>
      <c r="AV658">
        <v>2</v>
      </c>
      <c r="AW658">
        <v>2</v>
      </c>
      <c r="AX658">
        <v>1</v>
      </c>
      <c r="AY658">
        <v>2</v>
      </c>
      <c r="AZ658">
        <v>2</v>
      </c>
      <c r="BA658">
        <v>1</v>
      </c>
      <c r="BB658">
        <v>1</v>
      </c>
      <c r="BC658">
        <v>1</v>
      </c>
      <c r="BD658">
        <v>1</v>
      </c>
      <c r="BE658">
        <v>1</v>
      </c>
      <c r="BF658">
        <v>2</v>
      </c>
      <c r="BG658">
        <v>1</v>
      </c>
      <c r="BH658">
        <v>1</v>
      </c>
      <c r="BI658">
        <v>1</v>
      </c>
      <c r="BJ658">
        <v>1</v>
      </c>
      <c r="BK658">
        <v>2</v>
      </c>
      <c r="BL658">
        <v>1</v>
      </c>
      <c r="BM658">
        <v>1</v>
      </c>
      <c r="BN658">
        <v>3</v>
      </c>
      <c r="BO658">
        <v>2</v>
      </c>
      <c r="BP658">
        <v>2</v>
      </c>
      <c r="BQ658">
        <v>3</v>
      </c>
      <c r="BR658">
        <v>1</v>
      </c>
      <c r="BS658">
        <v>2</v>
      </c>
      <c r="BT658" t="s">
        <v>420</v>
      </c>
    </row>
    <row r="659" spans="1:72" hidden="1">
      <c r="A659" s="9">
        <v>652</v>
      </c>
      <c r="B659" s="9">
        <v>1</v>
      </c>
      <c r="C659" s="9">
        <v>5</v>
      </c>
      <c r="D659" s="9"/>
      <c r="E659" s="9">
        <v>5</v>
      </c>
      <c r="F659" s="9">
        <v>0</v>
      </c>
      <c r="G659" s="9">
        <v>0</v>
      </c>
      <c r="H659" s="9">
        <v>0</v>
      </c>
      <c r="I659" s="9">
        <v>1</v>
      </c>
      <c r="J659" s="9">
        <v>1</v>
      </c>
      <c r="K659" s="9">
        <v>0</v>
      </c>
      <c r="L659" s="9">
        <v>0</v>
      </c>
      <c r="M659" s="9">
        <v>1</v>
      </c>
      <c r="N659" s="9">
        <v>1</v>
      </c>
      <c r="O659" s="9">
        <v>1</v>
      </c>
      <c r="P659" s="9">
        <v>1</v>
      </c>
      <c r="Q659" s="9">
        <v>1</v>
      </c>
      <c r="R659" s="9"/>
      <c r="S659" s="9"/>
      <c r="T659" s="9">
        <v>1</v>
      </c>
      <c r="U659" s="9">
        <v>1</v>
      </c>
      <c r="V659" s="9">
        <v>1</v>
      </c>
      <c r="W659" s="75">
        <v>1</v>
      </c>
      <c r="X659" s="75">
        <v>1</v>
      </c>
      <c r="Y659" s="75">
        <v>2</v>
      </c>
      <c r="Z659" s="9">
        <v>1</v>
      </c>
      <c r="AA659" s="9">
        <v>2</v>
      </c>
      <c r="AB659" s="9">
        <v>2</v>
      </c>
      <c r="AC659" s="9">
        <v>2</v>
      </c>
      <c r="AD659" s="9">
        <v>1</v>
      </c>
      <c r="AE659" s="9">
        <v>1</v>
      </c>
      <c r="AF659" s="9">
        <v>1</v>
      </c>
      <c r="AG659" s="9">
        <v>2</v>
      </c>
      <c r="AH659" s="9">
        <v>1</v>
      </c>
      <c r="AI659" s="9">
        <v>2</v>
      </c>
      <c r="AJ659">
        <v>2</v>
      </c>
      <c r="AK659" t="s">
        <v>957</v>
      </c>
      <c r="AL659" s="58">
        <v>2</v>
      </c>
      <c r="AM659">
        <v>1</v>
      </c>
      <c r="AN659">
        <v>2</v>
      </c>
      <c r="AO659">
        <v>1</v>
      </c>
      <c r="AP659">
        <v>2</v>
      </c>
      <c r="AQ659">
        <v>2</v>
      </c>
      <c r="AR659">
        <v>1</v>
      </c>
      <c r="AS659">
        <v>2</v>
      </c>
      <c r="AT659">
        <v>2</v>
      </c>
      <c r="AU659">
        <v>1</v>
      </c>
      <c r="AV659">
        <v>1</v>
      </c>
      <c r="AW659">
        <v>2</v>
      </c>
      <c r="AX659">
        <v>1</v>
      </c>
      <c r="AY659">
        <v>1</v>
      </c>
      <c r="AZ659">
        <v>1</v>
      </c>
      <c r="BA659">
        <v>1</v>
      </c>
      <c r="BB659">
        <v>2</v>
      </c>
      <c r="BC659">
        <v>1</v>
      </c>
      <c r="BD659">
        <v>1</v>
      </c>
      <c r="BE659">
        <v>2</v>
      </c>
      <c r="BF659" t="s">
        <v>957</v>
      </c>
      <c r="BG659" t="s">
        <v>957</v>
      </c>
      <c r="BH659">
        <v>1</v>
      </c>
      <c r="BI659">
        <v>1</v>
      </c>
      <c r="BJ659">
        <v>1</v>
      </c>
      <c r="BK659">
        <v>1</v>
      </c>
      <c r="BL659">
        <v>1</v>
      </c>
      <c r="BM659">
        <v>3</v>
      </c>
      <c r="BN659">
        <v>4</v>
      </c>
      <c r="BO659">
        <v>1</v>
      </c>
      <c r="BP659">
        <v>2</v>
      </c>
      <c r="BQ659">
        <v>2</v>
      </c>
      <c r="BR659">
        <v>1</v>
      </c>
      <c r="BS659">
        <v>1</v>
      </c>
    </row>
    <row r="660" spans="1:72">
      <c r="A660" s="9">
        <v>653</v>
      </c>
      <c r="B660" s="9">
        <v>2</v>
      </c>
      <c r="C660" s="9">
        <v>9</v>
      </c>
      <c r="D660" s="9">
        <v>4</v>
      </c>
      <c r="E660" s="9">
        <v>11</v>
      </c>
      <c r="F660" s="9">
        <v>0</v>
      </c>
      <c r="G660" s="9">
        <v>0</v>
      </c>
      <c r="H660" s="9">
        <v>0</v>
      </c>
      <c r="I660" s="9">
        <v>0</v>
      </c>
      <c r="J660" s="9">
        <v>0</v>
      </c>
      <c r="K660" s="9">
        <v>0</v>
      </c>
      <c r="L660" s="9">
        <v>1</v>
      </c>
      <c r="M660" s="9">
        <v>2</v>
      </c>
      <c r="N660" s="9">
        <v>2</v>
      </c>
      <c r="O660" s="9">
        <v>2</v>
      </c>
      <c r="P660" s="9">
        <v>1</v>
      </c>
      <c r="Q660" s="9">
        <v>1</v>
      </c>
      <c r="R660" s="9">
        <v>1</v>
      </c>
      <c r="S660" s="9">
        <v>1</v>
      </c>
      <c r="T660" s="9">
        <v>2</v>
      </c>
      <c r="U660" s="9">
        <v>1</v>
      </c>
      <c r="V660" s="9">
        <v>2</v>
      </c>
      <c r="W660" s="75">
        <v>1</v>
      </c>
      <c r="X660" s="75">
        <v>1</v>
      </c>
      <c r="Y660" s="75">
        <v>2</v>
      </c>
      <c r="Z660" s="9">
        <v>2</v>
      </c>
      <c r="AA660" s="9">
        <v>1</v>
      </c>
      <c r="AB660" s="9">
        <v>2</v>
      </c>
      <c r="AC660" s="9">
        <v>2</v>
      </c>
      <c r="AD660" s="9">
        <v>1</v>
      </c>
      <c r="AE660" s="9">
        <v>2</v>
      </c>
      <c r="AF660" s="9">
        <v>2</v>
      </c>
      <c r="AG660" s="9">
        <v>1</v>
      </c>
      <c r="AH660" s="9">
        <v>1</v>
      </c>
      <c r="AI660" s="9">
        <v>2</v>
      </c>
      <c r="AJ660">
        <v>2</v>
      </c>
      <c r="AK660" t="s">
        <v>957</v>
      </c>
      <c r="AL660" s="58">
        <v>2</v>
      </c>
      <c r="AM660">
        <v>1</v>
      </c>
      <c r="AN660">
        <v>2</v>
      </c>
      <c r="AO660">
        <v>2</v>
      </c>
      <c r="AP660">
        <v>2</v>
      </c>
      <c r="AQ660">
        <v>2</v>
      </c>
      <c r="AR660">
        <v>2</v>
      </c>
      <c r="AS660">
        <v>2</v>
      </c>
      <c r="AT660">
        <v>2</v>
      </c>
      <c r="AU660">
        <v>1</v>
      </c>
      <c r="AV660">
        <v>1</v>
      </c>
      <c r="AW660">
        <v>2</v>
      </c>
      <c r="AX660">
        <v>2</v>
      </c>
      <c r="AY660">
        <v>2</v>
      </c>
      <c r="AZ660">
        <v>2</v>
      </c>
      <c r="BA660">
        <v>2</v>
      </c>
      <c r="BB660">
        <v>2</v>
      </c>
      <c r="BC660">
        <v>2</v>
      </c>
      <c r="BD660">
        <v>2</v>
      </c>
      <c r="BE660">
        <v>2</v>
      </c>
      <c r="BF660" t="s">
        <v>957</v>
      </c>
      <c r="BG660" t="s">
        <v>957</v>
      </c>
      <c r="BH660">
        <v>1</v>
      </c>
      <c r="BI660">
        <v>1</v>
      </c>
      <c r="BJ660">
        <v>1</v>
      </c>
      <c r="BK660">
        <v>1</v>
      </c>
      <c r="BL660">
        <v>1</v>
      </c>
      <c r="BM660">
        <v>2</v>
      </c>
      <c r="BN660">
        <v>3</v>
      </c>
      <c r="BO660">
        <v>4</v>
      </c>
      <c r="BP660">
        <v>3</v>
      </c>
      <c r="BQ660">
        <v>4</v>
      </c>
      <c r="BR660">
        <v>3</v>
      </c>
      <c r="BS660">
        <v>1</v>
      </c>
    </row>
    <row r="661" spans="1:72" hidden="1">
      <c r="A661" s="9">
        <v>654</v>
      </c>
      <c r="B661" s="9">
        <v>2</v>
      </c>
      <c r="C661" s="9">
        <v>9</v>
      </c>
      <c r="D661" s="9">
        <v>5</v>
      </c>
      <c r="E661" s="9">
        <v>13</v>
      </c>
      <c r="F661" s="9">
        <v>0</v>
      </c>
      <c r="G661" s="9">
        <v>0</v>
      </c>
      <c r="H661" s="9">
        <v>0</v>
      </c>
      <c r="I661" s="9">
        <v>0</v>
      </c>
      <c r="J661" s="9">
        <v>0</v>
      </c>
      <c r="K661" s="9">
        <v>1</v>
      </c>
      <c r="L661" s="9">
        <v>0</v>
      </c>
      <c r="M661" s="9">
        <v>2</v>
      </c>
      <c r="N661" s="9">
        <v>1</v>
      </c>
      <c r="O661" s="9">
        <v>1</v>
      </c>
      <c r="P661" s="9">
        <v>1</v>
      </c>
      <c r="Q661" s="9">
        <v>2</v>
      </c>
      <c r="R661" s="9" t="s">
        <v>957</v>
      </c>
      <c r="S661" s="9" t="s">
        <v>957</v>
      </c>
      <c r="T661" s="9">
        <v>1</v>
      </c>
      <c r="U661" s="9">
        <v>2</v>
      </c>
      <c r="V661" s="9" t="s">
        <v>957</v>
      </c>
      <c r="W661" s="75">
        <v>2</v>
      </c>
      <c r="X661" s="75" t="s">
        <v>956</v>
      </c>
      <c r="Y661" s="75" t="s">
        <v>952</v>
      </c>
      <c r="Z661" s="9" t="s">
        <v>952</v>
      </c>
      <c r="AA661" s="9">
        <v>1</v>
      </c>
      <c r="AB661" s="9">
        <v>2</v>
      </c>
      <c r="AC661" s="9">
        <v>1</v>
      </c>
      <c r="AD661" s="9">
        <v>1</v>
      </c>
      <c r="AE661" s="9">
        <v>1</v>
      </c>
      <c r="AF661" s="9">
        <v>1</v>
      </c>
      <c r="AG661" s="9">
        <v>1</v>
      </c>
      <c r="AH661" s="91">
        <v>1</v>
      </c>
      <c r="AI661" s="9">
        <v>2</v>
      </c>
      <c r="AJ661">
        <v>2</v>
      </c>
      <c r="AK661" t="s">
        <v>957</v>
      </c>
      <c r="AL661" s="58">
        <v>2</v>
      </c>
      <c r="AM661">
        <v>1</v>
      </c>
      <c r="AN661">
        <v>1</v>
      </c>
      <c r="AO661">
        <v>2</v>
      </c>
      <c r="AP661">
        <v>2</v>
      </c>
      <c r="AQ661">
        <v>2</v>
      </c>
      <c r="AR661">
        <v>2</v>
      </c>
      <c r="AS661">
        <v>2</v>
      </c>
      <c r="AT661">
        <v>2</v>
      </c>
      <c r="AU661">
        <v>1</v>
      </c>
      <c r="AV661">
        <v>2</v>
      </c>
      <c r="AW661">
        <v>1</v>
      </c>
      <c r="AX661">
        <v>2</v>
      </c>
      <c r="AY661">
        <v>2</v>
      </c>
      <c r="AZ661">
        <v>1</v>
      </c>
      <c r="BA661">
        <v>1</v>
      </c>
      <c r="BB661">
        <v>2</v>
      </c>
      <c r="BC661">
        <v>1</v>
      </c>
      <c r="BD661">
        <v>1</v>
      </c>
      <c r="BE661">
        <v>2</v>
      </c>
      <c r="BF661" t="s">
        <v>957</v>
      </c>
      <c r="BG661" t="s">
        <v>957</v>
      </c>
      <c r="BH661">
        <v>1</v>
      </c>
      <c r="BI661">
        <v>2</v>
      </c>
      <c r="BJ661">
        <v>1</v>
      </c>
      <c r="BK661">
        <v>1</v>
      </c>
      <c r="BL661">
        <v>1</v>
      </c>
      <c r="BM661">
        <v>2</v>
      </c>
      <c r="BN661">
        <v>4</v>
      </c>
      <c r="BO661">
        <v>2</v>
      </c>
      <c r="BP661">
        <v>2</v>
      </c>
      <c r="BQ661">
        <v>3</v>
      </c>
      <c r="BR661">
        <v>1</v>
      </c>
      <c r="BS661">
        <v>2</v>
      </c>
    </row>
    <row r="662" spans="1:72" hidden="1">
      <c r="A662" s="9">
        <v>655</v>
      </c>
      <c r="B662" s="9">
        <v>2</v>
      </c>
      <c r="C662" s="9">
        <v>6</v>
      </c>
      <c r="D662" s="9">
        <v>5</v>
      </c>
      <c r="E662" s="9">
        <v>14</v>
      </c>
      <c r="F662" s="9">
        <v>0</v>
      </c>
      <c r="G662" s="9">
        <v>0</v>
      </c>
      <c r="H662" s="9">
        <v>0</v>
      </c>
      <c r="I662" s="9">
        <v>1</v>
      </c>
      <c r="J662" s="9">
        <v>0</v>
      </c>
      <c r="K662" s="9">
        <v>0</v>
      </c>
      <c r="L662" s="9">
        <v>0</v>
      </c>
      <c r="M662" s="9">
        <v>2</v>
      </c>
      <c r="N662" s="9">
        <v>1</v>
      </c>
      <c r="O662" s="9">
        <v>1</v>
      </c>
      <c r="P662" s="9">
        <v>1</v>
      </c>
      <c r="Q662" s="9">
        <v>1</v>
      </c>
      <c r="R662" s="9">
        <v>1</v>
      </c>
      <c r="S662" s="9">
        <v>1</v>
      </c>
      <c r="T662" s="9">
        <v>2</v>
      </c>
      <c r="U662" s="9">
        <v>1</v>
      </c>
      <c r="V662" s="9">
        <v>1</v>
      </c>
      <c r="W662" s="75">
        <v>2</v>
      </c>
      <c r="X662" s="75" t="s">
        <v>956</v>
      </c>
      <c r="Y662" s="75" t="s">
        <v>952</v>
      </c>
      <c r="Z662" s="9" t="s">
        <v>952</v>
      </c>
      <c r="AA662" s="9">
        <v>1</v>
      </c>
      <c r="AB662" s="9">
        <v>2</v>
      </c>
      <c r="AC662" s="9">
        <v>1</v>
      </c>
      <c r="AD662" s="9">
        <v>1</v>
      </c>
      <c r="AE662" s="9">
        <v>1</v>
      </c>
      <c r="AF662" s="9">
        <v>1</v>
      </c>
      <c r="AG662" s="9">
        <v>1</v>
      </c>
      <c r="AH662" s="9">
        <v>2</v>
      </c>
      <c r="AI662" s="9">
        <v>2</v>
      </c>
      <c r="AJ662">
        <v>1</v>
      </c>
      <c r="AK662">
        <v>1</v>
      </c>
      <c r="AL662" s="58">
        <v>1</v>
      </c>
      <c r="AM662">
        <v>1</v>
      </c>
      <c r="AN662">
        <v>1</v>
      </c>
      <c r="AO662">
        <v>2</v>
      </c>
      <c r="AP662">
        <v>1</v>
      </c>
      <c r="AQ662">
        <v>2</v>
      </c>
      <c r="AR662">
        <v>1</v>
      </c>
      <c r="AS662">
        <v>2</v>
      </c>
      <c r="AT662">
        <v>1</v>
      </c>
      <c r="AU662">
        <v>1</v>
      </c>
      <c r="AV662">
        <v>2</v>
      </c>
      <c r="AW662">
        <v>1</v>
      </c>
      <c r="AX662">
        <v>1</v>
      </c>
      <c r="AY662">
        <v>2</v>
      </c>
      <c r="AZ662">
        <v>1</v>
      </c>
      <c r="BA662">
        <v>1</v>
      </c>
      <c r="BB662">
        <v>1</v>
      </c>
      <c r="BC662">
        <v>1</v>
      </c>
      <c r="BD662">
        <v>1</v>
      </c>
      <c r="BE662">
        <v>1</v>
      </c>
      <c r="BF662">
        <v>1</v>
      </c>
      <c r="BG662">
        <v>1</v>
      </c>
      <c r="BH662">
        <v>1</v>
      </c>
      <c r="BI662">
        <v>1</v>
      </c>
      <c r="BJ662">
        <v>1</v>
      </c>
      <c r="BK662">
        <v>1</v>
      </c>
      <c r="BL662">
        <v>1</v>
      </c>
      <c r="BM662">
        <v>1</v>
      </c>
      <c r="BN662">
        <v>2</v>
      </c>
      <c r="BO662">
        <v>1</v>
      </c>
      <c r="BP662">
        <v>2</v>
      </c>
      <c r="BQ662">
        <v>3</v>
      </c>
      <c r="BR662">
        <v>1</v>
      </c>
      <c r="BS662">
        <v>2</v>
      </c>
      <c r="BT662" t="s">
        <v>421</v>
      </c>
    </row>
    <row r="663" spans="1:72" hidden="1">
      <c r="A663" s="9">
        <v>656</v>
      </c>
      <c r="B663" s="9">
        <v>2</v>
      </c>
      <c r="C663" s="9">
        <v>6</v>
      </c>
      <c r="D663" s="9">
        <v>4</v>
      </c>
      <c r="E663" s="9">
        <v>8</v>
      </c>
      <c r="F663" s="9">
        <v>0</v>
      </c>
      <c r="G663" s="9">
        <v>0</v>
      </c>
      <c r="H663" s="9">
        <v>0</v>
      </c>
      <c r="I663" s="9">
        <v>1</v>
      </c>
      <c r="J663" s="9">
        <v>1</v>
      </c>
      <c r="K663" s="9">
        <v>0</v>
      </c>
      <c r="L663" s="9">
        <v>0</v>
      </c>
      <c r="M663" s="9">
        <v>2</v>
      </c>
      <c r="N663" s="9">
        <v>1</v>
      </c>
      <c r="O663" s="9">
        <v>2</v>
      </c>
      <c r="P663" s="9">
        <v>2</v>
      </c>
      <c r="Q663" s="9">
        <v>1</v>
      </c>
      <c r="R663" s="9">
        <v>1</v>
      </c>
      <c r="S663" s="9">
        <v>2</v>
      </c>
      <c r="T663" s="9">
        <v>2</v>
      </c>
      <c r="U663" s="9">
        <v>1</v>
      </c>
      <c r="V663" s="9">
        <v>2</v>
      </c>
      <c r="W663" s="75">
        <v>2</v>
      </c>
      <c r="X663" s="75" t="s">
        <v>954</v>
      </c>
      <c r="Y663" s="75" t="s">
        <v>952</v>
      </c>
      <c r="Z663" s="9" t="s">
        <v>952</v>
      </c>
      <c r="AA663" s="9">
        <v>1</v>
      </c>
      <c r="AB663" s="9">
        <v>1</v>
      </c>
      <c r="AC663" s="9">
        <v>1</v>
      </c>
      <c r="AD663" s="9">
        <v>1</v>
      </c>
      <c r="AE663" s="9">
        <v>2</v>
      </c>
      <c r="AF663" s="9">
        <v>1</v>
      </c>
      <c r="AG663" s="9">
        <v>1</v>
      </c>
      <c r="AH663" s="9">
        <v>1</v>
      </c>
      <c r="AI663" s="9">
        <v>2</v>
      </c>
      <c r="AJ663">
        <v>2</v>
      </c>
      <c r="AK663" t="s">
        <v>957</v>
      </c>
      <c r="AL663" s="58">
        <v>2</v>
      </c>
      <c r="AM663">
        <v>1</v>
      </c>
      <c r="AN663">
        <v>1</v>
      </c>
      <c r="AO663">
        <v>2</v>
      </c>
      <c r="AP663">
        <v>2</v>
      </c>
      <c r="AQ663">
        <v>2</v>
      </c>
      <c r="AR663">
        <v>2</v>
      </c>
      <c r="AS663">
        <v>2</v>
      </c>
      <c r="AT663">
        <v>2</v>
      </c>
      <c r="AU663">
        <v>2</v>
      </c>
      <c r="AV663">
        <v>2</v>
      </c>
      <c r="AW663">
        <v>2</v>
      </c>
      <c r="AX663">
        <v>2</v>
      </c>
      <c r="AY663">
        <v>2</v>
      </c>
      <c r="AZ663">
        <v>2</v>
      </c>
      <c r="BA663">
        <v>2</v>
      </c>
      <c r="BB663">
        <v>2</v>
      </c>
      <c r="BC663">
        <v>1</v>
      </c>
      <c r="BD663">
        <v>1</v>
      </c>
      <c r="BE663">
        <v>1</v>
      </c>
      <c r="BF663">
        <v>2</v>
      </c>
      <c r="BG663">
        <v>2</v>
      </c>
      <c r="BH663">
        <v>1</v>
      </c>
      <c r="BI663">
        <v>3</v>
      </c>
      <c r="BJ663">
        <v>2</v>
      </c>
      <c r="BK663">
        <v>2</v>
      </c>
      <c r="BL663">
        <v>2</v>
      </c>
      <c r="BM663">
        <v>1</v>
      </c>
      <c r="BN663">
        <v>4</v>
      </c>
      <c r="BO663">
        <v>2</v>
      </c>
      <c r="BP663">
        <v>2</v>
      </c>
      <c r="BQ663">
        <v>3</v>
      </c>
      <c r="BR663">
        <v>1</v>
      </c>
      <c r="BS663">
        <v>2</v>
      </c>
    </row>
    <row r="664" spans="1:72">
      <c r="A664" s="9">
        <v>657</v>
      </c>
      <c r="B664" s="9">
        <v>2</v>
      </c>
      <c r="C664" s="9">
        <v>8</v>
      </c>
      <c r="D664" s="9">
        <v>4</v>
      </c>
      <c r="E664" s="9">
        <v>12</v>
      </c>
      <c r="F664" s="9">
        <v>0</v>
      </c>
      <c r="G664" s="9">
        <v>0</v>
      </c>
      <c r="H664" s="9">
        <v>0</v>
      </c>
      <c r="I664" s="9">
        <v>0</v>
      </c>
      <c r="J664" s="9">
        <v>0</v>
      </c>
      <c r="K664" s="9">
        <v>0</v>
      </c>
      <c r="L664" s="9">
        <v>1</v>
      </c>
      <c r="M664" s="9">
        <v>2</v>
      </c>
      <c r="N664" s="9">
        <v>2</v>
      </c>
      <c r="O664" s="9">
        <v>1</v>
      </c>
      <c r="P664" s="9">
        <v>1</v>
      </c>
      <c r="Q664" s="9">
        <v>1</v>
      </c>
      <c r="R664" s="9">
        <v>1</v>
      </c>
      <c r="S664" s="9">
        <v>1</v>
      </c>
      <c r="T664" s="9">
        <v>2</v>
      </c>
      <c r="U664" s="9">
        <v>1</v>
      </c>
      <c r="V664" s="9">
        <v>2</v>
      </c>
      <c r="W664" s="75">
        <v>2</v>
      </c>
      <c r="X664" s="75" t="s">
        <v>954</v>
      </c>
      <c r="Y664" s="75" t="s">
        <v>952</v>
      </c>
      <c r="Z664" s="9" t="s">
        <v>952</v>
      </c>
      <c r="AA664" s="9">
        <v>1</v>
      </c>
      <c r="AB664" s="9">
        <v>2</v>
      </c>
      <c r="AC664" s="9">
        <v>1</v>
      </c>
      <c r="AD664" s="9">
        <v>1</v>
      </c>
      <c r="AE664" s="9">
        <v>1</v>
      </c>
      <c r="AF664" s="9">
        <v>1</v>
      </c>
      <c r="AG664" s="9">
        <v>1</v>
      </c>
      <c r="AH664" s="9">
        <v>1</v>
      </c>
      <c r="AI664" s="9">
        <v>2</v>
      </c>
      <c r="AJ664">
        <v>2</v>
      </c>
      <c r="AK664" t="s">
        <v>957</v>
      </c>
      <c r="AL664" s="58">
        <v>1</v>
      </c>
      <c r="AM664">
        <v>1</v>
      </c>
      <c r="AN664">
        <v>1</v>
      </c>
      <c r="AO664">
        <v>2</v>
      </c>
      <c r="AP664">
        <v>1</v>
      </c>
      <c r="AQ664">
        <v>1</v>
      </c>
      <c r="AR664">
        <v>1</v>
      </c>
      <c r="AS664">
        <v>2</v>
      </c>
      <c r="AT664">
        <v>2</v>
      </c>
      <c r="AU664">
        <v>2</v>
      </c>
      <c r="AV664">
        <v>2</v>
      </c>
      <c r="AW664">
        <v>1</v>
      </c>
      <c r="AX664">
        <v>2</v>
      </c>
      <c r="AY664">
        <v>2</v>
      </c>
      <c r="AZ664">
        <v>2</v>
      </c>
      <c r="BA664">
        <v>1</v>
      </c>
      <c r="BB664">
        <v>2</v>
      </c>
      <c r="BC664">
        <v>2</v>
      </c>
      <c r="BD664">
        <v>1</v>
      </c>
      <c r="BE664">
        <v>1</v>
      </c>
      <c r="BF664">
        <v>2</v>
      </c>
      <c r="BG664">
        <v>2</v>
      </c>
      <c r="BH664">
        <v>1</v>
      </c>
      <c r="BI664">
        <v>2</v>
      </c>
      <c r="BJ664">
        <v>2</v>
      </c>
      <c r="BK664">
        <v>2</v>
      </c>
      <c r="BL664">
        <v>2</v>
      </c>
      <c r="BM664">
        <v>2</v>
      </c>
      <c r="BN664">
        <v>4</v>
      </c>
      <c r="BO664">
        <v>2</v>
      </c>
      <c r="BP664">
        <v>2</v>
      </c>
      <c r="BQ664">
        <v>4</v>
      </c>
      <c r="BR664">
        <v>1</v>
      </c>
      <c r="BS664">
        <v>2</v>
      </c>
    </row>
    <row r="665" spans="1:72">
      <c r="A665" s="9">
        <v>658</v>
      </c>
      <c r="B665" s="9">
        <v>1</v>
      </c>
      <c r="C665" s="9">
        <v>4</v>
      </c>
      <c r="D665" s="9">
        <v>1</v>
      </c>
      <c r="E665" s="9">
        <v>11</v>
      </c>
      <c r="F665" s="9">
        <v>0</v>
      </c>
      <c r="G665" s="9">
        <v>1</v>
      </c>
      <c r="H665" s="9">
        <v>0</v>
      </c>
      <c r="I665" s="9">
        <v>1</v>
      </c>
      <c r="J665" s="9">
        <v>0</v>
      </c>
      <c r="K665" s="9">
        <v>0</v>
      </c>
      <c r="L665" s="9">
        <v>0</v>
      </c>
      <c r="M665" s="9">
        <v>3</v>
      </c>
      <c r="N665" s="9">
        <v>2</v>
      </c>
      <c r="O665" s="9">
        <v>1</v>
      </c>
      <c r="P665" s="9">
        <v>2</v>
      </c>
      <c r="Q665" s="9">
        <v>1</v>
      </c>
      <c r="R665" s="9">
        <v>1</v>
      </c>
      <c r="S665" s="9">
        <v>1</v>
      </c>
      <c r="T665" s="9">
        <v>1</v>
      </c>
      <c r="U665" s="9">
        <v>1</v>
      </c>
      <c r="V665" s="9">
        <v>2</v>
      </c>
      <c r="W665" s="75">
        <v>1</v>
      </c>
      <c r="X665" s="75">
        <v>1</v>
      </c>
      <c r="Y665" s="75">
        <v>2</v>
      </c>
      <c r="Z665" s="9">
        <v>1</v>
      </c>
      <c r="AA665" s="9">
        <v>2</v>
      </c>
      <c r="AB665" s="9">
        <v>2</v>
      </c>
      <c r="AC665" s="9">
        <v>1</v>
      </c>
      <c r="AD665" s="9">
        <v>1</v>
      </c>
      <c r="AE665" s="9">
        <v>2</v>
      </c>
      <c r="AF665" s="9">
        <v>1</v>
      </c>
      <c r="AG665" s="9">
        <v>1</v>
      </c>
      <c r="AH665" s="9">
        <v>1</v>
      </c>
      <c r="AI665" s="9">
        <v>2</v>
      </c>
      <c r="AJ665">
        <v>1</v>
      </c>
      <c r="AK665">
        <v>1</v>
      </c>
      <c r="AL665" s="58">
        <v>2</v>
      </c>
      <c r="AM665">
        <v>1</v>
      </c>
      <c r="AN665">
        <v>1</v>
      </c>
      <c r="AO665">
        <v>2</v>
      </c>
      <c r="AP665">
        <v>2</v>
      </c>
      <c r="AQ665">
        <v>2</v>
      </c>
      <c r="AR665">
        <v>2</v>
      </c>
      <c r="AS665">
        <v>2</v>
      </c>
      <c r="AT665">
        <v>1</v>
      </c>
      <c r="AU665">
        <v>1</v>
      </c>
      <c r="AV665">
        <v>2</v>
      </c>
      <c r="AW665">
        <v>1</v>
      </c>
      <c r="AX665">
        <v>2</v>
      </c>
      <c r="AY665">
        <v>2</v>
      </c>
      <c r="AZ665">
        <v>2</v>
      </c>
      <c r="BA665">
        <v>2</v>
      </c>
      <c r="BB665">
        <v>2</v>
      </c>
      <c r="BC665">
        <v>1</v>
      </c>
      <c r="BD665">
        <v>1</v>
      </c>
      <c r="BE665">
        <v>1</v>
      </c>
      <c r="BF665">
        <v>2</v>
      </c>
      <c r="BG665">
        <v>2</v>
      </c>
      <c r="BH665">
        <v>2</v>
      </c>
      <c r="BI665">
        <v>2</v>
      </c>
      <c r="BJ665">
        <v>2</v>
      </c>
      <c r="BK665">
        <v>2</v>
      </c>
      <c r="BL665">
        <v>2</v>
      </c>
      <c r="BM665">
        <v>2</v>
      </c>
      <c r="BN665">
        <v>4</v>
      </c>
      <c r="BO665">
        <v>2</v>
      </c>
      <c r="BP665">
        <v>2</v>
      </c>
      <c r="BQ665">
        <v>3</v>
      </c>
      <c r="BR665">
        <v>1</v>
      </c>
      <c r="BS665">
        <v>2</v>
      </c>
    </row>
    <row r="666" spans="1:72" hidden="1">
      <c r="A666" s="9">
        <v>659</v>
      </c>
      <c r="B666" s="9">
        <v>2</v>
      </c>
      <c r="C666" s="9">
        <v>4</v>
      </c>
      <c r="D666" s="9">
        <v>2</v>
      </c>
      <c r="E666" s="9">
        <v>9</v>
      </c>
      <c r="F666" s="9">
        <v>0</v>
      </c>
      <c r="G666" s="9">
        <v>0</v>
      </c>
      <c r="H666" s="9">
        <v>0</v>
      </c>
      <c r="I666" s="9">
        <v>0</v>
      </c>
      <c r="J666" s="9">
        <v>0</v>
      </c>
      <c r="K666" s="9">
        <v>0</v>
      </c>
      <c r="L666" s="9">
        <v>1</v>
      </c>
      <c r="M666" s="9">
        <v>2</v>
      </c>
      <c r="N666" s="9">
        <v>1</v>
      </c>
      <c r="O666" s="9">
        <v>1</v>
      </c>
      <c r="P666" s="9">
        <v>1</v>
      </c>
      <c r="Q666" s="9">
        <v>1</v>
      </c>
      <c r="R666" s="9">
        <v>1</v>
      </c>
      <c r="S666" s="9">
        <v>1</v>
      </c>
      <c r="T666" s="9">
        <v>1</v>
      </c>
      <c r="U666" s="9">
        <v>1</v>
      </c>
      <c r="V666" s="9">
        <v>2</v>
      </c>
      <c r="W666" s="75">
        <v>2</v>
      </c>
      <c r="X666" s="75" t="s">
        <v>956</v>
      </c>
      <c r="Y666" s="75" t="s">
        <v>952</v>
      </c>
      <c r="Z666" s="9" t="s">
        <v>952</v>
      </c>
      <c r="AA666" s="9">
        <v>2</v>
      </c>
      <c r="AB666" s="9">
        <v>2</v>
      </c>
      <c r="AC666" s="9">
        <v>1</v>
      </c>
      <c r="AD666" s="9">
        <v>1</v>
      </c>
      <c r="AE666" s="9">
        <v>2</v>
      </c>
      <c r="AF666" s="9">
        <v>2</v>
      </c>
      <c r="AG666" s="9">
        <v>2</v>
      </c>
      <c r="AH666" s="9">
        <v>1</v>
      </c>
      <c r="AI666" s="9">
        <v>2</v>
      </c>
      <c r="AJ666">
        <v>2</v>
      </c>
      <c r="AK666" t="s">
        <v>957</v>
      </c>
      <c r="AL666" s="58">
        <v>2</v>
      </c>
      <c r="AM666">
        <v>1</v>
      </c>
      <c r="AN666">
        <v>2</v>
      </c>
      <c r="AO666">
        <v>2</v>
      </c>
      <c r="AP666">
        <v>2</v>
      </c>
      <c r="AQ666">
        <v>2</v>
      </c>
      <c r="AR666">
        <v>2</v>
      </c>
      <c r="AS666">
        <v>2</v>
      </c>
      <c r="AT666">
        <v>1</v>
      </c>
      <c r="AU666">
        <v>1</v>
      </c>
      <c r="AV666">
        <v>2</v>
      </c>
      <c r="AW666">
        <v>1</v>
      </c>
      <c r="AX666">
        <v>2</v>
      </c>
      <c r="AY666">
        <v>2</v>
      </c>
      <c r="AZ666">
        <v>2</v>
      </c>
      <c r="BA666">
        <v>2</v>
      </c>
      <c r="BB666">
        <v>2</v>
      </c>
      <c r="BC666">
        <v>1</v>
      </c>
      <c r="BD666">
        <v>1</v>
      </c>
      <c r="BE666">
        <v>1</v>
      </c>
      <c r="BF666">
        <v>3</v>
      </c>
      <c r="BG666">
        <v>1</v>
      </c>
      <c r="BH666">
        <v>1</v>
      </c>
      <c r="BI666">
        <v>4</v>
      </c>
      <c r="BJ666">
        <v>2</v>
      </c>
      <c r="BK666">
        <v>3</v>
      </c>
      <c r="BL666">
        <v>1</v>
      </c>
      <c r="BM666">
        <v>2</v>
      </c>
      <c r="BN666">
        <v>4</v>
      </c>
      <c r="BO666">
        <v>4</v>
      </c>
      <c r="BP666">
        <v>2</v>
      </c>
      <c r="BQ666">
        <v>3</v>
      </c>
      <c r="BR666">
        <v>1</v>
      </c>
      <c r="BS666">
        <v>5</v>
      </c>
      <c r="BT666" t="s">
        <v>422</v>
      </c>
    </row>
    <row r="667" spans="1:72">
      <c r="A667" s="9">
        <v>660</v>
      </c>
      <c r="B667" s="9">
        <v>1</v>
      </c>
      <c r="C667" s="9">
        <v>5</v>
      </c>
      <c r="D667" s="9">
        <v>1</v>
      </c>
      <c r="E667" s="9">
        <v>5</v>
      </c>
      <c r="F667" s="9">
        <v>0</v>
      </c>
      <c r="G667" s="9">
        <v>0</v>
      </c>
      <c r="H667" s="9">
        <v>0</v>
      </c>
      <c r="I667" s="9">
        <v>0</v>
      </c>
      <c r="J667" s="9">
        <v>1</v>
      </c>
      <c r="K667" s="9">
        <v>0</v>
      </c>
      <c r="L667" s="9">
        <v>0</v>
      </c>
      <c r="M667" s="9">
        <v>1</v>
      </c>
      <c r="N667" s="9">
        <v>2</v>
      </c>
      <c r="O667" s="9">
        <v>2</v>
      </c>
      <c r="P667" s="9">
        <v>2</v>
      </c>
      <c r="Q667" s="9">
        <v>1</v>
      </c>
      <c r="R667" s="9">
        <v>2</v>
      </c>
      <c r="S667" s="9"/>
      <c r="T667" s="9">
        <v>1</v>
      </c>
      <c r="U667" s="9">
        <v>1</v>
      </c>
      <c r="V667" s="9">
        <v>1</v>
      </c>
      <c r="W667" s="75">
        <v>2</v>
      </c>
      <c r="X667" s="75" t="s">
        <v>956</v>
      </c>
      <c r="Y667" s="75" t="s">
        <v>952</v>
      </c>
      <c r="Z667" s="9" t="s">
        <v>952</v>
      </c>
      <c r="AA667" s="9">
        <v>1</v>
      </c>
      <c r="AB667" s="9">
        <v>2</v>
      </c>
      <c r="AC667" s="9">
        <v>2</v>
      </c>
      <c r="AD667" s="9">
        <v>1</v>
      </c>
      <c r="AE667" s="9">
        <v>2</v>
      </c>
      <c r="AF667" s="9">
        <v>1</v>
      </c>
      <c r="AG667" s="9">
        <v>1</v>
      </c>
      <c r="AH667" s="91">
        <v>1</v>
      </c>
      <c r="AI667" s="9">
        <v>2</v>
      </c>
      <c r="AJ667">
        <v>2</v>
      </c>
      <c r="AK667" t="s">
        <v>957</v>
      </c>
      <c r="AL667" s="58">
        <v>2</v>
      </c>
      <c r="AM667">
        <v>1</v>
      </c>
      <c r="AN667">
        <v>2</v>
      </c>
      <c r="AO667">
        <v>2</v>
      </c>
      <c r="AP667">
        <v>1</v>
      </c>
      <c r="AQ667">
        <v>1</v>
      </c>
      <c r="AR667">
        <v>1</v>
      </c>
      <c r="AS667">
        <v>2</v>
      </c>
      <c r="AT667">
        <v>2</v>
      </c>
      <c r="AU667">
        <v>1</v>
      </c>
      <c r="AV667">
        <v>2</v>
      </c>
      <c r="AW667">
        <v>2</v>
      </c>
      <c r="AX667">
        <v>2</v>
      </c>
      <c r="AY667">
        <v>2</v>
      </c>
      <c r="AZ667">
        <v>2</v>
      </c>
      <c r="BA667">
        <v>2</v>
      </c>
      <c r="BB667">
        <v>2</v>
      </c>
      <c r="BC667">
        <v>1</v>
      </c>
      <c r="BD667">
        <v>1</v>
      </c>
      <c r="BE667">
        <v>2</v>
      </c>
      <c r="BF667" t="s">
        <v>968</v>
      </c>
      <c r="BG667" t="s">
        <v>957</v>
      </c>
      <c r="BH667">
        <v>2</v>
      </c>
      <c r="BI667">
        <v>2</v>
      </c>
      <c r="BJ667">
        <v>1</v>
      </c>
      <c r="BK667">
        <v>1</v>
      </c>
      <c r="BL667">
        <v>1</v>
      </c>
      <c r="BM667">
        <v>2</v>
      </c>
      <c r="BN667">
        <v>4</v>
      </c>
      <c r="BO667">
        <v>2</v>
      </c>
      <c r="BP667">
        <v>2</v>
      </c>
      <c r="BQ667">
        <v>3</v>
      </c>
      <c r="BR667">
        <v>1</v>
      </c>
      <c r="BS667">
        <v>5</v>
      </c>
    </row>
    <row r="668" spans="1:72" hidden="1">
      <c r="A668" s="9">
        <v>661</v>
      </c>
      <c r="B668" s="9">
        <v>1</v>
      </c>
      <c r="C668" s="9">
        <v>8</v>
      </c>
      <c r="D668" s="9">
        <v>7</v>
      </c>
      <c r="E668" s="9">
        <v>7</v>
      </c>
      <c r="F668" s="9">
        <v>0</v>
      </c>
      <c r="G668" s="9">
        <v>0</v>
      </c>
      <c r="H668" s="9">
        <v>0</v>
      </c>
      <c r="I668" s="9">
        <v>0</v>
      </c>
      <c r="J668" s="9">
        <v>0</v>
      </c>
      <c r="K668" s="9">
        <v>1</v>
      </c>
      <c r="L668" s="9">
        <v>0</v>
      </c>
      <c r="M668" s="9">
        <v>1</v>
      </c>
      <c r="N668" s="9">
        <v>1</v>
      </c>
      <c r="O668" s="9">
        <v>1</v>
      </c>
      <c r="P668" s="9">
        <v>1</v>
      </c>
      <c r="Q668" s="9">
        <v>1</v>
      </c>
      <c r="R668" s="9"/>
      <c r="S668" s="9">
        <v>1</v>
      </c>
      <c r="T668" s="9">
        <v>1</v>
      </c>
      <c r="U668" s="9">
        <v>1</v>
      </c>
      <c r="V668" s="9">
        <v>1</v>
      </c>
      <c r="W668" s="75">
        <v>1</v>
      </c>
      <c r="X668" s="75">
        <v>1</v>
      </c>
      <c r="Y668" s="75">
        <v>2</v>
      </c>
      <c r="Z668" s="9">
        <v>2</v>
      </c>
      <c r="AA668" s="9">
        <v>1</v>
      </c>
      <c r="AB668" s="9">
        <v>2</v>
      </c>
      <c r="AC668" s="9">
        <v>1</v>
      </c>
      <c r="AD668" s="9">
        <v>1</v>
      </c>
      <c r="AE668" s="9">
        <v>1</v>
      </c>
      <c r="AF668" s="9">
        <v>1</v>
      </c>
      <c r="AG668" s="9">
        <v>2</v>
      </c>
      <c r="AH668" s="9">
        <v>1</v>
      </c>
      <c r="AI668" s="9">
        <v>2</v>
      </c>
      <c r="AJ668">
        <v>1</v>
      </c>
      <c r="AK668">
        <v>1</v>
      </c>
      <c r="AL668" s="58">
        <v>1</v>
      </c>
      <c r="AM668">
        <v>1</v>
      </c>
      <c r="AN668">
        <v>1</v>
      </c>
      <c r="AO668">
        <v>1</v>
      </c>
      <c r="AP668">
        <v>1</v>
      </c>
      <c r="AQ668">
        <v>1</v>
      </c>
      <c r="AR668">
        <v>1</v>
      </c>
      <c r="AS668">
        <v>1</v>
      </c>
      <c r="AT668">
        <v>1</v>
      </c>
      <c r="AU668">
        <v>1</v>
      </c>
      <c r="AV668">
        <v>2</v>
      </c>
      <c r="AW668">
        <v>1</v>
      </c>
      <c r="AX668">
        <v>1</v>
      </c>
      <c r="AY668">
        <v>1</v>
      </c>
      <c r="BA668">
        <v>1</v>
      </c>
      <c r="BB668">
        <v>2</v>
      </c>
      <c r="BC668">
        <v>1</v>
      </c>
      <c r="BD668">
        <v>1</v>
      </c>
      <c r="BE668">
        <v>1</v>
      </c>
      <c r="BF668">
        <v>1</v>
      </c>
      <c r="BG668">
        <v>2</v>
      </c>
      <c r="BH668">
        <v>1</v>
      </c>
      <c r="BI668">
        <v>1</v>
      </c>
      <c r="BJ668">
        <v>1</v>
      </c>
      <c r="BK668">
        <v>1</v>
      </c>
      <c r="BL668">
        <v>1</v>
      </c>
      <c r="BO668">
        <v>1</v>
      </c>
      <c r="BR668">
        <v>1</v>
      </c>
      <c r="BS668">
        <v>2</v>
      </c>
    </row>
    <row r="669" spans="1:72">
      <c r="A669" s="9">
        <v>662</v>
      </c>
      <c r="B669" s="9">
        <v>1</v>
      </c>
      <c r="C669" s="9">
        <v>4</v>
      </c>
      <c r="D669" s="9">
        <v>1</v>
      </c>
      <c r="E669" s="9">
        <v>15</v>
      </c>
      <c r="F669" s="9">
        <v>0</v>
      </c>
      <c r="G669" s="9">
        <v>0</v>
      </c>
      <c r="H669" s="9">
        <v>0</v>
      </c>
      <c r="I669" s="9">
        <v>0</v>
      </c>
      <c r="J669" s="9">
        <v>1</v>
      </c>
      <c r="K669" s="9">
        <v>0</v>
      </c>
      <c r="L669" s="9">
        <v>0</v>
      </c>
      <c r="M669" s="9">
        <v>1</v>
      </c>
      <c r="N669" s="9">
        <v>2</v>
      </c>
      <c r="O669" s="9">
        <v>2</v>
      </c>
      <c r="P669" s="9">
        <v>1</v>
      </c>
      <c r="Q669" s="9">
        <v>1</v>
      </c>
      <c r="R669" s="9">
        <v>2</v>
      </c>
      <c r="S669" s="9">
        <v>1</v>
      </c>
      <c r="T669" s="9">
        <v>2</v>
      </c>
      <c r="U669" s="9">
        <v>1</v>
      </c>
      <c r="V669" s="9">
        <v>2</v>
      </c>
      <c r="W669" s="75">
        <v>1</v>
      </c>
      <c r="X669" s="75">
        <v>1</v>
      </c>
      <c r="Y669" s="75">
        <v>2</v>
      </c>
      <c r="Z669" s="9">
        <v>2</v>
      </c>
      <c r="AA669" s="9">
        <v>1</v>
      </c>
      <c r="AB669" s="9">
        <v>2</v>
      </c>
      <c r="AC669" s="9">
        <v>2</v>
      </c>
      <c r="AD669" s="9">
        <v>2</v>
      </c>
      <c r="AE669" s="9">
        <v>2</v>
      </c>
      <c r="AF669" s="9">
        <v>2</v>
      </c>
      <c r="AG669" s="9">
        <v>2</v>
      </c>
      <c r="AH669" s="9">
        <v>1</v>
      </c>
      <c r="AI669" s="9">
        <v>2</v>
      </c>
      <c r="AJ669">
        <v>2</v>
      </c>
      <c r="AK669" t="s">
        <v>957</v>
      </c>
      <c r="AL669" s="58">
        <v>2</v>
      </c>
      <c r="AM669">
        <v>1</v>
      </c>
      <c r="AN669">
        <v>1</v>
      </c>
      <c r="AO669">
        <v>2</v>
      </c>
      <c r="AP669">
        <v>2</v>
      </c>
      <c r="AQ669">
        <v>2</v>
      </c>
      <c r="AR669">
        <v>1</v>
      </c>
      <c r="AS669">
        <v>1</v>
      </c>
      <c r="AT669">
        <v>2</v>
      </c>
      <c r="AU669">
        <v>2</v>
      </c>
      <c r="AV669">
        <v>2</v>
      </c>
      <c r="AW669">
        <v>2</v>
      </c>
      <c r="AX669">
        <v>2</v>
      </c>
      <c r="AY669">
        <v>2</v>
      </c>
      <c r="AZ669">
        <v>2</v>
      </c>
      <c r="BA669">
        <v>2</v>
      </c>
      <c r="BB669">
        <v>2</v>
      </c>
      <c r="BC669">
        <v>1</v>
      </c>
      <c r="BD669">
        <v>1</v>
      </c>
      <c r="BE669">
        <v>1</v>
      </c>
      <c r="BF669">
        <v>1</v>
      </c>
      <c r="BG669">
        <v>2</v>
      </c>
      <c r="BH669">
        <v>1</v>
      </c>
      <c r="BI669">
        <v>3</v>
      </c>
      <c r="BJ669">
        <v>2</v>
      </c>
      <c r="BK669">
        <v>2</v>
      </c>
      <c r="BL669">
        <v>2</v>
      </c>
      <c r="BM669">
        <v>1</v>
      </c>
      <c r="BN669">
        <v>4</v>
      </c>
      <c r="BO669">
        <v>3</v>
      </c>
      <c r="BP669">
        <v>1</v>
      </c>
      <c r="BQ669">
        <v>4</v>
      </c>
      <c r="BR669">
        <v>1</v>
      </c>
      <c r="BS669">
        <v>5</v>
      </c>
    </row>
    <row r="670" spans="1:72">
      <c r="A670" s="9">
        <v>663</v>
      </c>
      <c r="B670" s="9">
        <v>1</v>
      </c>
      <c r="C670" s="9">
        <v>9</v>
      </c>
      <c r="D670" s="9">
        <v>4</v>
      </c>
      <c r="E670" s="9">
        <v>5</v>
      </c>
      <c r="F670" s="9">
        <v>0</v>
      </c>
      <c r="G670" s="9">
        <v>0</v>
      </c>
      <c r="H670" s="9">
        <v>0</v>
      </c>
      <c r="I670" s="9">
        <v>1</v>
      </c>
      <c r="J670" s="9">
        <v>0</v>
      </c>
      <c r="K670" s="9">
        <v>0</v>
      </c>
      <c r="L670" s="9">
        <v>0</v>
      </c>
      <c r="M670" s="9"/>
      <c r="N670" s="9">
        <v>2</v>
      </c>
      <c r="O670" s="9">
        <v>1</v>
      </c>
      <c r="P670" s="9">
        <v>1</v>
      </c>
      <c r="Q670" s="9">
        <v>1</v>
      </c>
      <c r="R670" s="9">
        <v>1</v>
      </c>
      <c r="S670" s="9">
        <v>1</v>
      </c>
      <c r="T670" s="9">
        <v>1</v>
      </c>
      <c r="U670" s="9">
        <v>1</v>
      </c>
      <c r="V670" s="9">
        <v>1</v>
      </c>
      <c r="W670" s="75">
        <v>1</v>
      </c>
      <c r="X670" s="75">
        <v>2</v>
      </c>
      <c r="Y670" s="75">
        <v>2</v>
      </c>
      <c r="Z670" s="9">
        <v>2</v>
      </c>
      <c r="AA670" s="9">
        <v>2</v>
      </c>
      <c r="AB670" s="9">
        <v>2</v>
      </c>
      <c r="AC670" s="9">
        <v>1</v>
      </c>
      <c r="AD670" s="9">
        <v>2</v>
      </c>
      <c r="AE670" s="9">
        <v>2</v>
      </c>
      <c r="AF670" s="9">
        <v>1</v>
      </c>
      <c r="AG670" s="9">
        <v>2</v>
      </c>
      <c r="AH670" s="9">
        <v>2</v>
      </c>
      <c r="AI670" s="9">
        <v>2</v>
      </c>
      <c r="AJ670">
        <v>2</v>
      </c>
      <c r="AK670" t="s">
        <v>957</v>
      </c>
      <c r="AL670" s="58">
        <v>2</v>
      </c>
      <c r="AM670">
        <v>1</v>
      </c>
      <c r="AN670">
        <v>1</v>
      </c>
      <c r="AO670">
        <v>2</v>
      </c>
      <c r="AP670">
        <v>2</v>
      </c>
      <c r="AQ670">
        <v>2</v>
      </c>
      <c r="AR670">
        <v>2</v>
      </c>
      <c r="AS670">
        <v>2</v>
      </c>
      <c r="AT670">
        <v>2</v>
      </c>
      <c r="AU670">
        <v>2</v>
      </c>
      <c r="AV670">
        <v>2</v>
      </c>
      <c r="AW670">
        <v>1</v>
      </c>
      <c r="AX670">
        <v>2</v>
      </c>
      <c r="AY670">
        <v>2</v>
      </c>
      <c r="AZ670">
        <v>2</v>
      </c>
      <c r="BA670">
        <v>1</v>
      </c>
      <c r="BB670">
        <v>2</v>
      </c>
      <c r="BC670">
        <v>1</v>
      </c>
      <c r="BD670">
        <v>2</v>
      </c>
      <c r="BE670">
        <v>1</v>
      </c>
      <c r="BF670">
        <v>1</v>
      </c>
      <c r="BG670">
        <v>2</v>
      </c>
      <c r="BH670">
        <v>1</v>
      </c>
      <c r="BI670">
        <v>1</v>
      </c>
      <c r="BJ670">
        <v>1</v>
      </c>
      <c r="BK670">
        <v>1</v>
      </c>
      <c r="BL670">
        <v>1</v>
      </c>
      <c r="BM670">
        <v>1</v>
      </c>
      <c r="BN670">
        <v>4</v>
      </c>
      <c r="BO670">
        <v>1</v>
      </c>
      <c r="BP670">
        <v>1</v>
      </c>
      <c r="BQ670">
        <v>4</v>
      </c>
      <c r="BR670">
        <v>4</v>
      </c>
      <c r="BS670">
        <v>1</v>
      </c>
    </row>
    <row r="671" spans="1:72">
      <c r="A671" s="9">
        <v>664</v>
      </c>
      <c r="B671" s="9">
        <v>2</v>
      </c>
      <c r="C671" s="9">
        <v>5</v>
      </c>
      <c r="D671" s="9">
        <v>4</v>
      </c>
      <c r="E671" s="9">
        <v>8</v>
      </c>
      <c r="F671" s="9">
        <v>0</v>
      </c>
      <c r="G671" s="9">
        <v>0</v>
      </c>
      <c r="H671" s="9">
        <v>1</v>
      </c>
      <c r="I671" s="9">
        <v>0</v>
      </c>
      <c r="J671" s="9">
        <v>0</v>
      </c>
      <c r="K671" s="9">
        <v>0</v>
      </c>
      <c r="L671" s="9">
        <v>0</v>
      </c>
      <c r="M671" s="9">
        <v>2</v>
      </c>
      <c r="N671" s="9">
        <v>2</v>
      </c>
      <c r="O671" s="9">
        <v>2</v>
      </c>
      <c r="P671" s="9">
        <v>1</v>
      </c>
      <c r="Q671" s="9">
        <v>1</v>
      </c>
      <c r="R671" s="9">
        <v>1</v>
      </c>
      <c r="S671" s="9">
        <v>2</v>
      </c>
      <c r="T671" s="9">
        <v>2</v>
      </c>
      <c r="U671" s="9">
        <v>1</v>
      </c>
      <c r="V671" s="9">
        <v>2</v>
      </c>
      <c r="W671" s="75">
        <v>1</v>
      </c>
      <c r="X671" s="75">
        <v>1</v>
      </c>
      <c r="Y671" s="75">
        <v>2</v>
      </c>
      <c r="Z671" s="9">
        <v>1</v>
      </c>
      <c r="AA671" s="9">
        <v>2</v>
      </c>
      <c r="AB671" s="9">
        <v>2</v>
      </c>
      <c r="AC671" s="9">
        <v>2</v>
      </c>
      <c r="AD671" s="9">
        <v>1</v>
      </c>
      <c r="AE671" s="9">
        <v>2</v>
      </c>
      <c r="AF671" s="9">
        <v>1</v>
      </c>
      <c r="AG671" s="9">
        <v>2</v>
      </c>
      <c r="AH671" s="91">
        <v>1</v>
      </c>
      <c r="AI671" s="9">
        <v>2</v>
      </c>
      <c r="AJ671">
        <v>2</v>
      </c>
      <c r="AK671" t="s">
        <v>957</v>
      </c>
      <c r="AL671" s="58">
        <v>2</v>
      </c>
      <c r="AM671">
        <v>1</v>
      </c>
      <c r="AN671">
        <v>1</v>
      </c>
      <c r="AO671">
        <v>2</v>
      </c>
      <c r="AP671">
        <v>2</v>
      </c>
      <c r="AQ671">
        <v>2</v>
      </c>
      <c r="AR671">
        <v>2</v>
      </c>
      <c r="AS671">
        <v>2</v>
      </c>
      <c r="AT671">
        <v>2</v>
      </c>
      <c r="AU671">
        <v>2</v>
      </c>
      <c r="AV671">
        <v>2</v>
      </c>
      <c r="AW671">
        <v>2</v>
      </c>
      <c r="AX671">
        <v>1</v>
      </c>
      <c r="AY671">
        <v>2</v>
      </c>
      <c r="AZ671">
        <v>2</v>
      </c>
      <c r="BA671">
        <v>1</v>
      </c>
      <c r="BB671">
        <v>2</v>
      </c>
      <c r="BC671">
        <v>1</v>
      </c>
      <c r="BD671">
        <v>1</v>
      </c>
      <c r="BE671">
        <v>1</v>
      </c>
      <c r="BF671">
        <v>2</v>
      </c>
      <c r="BG671">
        <v>2</v>
      </c>
      <c r="BH671">
        <v>1</v>
      </c>
      <c r="BI671">
        <v>2</v>
      </c>
      <c r="BJ671">
        <v>1</v>
      </c>
      <c r="BK671">
        <v>2</v>
      </c>
      <c r="BL671">
        <v>2</v>
      </c>
      <c r="BM671">
        <v>3</v>
      </c>
      <c r="BN671">
        <v>4</v>
      </c>
      <c r="BO671">
        <v>2</v>
      </c>
      <c r="BP671">
        <v>2</v>
      </c>
      <c r="BQ671">
        <v>4</v>
      </c>
      <c r="BR671">
        <v>3</v>
      </c>
      <c r="BS671">
        <v>2</v>
      </c>
      <c r="BT671" t="s">
        <v>423</v>
      </c>
    </row>
    <row r="672" spans="1:72">
      <c r="A672" s="9">
        <v>665</v>
      </c>
      <c r="B672" s="9">
        <v>1</v>
      </c>
      <c r="C672" s="9">
        <v>9</v>
      </c>
      <c r="D672" s="9">
        <v>7</v>
      </c>
      <c r="E672" s="9">
        <v>16</v>
      </c>
      <c r="F672" s="9">
        <v>0</v>
      </c>
      <c r="G672" s="9">
        <v>0</v>
      </c>
      <c r="H672" s="9">
        <v>0</v>
      </c>
      <c r="I672" s="9">
        <v>0</v>
      </c>
      <c r="J672" s="9">
        <v>0</v>
      </c>
      <c r="K672" s="9">
        <v>0</v>
      </c>
      <c r="L672" s="9">
        <v>1</v>
      </c>
      <c r="M672" s="9">
        <v>2</v>
      </c>
      <c r="N672" s="9">
        <v>2</v>
      </c>
      <c r="O672" s="9">
        <v>2</v>
      </c>
      <c r="P672" s="9">
        <v>2</v>
      </c>
      <c r="Q672" s="9">
        <v>1</v>
      </c>
      <c r="R672" s="9">
        <v>1</v>
      </c>
      <c r="S672" s="9">
        <v>1</v>
      </c>
      <c r="T672" s="9">
        <v>2</v>
      </c>
      <c r="U672" s="9">
        <v>1</v>
      </c>
      <c r="V672" s="9">
        <v>2</v>
      </c>
      <c r="W672" s="75">
        <v>2</v>
      </c>
      <c r="X672" s="75" t="s">
        <v>956</v>
      </c>
      <c r="Y672" s="75" t="s">
        <v>952</v>
      </c>
      <c r="Z672" s="9" t="s">
        <v>952</v>
      </c>
      <c r="AA672" s="9">
        <v>1</v>
      </c>
      <c r="AB672" s="9">
        <v>2</v>
      </c>
      <c r="AC672" s="9">
        <v>2</v>
      </c>
      <c r="AD672" s="9">
        <v>1</v>
      </c>
      <c r="AE672" s="9">
        <v>2</v>
      </c>
      <c r="AF672" s="9">
        <v>2</v>
      </c>
      <c r="AG672" s="9"/>
      <c r="AH672" s="91"/>
      <c r="AI672" s="9">
        <v>2</v>
      </c>
      <c r="AJ672">
        <v>1</v>
      </c>
      <c r="AK672">
        <v>1</v>
      </c>
      <c r="AL672" s="58">
        <v>1</v>
      </c>
      <c r="AM672">
        <v>1</v>
      </c>
      <c r="AN672">
        <v>2</v>
      </c>
      <c r="AO672">
        <v>2</v>
      </c>
      <c r="AP672">
        <v>2</v>
      </c>
      <c r="AQ672">
        <v>2</v>
      </c>
      <c r="AR672">
        <v>2</v>
      </c>
      <c r="AS672">
        <v>2</v>
      </c>
      <c r="AT672">
        <v>2</v>
      </c>
      <c r="AU672">
        <v>2</v>
      </c>
      <c r="AV672">
        <v>2</v>
      </c>
      <c r="AW672">
        <v>2</v>
      </c>
      <c r="AX672">
        <v>2</v>
      </c>
      <c r="AY672">
        <v>2</v>
      </c>
      <c r="AZ672">
        <v>2</v>
      </c>
      <c r="BA672">
        <v>1</v>
      </c>
      <c r="BB672">
        <v>2</v>
      </c>
      <c r="BC672">
        <v>2</v>
      </c>
      <c r="BD672">
        <v>2</v>
      </c>
      <c r="BE672">
        <v>1</v>
      </c>
      <c r="BG672">
        <v>2</v>
      </c>
      <c r="BH672">
        <v>1</v>
      </c>
      <c r="BI672">
        <v>3</v>
      </c>
      <c r="BJ672">
        <v>2</v>
      </c>
      <c r="BK672">
        <v>2</v>
      </c>
      <c r="BL672">
        <v>2</v>
      </c>
      <c r="BM672">
        <v>3</v>
      </c>
      <c r="BN672">
        <v>4</v>
      </c>
      <c r="BO672">
        <v>2</v>
      </c>
      <c r="BP672">
        <v>2</v>
      </c>
      <c r="BQ672">
        <v>4</v>
      </c>
      <c r="BR672">
        <v>4</v>
      </c>
      <c r="BS672">
        <v>2</v>
      </c>
    </row>
    <row r="673" spans="1:72" hidden="1">
      <c r="A673" s="9">
        <v>666</v>
      </c>
      <c r="B673" s="9">
        <v>2</v>
      </c>
      <c r="C673" s="9">
        <v>6</v>
      </c>
      <c r="D673" s="9">
        <v>5</v>
      </c>
      <c r="E673" s="9">
        <v>9</v>
      </c>
      <c r="F673" s="9">
        <v>0</v>
      </c>
      <c r="G673" s="9">
        <v>0</v>
      </c>
      <c r="H673" s="9">
        <v>0</v>
      </c>
      <c r="I673" s="9">
        <v>0</v>
      </c>
      <c r="J673" s="9">
        <v>0</v>
      </c>
      <c r="K673" s="9">
        <v>1</v>
      </c>
      <c r="L673" s="9">
        <v>0</v>
      </c>
      <c r="M673" s="9">
        <v>2</v>
      </c>
      <c r="N673" s="9">
        <v>2</v>
      </c>
      <c r="O673" s="9">
        <v>2</v>
      </c>
      <c r="P673" s="9">
        <v>1</v>
      </c>
      <c r="Q673" s="9">
        <v>2</v>
      </c>
      <c r="R673" s="9" t="s">
        <v>957</v>
      </c>
      <c r="S673" s="9" t="s">
        <v>957</v>
      </c>
      <c r="T673" s="9">
        <v>2</v>
      </c>
      <c r="U673" s="9">
        <v>2</v>
      </c>
      <c r="V673" s="9" t="s">
        <v>957</v>
      </c>
      <c r="W673" s="75">
        <v>1</v>
      </c>
      <c r="X673" s="75">
        <v>1</v>
      </c>
      <c r="Y673" s="75">
        <v>2</v>
      </c>
      <c r="Z673" s="9">
        <v>2</v>
      </c>
      <c r="AA673" s="9">
        <v>2</v>
      </c>
      <c r="AB673" s="9">
        <v>1</v>
      </c>
      <c r="AC673" s="9">
        <v>1</v>
      </c>
      <c r="AD673" s="9">
        <v>1</v>
      </c>
      <c r="AE673" s="9">
        <v>1</v>
      </c>
      <c r="AF673" s="9">
        <v>2</v>
      </c>
      <c r="AG673" s="9">
        <v>1</v>
      </c>
      <c r="AH673" s="9">
        <v>1</v>
      </c>
      <c r="AI673" s="9">
        <v>1</v>
      </c>
      <c r="AJ673">
        <v>2</v>
      </c>
      <c r="AK673" t="s">
        <v>957</v>
      </c>
      <c r="AL673" s="58">
        <v>1</v>
      </c>
      <c r="AM673">
        <v>1</v>
      </c>
      <c r="AN673">
        <v>1</v>
      </c>
      <c r="AO673">
        <v>2</v>
      </c>
      <c r="AP673">
        <v>2</v>
      </c>
      <c r="AQ673">
        <v>2</v>
      </c>
      <c r="AR673">
        <v>2</v>
      </c>
      <c r="AS673">
        <v>2</v>
      </c>
      <c r="AT673">
        <v>1</v>
      </c>
      <c r="AU673">
        <v>2</v>
      </c>
      <c r="AV673">
        <v>2</v>
      </c>
      <c r="AW673">
        <v>1</v>
      </c>
      <c r="AX673">
        <v>2</v>
      </c>
      <c r="AY673">
        <v>2</v>
      </c>
      <c r="AZ673">
        <v>2</v>
      </c>
      <c r="BA673">
        <v>1</v>
      </c>
      <c r="BB673">
        <v>2</v>
      </c>
      <c r="BC673">
        <v>1</v>
      </c>
      <c r="BD673">
        <v>2</v>
      </c>
      <c r="BE673">
        <v>1</v>
      </c>
      <c r="BF673">
        <v>2</v>
      </c>
      <c r="BG673">
        <v>2</v>
      </c>
      <c r="BH673">
        <v>1</v>
      </c>
      <c r="BI673">
        <v>2</v>
      </c>
      <c r="BJ673">
        <v>2</v>
      </c>
      <c r="BK673">
        <v>3</v>
      </c>
      <c r="BL673">
        <v>2</v>
      </c>
      <c r="BM673">
        <v>2</v>
      </c>
      <c r="BN673">
        <v>2</v>
      </c>
      <c r="BO673">
        <v>2</v>
      </c>
      <c r="BP673">
        <v>2</v>
      </c>
      <c r="BQ673">
        <v>3</v>
      </c>
      <c r="BR673">
        <v>2</v>
      </c>
      <c r="BS673">
        <v>2</v>
      </c>
    </row>
    <row r="674" spans="1:72" hidden="1">
      <c r="A674" s="9">
        <v>667</v>
      </c>
      <c r="B674" s="9">
        <v>1</v>
      </c>
      <c r="C674" s="9">
        <v>8</v>
      </c>
      <c r="D674" s="9">
        <v>7</v>
      </c>
      <c r="E674" s="9">
        <v>10</v>
      </c>
      <c r="F674" s="9">
        <v>0</v>
      </c>
      <c r="G674" s="9">
        <v>0</v>
      </c>
      <c r="H674" s="9">
        <v>0</v>
      </c>
      <c r="I674" s="9">
        <v>0</v>
      </c>
      <c r="J674" s="9">
        <v>0</v>
      </c>
      <c r="K674" s="9">
        <v>1</v>
      </c>
      <c r="L674" s="9">
        <v>0</v>
      </c>
      <c r="M674" s="9">
        <v>2</v>
      </c>
      <c r="N674" s="9">
        <v>1</v>
      </c>
      <c r="O674" s="9">
        <v>1</v>
      </c>
      <c r="P674" s="9">
        <v>1</v>
      </c>
      <c r="Q674" s="9">
        <v>1</v>
      </c>
      <c r="R674" s="9">
        <v>1</v>
      </c>
      <c r="S674" s="9">
        <v>2</v>
      </c>
      <c r="T674" s="9">
        <v>2</v>
      </c>
      <c r="U674" s="9">
        <v>1</v>
      </c>
      <c r="V674" s="9">
        <v>2</v>
      </c>
      <c r="W674" s="75">
        <v>2</v>
      </c>
      <c r="X674" s="75" t="s">
        <v>956</v>
      </c>
      <c r="Y674" s="75" t="s">
        <v>952</v>
      </c>
      <c r="Z674" s="9" t="s">
        <v>952</v>
      </c>
      <c r="AA674" s="9">
        <v>1</v>
      </c>
      <c r="AB674" s="9">
        <v>2</v>
      </c>
      <c r="AC674" s="9">
        <v>1</v>
      </c>
      <c r="AD674" s="9">
        <v>1</v>
      </c>
      <c r="AE674" s="9">
        <v>2</v>
      </c>
      <c r="AF674" s="9">
        <v>1</v>
      </c>
      <c r="AG674" s="9">
        <v>1</v>
      </c>
      <c r="AH674" s="91">
        <v>1</v>
      </c>
      <c r="AI674" s="9">
        <v>2</v>
      </c>
      <c r="AJ674">
        <v>2</v>
      </c>
      <c r="AK674" t="s">
        <v>957</v>
      </c>
      <c r="AL674" s="58">
        <v>1</v>
      </c>
      <c r="AM674">
        <v>1</v>
      </c>
      <c r="AN674">
        <v>1</v>
      </c>
      <c r="AO674">
        <v>2</v>
      </c>
      <c r="AP674">
        <v>1</v>
      </c>
      <c r="AQ674">
        <v>1</v>
      </c>
      <c r="AR674">
        <v>2</v>
      </c>
      <c r="AS674">
        <v>2</v>
      </c>
      <c r="AT674">
        <v>1</v>
      </c>
      <c r="AU674">
        <v>1</v>
      </c>
      <c r="AV674">
        <v>2</v>
      </c>
      <c r="AW674">
        <v>1</v>
      </c>
      <c r="AX674">
        <v>2</v>
      </c>
      <c r="AY674">
        <v>2</v>
      </c>
      <c r="AZ674">
        <v>1</v>
      </c>
      <c r="BA674">
        <v>1</v>
      </c>
      <c r="BB674">
        <v>2</v>
      </c>
      <c r="BC674">
        <v>2</v>
      </c>
      <c r="BD674">
        <v>1</v>
      </c>
      <c r="BE674">
        <v>1</v>
      </c>
      <c r="BF674">
        <v>1</v>
      </c>
      <c r="BG674">
        <v>1</v>
      </c>
      <c r="BH674">
        <v>1</v>
      </c>
      <c r="BI674">
        <v>1</v>
      </c>
      <c r="BJ674">
        <v>1</v>
      </c>
      <c r="BK674">
        <v>4</v>
      </c>
      <c r="BL674">
        <v>1</v>
      </c>
      <c r="BM674">
        <v>1</v>
      </c>
      <c r="BN674">
        <v>4</v>
      </c>
      <c r="BP674">
        <v>4</v>
      </c>
      <c r="BQ674">
        <v>4</v>
      </c>
      <c r="BR674">
        <v>3</v>
      </c>
    </row>
    <row r="675" spans="1:72">
      <c r="A675" s="9">
        <v>668</v>
      </c>
      <c r="B675" s="9">
        <v>1</v>
      </c>
      <c r="C675" s="9">
        <v>5</v>
      </c>
      <c r="D675" s="9">
        <v>1</v>
      </c>
      <c r="E675" s="9">
        <v>7</v>
      </c>
      <c r="F675" s="9">
        <v>0</v>
      </c>
      <c r="G675" s="9">
        <v>0</v>
      </c>
      <c r="H675" s="9">
        <v>0</v>
      </c>
      <c r="I675" s="9">
        <v>1</v>
      </c>
      <c r="J675" s="9">
        <v>0</v>
      </c>
      <c r="K675" s="9">
        <v>0</v>
      </c>
      <c r="L675" s="9">
        <v>0</v>
      </c>
      <c r="M675" s="9">
        <v>2</v>
      </c>
      <c r="N675" s="9">
        <v>2</v>
      </c>
      <c r="O675" s="9">
        <v>2</v>
      </c>
      <c r="P675" s="9">
        <v>2</v>
      </c>
      <c r="Q675" s="9">
        <v>1</v>
      </c>
      <c r="R675" s="9">
        <v>1</v>
      </c>
      <c r="S675" s="9">
        <v>1</v>
      </c>
      <c r="T675" s="9">
        <v>2</v>
      </c>
      <c r="U675" s="9">
        <v>1</v>
      </c>
      <c r="V675" s="9">
        <v>2</v>
      </c>
      <c r="W675" s="75">
        <v>1</v>
      </c>
      <c r="X675" s="75">
        <v>2</v>
      </c>
      <c r="Y675" s="75"/>
      <c r="Z675" s="9">
        <v>1</v>
      </c>
      <c r="AA675" s="9">
        <v>1</v>
      </c>
      <c r="AB675" s="9">
        <v>1</v>
      </c>
      <c r="AC675" s="9">
        <v>1</v>
      </c>
      <c r="AD675" s="9">
        <v>1</v>
      </c>
      <c r="AE675" s="9">
        <v>2</v>
      </c>
      <c r="AF675" s="9">
        <v>1</v>
      </c>
      <c r="AG675" s="9">
        <v>1</v>
      </c>
      <c r="AH675" s="91">
        <v>2</v>
      </c>
      <c r="AI675" s="9">
        <v>2</v>
      </c>
      <c r="AJ675">
        <v>2</v>
      </c>
      <c r="AK675" t="s">
        <v>957</v>
      </c>
      <c r="AL675" s="58">
        <v>2</v>
      </c>
      <c r="AM675">
        <v>1</v>
      </c>
      <c r="AN675">
        <v>1</v>
      </c>
      <c r="AO675">
        <v>1</v>
      </c>
      <c r="AP675">
        <v>1</v>
      </c>
      <c r="AQ675">
        <v>2</v>
      </c>
      <c r="AR675">
        <v>2</v>
      </c>
      <c r="AS675">
        <v>2</v>
      </c>
      <c r="AT675">
        <v>1</v>
      </c>
      <c r="AU675">
        <v>2</v>
      </c>
      <c r="AV675">
        <v>2</v>
      </c>
      <c r="AW675">
        <v>2</v>
      </c>
      <c r="AX675">
        <v>1</v>
      </c>
      <c r="AY675">
        <v>1</v>
      </c>
      <c r="AZ675">
        <v>1</v>
      </c>
      <c r="BA675">
        <v>1</v>
      </c>
      <c r="BB675">
        <v>2</v>
      </c>
      <c r="BC675">
        <v>1</v>
      </c>
      <c r="BD675">
        <v>1</v>
      </c>
      <c r="BE675">
        <v>1</v>
      </c>
      <c r="BF675">
        <v>2</v>
      </c>
      <c r="BH675">
        <v>1</v>
      </c>
      <c r="BI675">
        <v>3</v>
      </c>
      <c r="BJ675">
        <v>2</v>
      </c>
      <c r="BK675">
        <v>2</v>
      </c>
      <c r="BL675">
        <v>2</v>
      </c>
      <c r="BM675">
        <v>2</v>
      </c>
      <c r="BN675">
        <v>4</v>
      </c>
      <c r="BO675">
        <v>3</v>
      </c>
      <c r="BP675">
        <v>4</v>
      </c>
      <c r="BQ675">
        <v>4</v>
      </c>
      <c r="BR675">
        <v>1</v>
      </c>
      <c r="BS675">
        <v>2</v>
      </c>
    </row>
    <row r="676" spans="1:72">
      <c r="A676" s="9">
        <v>669</v>
      </c>
      <c r="B676" s="9">
        <v>2</v>
      </c>
      <c r="C676" s="9">
        <v>7</v>
      </c>
      <c r="D676" s="9">
        <v>7</v>
      </c>
      <c r="E676" s="9">
        <v>1</v>
      </c>
      <c r="F676" s="9">
        <v>0</v>
      </c>
      <c r="G676" s="9">
        <v>0</v>
      </c>
      <c r="H676" s="9">
        <v>0</v>
      </c>
      <c r="I676" s="9">
        <v>0</v>
      </c>
      <c r="J676" s="9">
        <v>1</v>
      </c>
      <c r="K676" s="9">
        <v>0</v>
      </c>
      <c r="L676" s="9">
        <v>0</v>
      </c>
      <c r="M676" s="9">
        <v>1</v>
      </c>
      <c r="N676" s="9">
        <v>2</v>
      </c>
      <c r="O676" s="9">
        <v>2</v>
      </c>
      <c r="P676" s="9">
        <v>1</v>
      </c>
      <c r="Q676" s="9">
        <v>2</v>
      </c>
      <c r="R676" s="9" t="s">
        <v>957</v>
      </c>
      <c r="S676" s="9" t="s">
        <v>957</v>
      </c>
      <c r="T676" s="9">
        <v>2</v>
      </c>
      <c r="U676" s="9">
        <v>1</v>
      </c>
      <c r="V676" s="9">
        <v>1</v>
      </c>
      <c r="W676" s="75">
        <v>2</v>
      </c>
      <c r="X676" s="75" t="s">
        <v>956</v>
      </c>
      <c r="Y676" s="75" t="s">
        <v>952</v>
      </c>
      <c r="Z676" s="9" t="s">
        <v>952</v>
      </c>
      <c r="AA676" s="9">
        <v>1</v>
      </c>
      <c r="AB676" s="9">
        <v>2</v>
      </c>
      <c r="AC676" s="9">
        <v>2</v>
      </c>
      <c r="AD676" s="9">
        <v>1</v>
      </c>
      <c r="AE676" s="9">
        <v>2</v>
      </c>
      <c r="AF676" s="9">
        <v>2</v>
      </c>
      <c r="AG676" s="9">
        <v>2</v>
      </c>
      <c r="AH676" s="9">
        <v>1</v>
      </c>
      <c r="AI676" s="9">
        <v>2</v>
      </c>
      <c r="AJ676">
        <v>2</v>
      </c>
      <c r="AK676" t="s">
        <v>957</v>
      </c>
      <c r="AL676" s="58">
        <v>2</v>
      </c>
      <c r="AM676">
        <v>2</v>
      </c>
      <c r="AN676">
        <v>2</v>
      </c>
      <c r="AO676">
        <v>1</v>
      </c>
      <c r="AP676">
        <v>2</v>
      </c>
      <c r="AQ676">
        <v>2</v>
      </c>
      <c r="AR676">
        <v>2</v>
      </c>
      <c r="AS676">
        <v>2</v>
      </c>
      <c r="AT676">
        <v>2</v>
      </c>
      <c r="AU676">
        <v>2</v>
      </c>
      <c r="AV676">
        <v>2</v>
      </c>
      <c r="AW676">
        <v>2</v>
      </c>
      <c r="AX676">
        <v>2</v>
      </c>
      <c r="AY676">
        <v>2</v>
      </c>
      <c r="AZ676">
        <v>2</v>
      </c>
      <c r="BA676">
        <v>1</v>
      </c>
      <c r="BB676">
        <v>2</v>
      </c>
      <c r="BC676">
        <v>2</v>
      </c>
      <c r="BD676">
        <v>2</v>
      </c>
      <c r="BE676">
        <v>1</v>
      </c>
      <c r="BF676">
        <v>1</v>
      </c>
      <c r="BG676">
        <v>1</v>
      </c>
      <c r="BH676">
        <v>1</v>
      </c>
      <c r="BI676">
        <v>3</v>
      </c>
      <c r="BJ676">
        <v>1</v>
      </c>
      <c r="BK676">
        <v>2</v>
      </c>
      <c r="BL676">
        <v>1</v>
      </c>
      <c r="BM676">
        <v>1</v>
      </c>
      <c r="BN676">
        <v>3</v>
      </c>
      <c r="BO676">
        <v>2</v>
      </c>
      <c r="BP676">
        <v>2</v>
      </c>
      <c r="BQ676">
        <v>3</v>
      </c>
      <c r="BR676">
        <v>1</v>
      </c>
      <c r="BS676">
        <v>5</v>
      </c>
    </row>
    <row r="677" spans="1:72" hidden="1">
      <c r="A677" s="9">
        <v>670</v>
      </c>
      <c r="B677" s="9">
        <v>1</v>
      </c>
      <c r="C677" s="9">
        <v>9</v>
      </c>
      <c r="D677" s="9">
        <v>7</v>
      </c>
      <c r="E677" s="9">
        <v>8</v>
      </c>
      <c r="F677" s="9">
        <v>0</v>
      </c>
      <c r="G677" s="9">
        <v>0</v>
      </c>
      <c r="H677" s="9">
        <v>0</v>
      </c>
      <c r="I677" s="9">
        <v>1</v>
      </c>
      <c r="J677" s="9">
        <v>0</v>
      </c>
      <c r="K677" s="9">
        <v>0</v>
      </c>
      <c r="L677" s="9">
        <v>0</v>
      </c>
      <c r="M677" s="9">
        <v>2</v>
      </c>
      <c r="N677" s="9">
        <v>1</v>
      </c>
      <c r="O677" s="9">
        <v>2</v>
      </c>
      <c r="P677" s="9">
        <v>1</v>
      </c>
      <c r="Q677" s="9">
        <v>1</v>
      </c>
      <c r="R677" s="9">
        <v>1</v>
      </c>
      <c r="S677" s="9">
        <v>1</v>
      </c>
      <c r="T677" s="9">
        <v>1</v>
      </c>
      <c r="U677" s="9">
        <v>2</v>
      </c>
      <c r="V677" s="9" t="s">
        <v>957</v>
      </c>
      <c r="W677" s="75">
        <v>2</v>
      </c>
      <c r="X677" s="75" t="s">
        <v>956</v>
      </c>
      <c r="Y677" s="75" t="s">
        <v>952</v>
      </c>
      <c r="Z677" s="9" t="s">
        <v>952</v>
      </c>
      <c r="AA677" s="9">
        <v>2</v>
      </c>
      <c r="AB677" s="9">
        <v>2</v>
      </c>
      <c r="AC677" s="9">
        <v>1</v>
      </c>
      <c r="AD677" s="9">
        <v>1</v>
      </c>
      <c r="AE677" s="9">
        <v>2</v>
      </c>
      <c r="AF677" s="9">
        <v>2</v>
      </c>
      <c r="AG677" s="9">
        <v>1</v>
      </c>
      <c r="AH677" s="91">
        <v>1</v>
      </c>
      <c r="AI677" s="9">
        <v>2</v>
      </c>
      <c r="AJ677">
        <v>2</v>
      </c>
      <c r="AK677" t="s">
        <v>957</v>
      </c>
      <c r="AL677" s="58">
        <v>2</v>
      </c>
      <c r="AM677">
        <v>1</v>
      </c>
      <c r="AN677">
        <v>1</v>
      </c>
      <c r="AO677">
        <v>2</v>
      </c>
      <c r="AP677">
        <v>2</v>
      </c>
      <c r="AQ677">
        <v>2</v>
      </c>
      <c r="AR677">
        <v>2</v>
      </c>
      <c r="AS677">
        <v>2</v>
      </c>
      <c r="AT677">
        <v>2</v>
      </c>
      <c r="AU677">
        <v>2</v>
      </c>
      <c r="AV677">
        <v>2</v>
      </c>
      <c r="AW677">
        <v>2</v>
      </c>
      <c r="AX677">
        <v>2</v>
      </c>
      <c r="AY677">
        <v>2</v>
      </c>
      <c r="AZ677">
        <v>2</v>
      </c>
      <c r="BA677">
        <v>2</v>
      </c>
      <c r="BB677">
        <v>2</v>
      </c>
      <c r="BC677">
        <v>2</v>
      </c>
      <c r="BD677">
        <v>2</v>
      </c>
      <c r="BE677">
        <v>2</v>
      </c>
      <c r="BF677" t="s">
        <v>968</v>
      </c>
      <c r="BG677" t="s">
        <v>957</v>
      </c>
      <c r="BH677">
        <v>1</v>
      </c>
      <c r="BI677">
        <v>3</v>
      </c>
      <c r="BJ677">
        <v>3</v>
      </c>
      <c r="BK677">
        <v>3</v>
      </c>
      <c r="BL677">
        <v>1</v>
      </c>
      <c r="BM677">
        <v>3</v>
      </c>
      <c r="BN677">
        <v>4</v>
      </c>
      <c r="BO677">
        <v>3</v>
      </c>
      <c r="BP677">
        <v>4</v>
      </c>
      <c r="BQ677">
        <v>4</v>
      </c>
      <c r="BR677">
        <v>3</v>
      </c>
      <c r="BS677">
        <v>3</v>
      </c>
    </row>
    <row r="678" spans="1:72">
      <c r="A678" s="9">
        <v>671</v>
      </c>
      <c r="B678" s="9">
        <v>2</v>
      </c>
      <c r="C678" s="9">
        <v>3</v>
      </c>
      <c r="D678" s="9">
        <v>4</v>
      </c>
      <c r="E678" s="9">
        <v>9</v>
      </c>
      <c r="F678" s="9">
        <v>1</v>
      </c>
      <c r="G678" s="9">
        <v>1</v>
      </c>
      <c r="H678" s="9">
        <v>0</v>
      </c>
      <c r="I678" s="9">
        <v>0</v>
      </c>
      <c r="J678" s="9">
        <v>0</v>
      </c>
      <c r="K678" s="9">
        <v>0</v>
      </c>
      <c r="L678" s="9">
        <v>0</v>
      </c>
      <c r="M678" s="9">
        <v>2</v>
      </c>
      <c r="N678" s="9">
        <v>2</v>
      </c>
      <c r="O678" s="9">
        <v>2</v>
      </c>
      <c r="P678" s="9">
        <v>1</v>
      </c>
      <c r="Q678" s="9">
        <v>1</v>
      </c>
      <c r="R678" s="9">
        <v>1</v>
      </c>
      <c r="S678" s="9">
        <v>1</v>
      </c>
      <c r="T678" s="9">
        <v>2</v>
      </c>
      <c r="U678" s="9">
        <v>1</v>
      </c>
      <c r="V678" s="9">
        <v>1</v>
      </c>
      <c r="W678" s="75">
        <v>1</v>
      </c>
      <c r="X678" s="75">
        <v>1</v>
      </c>
      <c r="Y678" s="75">
        <v>2</v>
      </c>
      <c r="Z678" s="9"/>
      <c r="AA678" s="9">
        <v>1</v>
      </c>
      <c r="AB678" s="9">
        <v>2</v>
      </c>
      <c r="AC678" s="9">
        <v>1</v>
      </c>
      <c r="AD678" s="9">
        <v>1</v>
      </c>
      <c r="AE678" s="9">
        <v>1</v>
      </c>
      <c r="AF678" s="9">
        <v>1</v>
      </c>
      <c r="AG678" s="9">
        <v>1</v>
      </c>
      <c r="AH678" s="91">
        <v>2</v>
      </c>
      <c r="AI678" s="9">
        <v>2</v>
      </c>
      <c r="AJ678">
        <v>1</v>
      </c>
      <c r="AK678">
        <v>1</v>
      </c>
      <c r="AL678" s="58">
        <v>2</v>
      </c>
      <c r="AM678">
        <v>2</v>
      </c>
      <c r="AN678">
        <v>2</v>
      </c>
      <c r="AO678">
        <v>2</v>
      </c>
      <c r="AP678">
        <v>2</v>
      </c>
      <c r="AQ678">
        <v>2</v>
      </c>
      <c r="AR678">
        <v>2</v>
      </c>
      <c r="AS678">
        <v>2</v>
      </c>
      <c r="AT678">
        <v>1</v>
      </c>
      <c r="AU678">
        <v>1</v>
      </c>
      <c r="AV678">
        <v>2</v>
      </c>
      <c r="AW678">
        <v>1</v>
      </c>
      <c r="AX678">
        <v>1</v>
      </c>
      <c r="AY678">
        <v>2</v>
      </c>
      <c r="AZ678">
        <v>2</v>
      </c>
      <c r="BA678">
        <v>1</v>
      </c>
      <c r="BB678">
        <v>2</v>
      </c>
      <c r="BC678">
        <v>1</v>
      </c>
      <c r="BD678">
        <v>1</v>
      </c>
      <c r="BE678">
        <v>1</v>
      </c>
      <c r="BF678">
        <v>1</v>
      </c>
      <c r="BG678">
        <v>2</v>
      </c>
      <c r="BH678">
        <v>1</v>
      </c>
      <c r="BI678">
        <v>2</v>
      </c>
      <c r="BJ678">
        <v>1</v>
      </c>
      <c r="BK678">
        <v>2</v>
      </c>
      <c r="BL678">
        <v>1</v>
      </c>
      <c r="BM678">
        <v>1</v>
      </c>
      <c r="BN678">
        <v>3</v>
      </c>
      <c r="BO678">
        <v>3</v>
      </c>
      <c r="BP678">
        <v>1</v>
      </c>
      <c r="BQ678">
        <v>2</v>
      </c>
      <c r="BR678">
        <v>1</v>
      </c>
      <c r="BS678">
        <v>1</v>
      </c>
    </row>
    <row r="679" spans="1:72" hidden="1">
      <c r="A679" s="9">
        <v>672</v>
      </c>
      <c r="B679" s="9"/>
      <c r="C679" s="9"/>
      <c r="D679" s="9"/>
      <c r="E679" s="9"/>
      <c r="F679" s="9"/>
      <c r="G679" s="9"/>
      <c r="H679" s="9"/>
      <c r="I679" s="9"/>
      <c r="J679" s="9"/>
      <c r="K679" s="9"/>
      <c r="L679" s="9"/>
      <c r="M679" s="9"/>
      <c r="N679" s="9"/>
      <c r="O679" s="9"/>
      <c r="P679" s="9"/>
      <c r="Q679" s="9">
        <v>1</v>
      </c>
      <c r="R679" s="9"/>
      <c r="S679" s="9">
        <v>2</v>
      </c>
      <c r="T679" s="9">
        <v>1</v>
      </c>
      <c r="U679" s="9">
        <v>2</v>
      </c>
      <c r="V679" s="9" t="s">
        <v>957</v>
      </c>
      <c r="W679" s="75">
        <v>2</v>
      </c>
      <c r="X679" s="75" t="s">
        <v>956</v>
      </c>
      <c r="Y679" s="75" t="s">
        <v>952</v>
      </c>
      <c r="Z679" s="9" t="s">
        <v>952</v>
      </c>
      <c r="AA679" s="9">
        <v>1</v>
      </c>
      <c r="AB679" s="9">
        <v>1</v>
      </c>
      <c r="AC679" s="9">
        <v>1</v>
      </c>
      <c r="AD679" s="9">
        <v>1</v>
      </c>
      <c r="AE679" s="9">
        <v>2</v>
      </c>
      <c r="AF679" s="9">
        <v>1</v>
      </c>
      <c r="AG679" s="9">
        <v>1</v>
      </c>
      <c r="AH679" s="9">
        <v>1</v>
      </c>
      <c r="AI679" s="9">
        <v>2</v>
      </c>
      <c r="AJ679">
        <v>2</v>
      </c>
      <c r="AK679" t="s">
        <v>957</v>
      </c>
      <c r="AL679" s="58">
        <v>1</v>
      </c>
      <c r="AM679">
        <v>1</v>
      </c>
      <c r="AN679">
        <v>1</v>
      </c>
      <c r="AO679">
        <v>2</v>
      </c>
      <c r="AP679">
        <v>1</v>
      </c>
      <c r="AQ679">
        <v>2</v>
      </c>
      <c r="AR679">
        <v>1</v>
      </c>
      <c r="AS679">
        <v>2</v>
      </c>
      <c r="AT679">
        <v>2</v>
      </c>
      <c r="AU679">
        <v>2</v>
      </c>
      <c r="BF679" t="s">
        <v>957</v>
      </c>
      <c r="BG679" t="s">
        <v>957</v>
      </c>
      <c r="BR679">
        <v>3</v>
      </c>
      <c r="BS679">
        <v>1</v>
      </c>
    </row>
    <row r="680" spans="1:72" hidden="1">
      <c r="A680" s="9">
        <v>673</v>
      </c>
      <c r="B680" s="9">
        <v>2</v>
      </c>
      <c r="C680" s="9">
        <v>9</v>
      </c>
      <c r="D680" s="9">
        <v>5</v>
      </c>
      <c r="E680" s="9">
        <v>3</v>
      </c>
      <c r="F680" s="9">
        <v>0</v>
      </c>
      <c r="G680" s="9">
        <v>0</v>
      </c>
      <c r="H680" s="9">
        <v>0</v>
      </c>
      <c r="I680" s="9">
        <v>0</v>
      </c>
      <c r="J680" s="9">
        <v>0</v>
      </c>
      <c r="K680" s="9">
        <v>1</v>
      </c>
      <c r="L680" s="9">
        <v>0</v>
      </c>
      <c r="M680" s="9">
        <v>2</v>
      </c>
      <c r="N680" s="9">
        <v>1</v>
      </c>
      <c r="O680" s="9">
        <v>2</v>
      </c>
      <c r="P680" s="9">
        <v>2</v>
      </c>
      <c r="Q680" s="9">
        <v>2</v>
      </c>
      <c r="R680" s="9" t="s">
        <v>957</v>
      </c>
      <c r="S680" s="9" t="s">
        <v>957</v>
      </c>
      <c r="T680" s="9">
        <v>2</v>
      </c>
      <c r="U680" s="9">
        <v>1</v>
      </c>
      <c r="V680" s="9">
        <v>2</v>
      </c>
      <c r="W680" s="75">
        <v>1</v>
      </c>
      <c r="X680" s="75">
        <v>1</v>
      </c>
      <c r="Y680" s="75">
        <v>2</v>
      </c>
      <c r="Z680" s="9">
        <v>2</v>
      </c>
      <c r="AA680" s="9">
        <v>2</v>
      </c>
      <c r="AB680" s="9">
        <v>2</v>
      </c>
      <c r="AC680" s="9">
        <v>2</v>
      </c>
      <c r="AD680" s="9">
        <v>1</v>
      </c>
      <c r="AE680" s="9">
        <v>2</v>
      </c>
      <c r="AF680" s="9">
        <v>1</v>
      </c>
      <c r="AG680" s="9">
        <v>1</v>
      </c>
      <c r="AH680" s="9">
        <v>2</v>
      </c>
      <c r="AI680" s="9">
        <v>2</v>
      </c>
      <c r="AJ680">
        <v>2</v>
      </c>
      <c r="AK680" t="s">
        <v>957</v>
      </c>
      <c r="AL680" s="58">
        <v>2</v>
      </c>
      <c r="AM680">
        <v>2</v>
      </c>
      <c r="AN680">
        <v>1</v>
      </c>
      <c r="AO680">
        <v>2</v>
      </c>
      <c r="AP680">
        <v>2</v>
      </c>
      <c r="AQ680">
        <v>2</v>
      </c>
      <c r="AR680">
        <v>2</v>
      </c>
      <c r="AS680">
        <v>2</v>
      </c>
      <c r="AT680">
        <v>2</v>
      </c>
      <c r="AU680">
        <v>2</v>
      </c>
      <c r="AV680">
        <v>2</v>
      </c>
      <c r="AW680">
        <v>2</v>
      </c>
      <c r="AX680">
        <v>2</v>
      </c>
      <c r="AY680">
        <v>1</v>
      </c>
      <c r="AZ680">
        <v>2</v>
      </c>
      <c r="BA680">
        <v>2</v>
      </c>
      <c r="BB680">
        <v>2</v>
      </c>
      <c r="BC680">
        <v>2</v>
      </c>
      <c r="BD680">
        <v>2</v>
      </c>
      <c r="BE680">
        <v>2</v>
      </c>
      <c r="BF680" t="s">
        <v>968</v>
      </c>
      <c r="BG680" t="s">
        <v>957</v>
      </c>
      <c r="BH680">
        <v>1</v>
      </c>
      <c r="BI680">
        <v>1</v>
      </c>
      <c r="BJ680">
        <v>1</v>
      </c>
      <c r="BK680">
        <v>1</v>
      </c>
      <c r="BL680">
        <v>2</v>
      </c>
      <c r="BM680">
        <v>2</v>
      </c>
      <c r="BN680">
        <v>4</v>
      </c>
      <c r="BO680">
        <v>2</v>
      </c>
      <c r="BP680">
        <v>4</v>
      </c>
      <c r="BQ680">
        <v>4</v>
      </c>
      <c r="BR680">
        <v>4</v>
      </c>
      <c r="BS680">
        <v>2</v>
      </c>
    </row>
    <row r="681" spans="1:72">
      <c r="A681" s="9">
        <v>674</v>
      </c>
      <c r="B681" s="9">
        <v>2</v>
      </c>
      <c r="C681" s="9">
        <v>8</v>
      </c>
      <c r="D681" s="9">
        <v>7</v>
      </c>
      <c r="E681" s="9">
        <v>10</v>
      </c>
      <c r="F681" s="9">
        <v>0</v>
      </c>
      <c r="G681" s="9">
        <v>0</v>
      </c>
      <c r="H681" s="9">
        <v>0</v>
      </c>
      <c r="I681" s="9">
        <v>1</v>
      </c>
      <c r="J681" s="9">
        <v>0</v>
      </c>
      <c r="K681" s="9">
        <v>0</v>
      </c>
      <c r="L681" s="9">
        <v>0</v>
      </c>
      <c r="M681" s="9">
        <v>2</v>
      </c>
      <c r="N681" s="9">
        <v>2</v>
      </c>
      <c r="O681" s="9">
        <v>1</v>
      </c>
      <c r="P681" s="9">
        <v>1</v>
      </c>
      <c r="Q681" s="9">
        <v>1</v>
      </c>
      <c r="R681" s="9">
        <v>1</v>
      </c>
      <c r="S681" s="9"/>
      <c r="T681" s="9">
        <v>2</v>
      </c>
      <c r="U681" s="9">
        <v>1</v>
      </c>
      <c r="V681" s="9">
        <v>1</v>
      </c>
      <c r="W681" s="75">
        <v>1</v>
      </c>
      <c r="X681" s="75">
        <v>1</v>
      </c>
      <c r="Y681" s="75">
        <v>2</v>
      </c>
      <c r="Z681" s="9">
        <v>1</v>
      </c>
      <c r="AA681" s="9">
        <v>2</v>
      </c>
      <c r="AB681" s="9">
        <v>2</v>
      </c>
      <c r="AC681" s="9">
        <v>1</v>
      </c>
      <c r="AD681" s="9">
        <v>1</v>
      </c>
      <c r="AE681" s="9">
        <v>1</v>
      </c>
      <c r="AF681" s="9">
        <v>1</v>
      </c>
      <c r="AG681" s="9">
        <v>1</v>
      </c>
      <c r="AH681" s="91">
        <v>1</v>
      </c>
      <c r="AI681" s="9">
        <v>2</v>
      </c>
      <c r="AJ681">
        <v>2</v>
      </c>
      <c r="AK681" t="s">
        <v>957</v>
      </c>
      <c r="AL681" s="58">
        <v>2</v>
      </c>
      <c r="AM681">
        <v>1</v>
      </c>
      <c r="AN681">
        <v>1</v>
      </c>
      <c r="AO681">
        <v>2</v>
      </c>
      <c r="AP681">
        <v>2</v>
      </c>
      <c r="AQ681">
        <v>2</v>
      </c>
      <c r="AR681">
        <v>2</v>
      </c>
      <c r="AS681">
        <v>2</v>
      </c>
      <c r="AT681">
        <v>1</v>
      </c>
      <c r="AU681">
        <v>1</v>
      </c>
      <c r="AV681">
        <v>2</v>
      </c>
      <c r="AW681">
        <v>2</v>
      </c>
      <c r="AX681">
        <v>2</v>
      </c>
      <c r="AY681">
        <v>2</v>
      </c>
      <c r="AZ681">
        <v>1</v>
      </c>
      <c r="BA681">
        <v>1</v>
      </c>
      <c r="BB681">
        <v>1</v>
      </c>
      <c r="BC681">
        <v>1</v>
      </c>
      <c r="BD681">
        <v>1</v>
      </c>
      <c r="BE681">
        <v>1</v>
      </c>
      <c r="BF681">
        <v>2</v>
      </c>
      <c r="BG681">
        <v>1</v>
      </c>
      <c r="BH681">
        <v>1</v>
      </c>
      <c r="BI681">
        <v>2</v>
      </c>
      <c r="BJ681">
        <v>1</v>
      </c>
      <c r="BK681">
        <v>2</v>
      </c>
      <c r="BL681">
        <v>1</v>
      </c>
      <c r="BM681">
        <v>1</v>
      </c>
      <c r="BN681">
        <v>4</v>
      </c>
      <c r="BO681">
        <v>2</v>
      </c>
      <c r="BP681">
        <v>2</v>
      </c>
      <c r="BQ681">
        <v>4</v>
      </c>
      <c r="BR681">
        <v>1</v>
      </c>
      <c r="BS681">
        <v>2</v>
      </c>
    </row>
    <row r="682" spans="1:72">
      <c r="A682" s="9">
        <v>675</v>
      </c>
      <c r="B682" s="9">
        <v>1</v>
      </c>
      <c r="C682" s="9">
        <v>9</v>
      </c>
      <c r="D682" s="9">
        <v>7</v>
      </c>
      <c r="E682" s="9">
        <v>5</v>
      </c>
      <c r="F682" s="9">
        <v>0</v>
      </c>
      <c r="G682" s="9">
        <v>0</v>
      </c>
      <c r="H682" s="9">
        <v>0</v>
      </c>
      <c r="I682" s="9">
        <v>0</v>
      </c>
      <c r="J682" s="9">
        <v>0</v>
      </c>
      <c r="K682" s="9">
        <v>1</v>
      </c>
      <c r="L682" s="9">
        <v>0</v>
      </c>
      <c r="M682" s="9">
        <v>2</v>
      </c>
      <c r="N682" s="9">
        <v>2</v>
      </c>
      <c r="O682" s="9">
        <v>1</v>
      </c>
      <c r="P682" s="9">
        <v>1</v>
      </c>
      <c r="Q682" s="9">
        <v>1</v>
      </c>
      <c r="R682" s="9">
        <v>1</v>
      </c>
      <c r="S682" s="9">
        <v>1</v>
      </c>
      <c r="T682" s="9">
        <v>2</v>
      </c>
      <c r="U682" s="9">
        <v>1</v>
      </c>
      <c r="V682" s="9">
        <v>1</v>
      </c>
      <c r="W682" s="75">
        <v>1</v>
      </c>
      <c r="X682" s="75">
        <v>1</v>
      </c>
      <c r="Y682" s="75">
        <v>2</v>
      </c>
      <c r="Z682" s="9">
        <v>1</v>
      </c>
      <c r="AA682" s="9">
        <v>1</v>
      </c>
      <c r="AB682" s="9">
        <v>2</v>
      </c>
      <c r="AC682" s="9">
        <v>1</v>
      </c>
      <c r="AD682" s="9">
        <v>1</v>
      </c>
      <c r="AE682" s="9">
        <v>2</v>
      </c>
      <c r="AF682" s="9">
        <v>1</v>
      </c>
      <c r="AG682" s="9">
        <v>2</v>
      </c>
      <c r="AH682" s="91">
        <v>1</v>
      </c>
      <c r="AI682" s="9">
        <v>2</v>
      </c>
      <c r="AJ682">
        <v>2</v>
      </c>
      <c r="AK682" t="s">
        <v>957</v>
      </c>
      <c r="AL682" s="58">
        <v>1</v>
      </c>
      <c r="AM682">
        <v>1</v>
      </c>
      <c r="AN682">
        <v>1</v>
      </c>
      <c r="AO682">
        <v>2</v>
      </c>
      <c r="AP682">
        <v>1</v>
      </c>
      <c r="AQ682">
        <v>1</v>
      </c>
      <c r="AR682">
        <v>1</v>
      </c>
      <c r="AS682">
        <v>2</v>
      </c>
      <c r="AT682">
        <v>1</v>
      </c>
      <c r="AU682">
        <v>2</v>
      </c>
      <c r="AV682">
        <v>2</v>
      </c>
      <c r="AW682">
        <v>1</v>
      </c>
      <c r="AX682">
        <v>2</v>
      </c>
      <c r="AY682">
        <v>2</v>
      </c>
      <c r="AZ682">
        <v>1</v>
      </c>
      <c r="BA682">
        <v>1</v>
      </c>
      <c r="BB682">
        <v>1</v>
      </c>
      <c r="BC682">
        <v>1</v>
      </c>
      <c r="BD682">
        <v>1</v>
      </c>
      <c r="BE682">
        <v>1</v>
      </c>
      <c r="BF682">
        <v>1</v>
      </c>
      <c r="BG682">
        <v>1</v>
      </c>
      <c r="BH682">
        <v>1</v>
      </c>
      <c r="BI682">
        <v>2</v>
      </c>
      <c r="BJ682">
        <v>1</v>
      </c>
      <c r="BK682">
        <v>1</v>
      </c>
      <c r="BL682">
        <v>1</v>
      </c>
      <c r="BM682">
        <v>3</v>
      </c>
      <c r="BN682">
        <v>3</v>
      </c>
      <c r="BO682">
        <v>2</v>
      </c>
      <c r="BP682">
        <v>2</v>
      </c>
      <c r="BQ682">
        <v>3</v>
      </c>
      <c r="BR682">
        <v>1</v>
      </c>
      <c r="BS682">
        <v>2</v>
      </c>
    </row>
    <row r="683" spans="1:72">
      <c r="A683" s="9">
        <v>676</v>
      </c>
      <c r="B683" s="9">
        <v>1</v>
      </c>
      <c r="C683" s="9">
        <v>6</v>
      </c>
      <c r="D683" s="9">
        <v>4</v>
      </c>
      <c r="E683" s="9">
        <v>12</v>
      </c>
      <c r="F683" s="9">
        <v>0</v>
      </c>
      <c r="G683" s="9">
        <v>0</v>
      </c>
      <c r="H683" s="9">
        <v>0</v>
      </c>
      <c r="I683" s="9">
        <v>0</v>
      </c>
      <c r="J683" s="9">
        <v>0</v>
      </c>
      <c r="K683" s="9">
        <v>1</v>
      </c>
      <c r="L683" s="9">
        <v>0</v>
      </c>
      <c r="M683" s="9">
        <v>2</v>
      </c>
      <c r="N683" s="9">
        <v>2</v>
      </c>
      <c r="O683" s="9">
        <v>2</v>
      </c>
      <c r="P683" s="9">
        <v>2</v>
      </c>
      <c r="Q683" s="9">
        <v>1</v>
      </c>
      <c r="R683" s="9">
        <v>1</v>
      </c>
      <c r="S683" s="9">
        <v>1</v>
      </c>
      <c r="T683" s="9">
        <v>1</v>
      </c>
      <c r="U683" s="9">
        <v>1</v>
      </c>
      <c r="V683" s="9">
        <v>2</v>
      </c>
      <c r="W683" s="75">
        <v>2</v>
      </c>
      <c r="X683" s="75" t="s">
        <v>956</v>
      </c>
      <c r="Y683" s="75" t="s">
        <v>952</v>
      </c>
      <c r="Z683" s="9" t="s">
        <v>952</v>
      </c>
      <c r="AA683" s="9">
        <v>2</v>
      </c>
      <c r="AB683" s="9">
        <v>2</v>
      </c>
      <c r="AC683" s="9">
        <v>2</v>
      </c>
      <c r="AD683" s="9">
        <v>1</v>
      </c>
      <c r="AE683" s="9">
        <v>2</v>
      </c>
      <c r="AF683" s="9">
        <v>1</v>
      </c>
      <c r="AG683" s="9">
        <v>2</v>
      </c>
      <c r="AH683" s="91">
        <v>2</v>
      </c>
      <c r="AI683" s="9">
        <v>2</v>
      </c>
      <c r="AJ683">
        <v>2</v>
      </c>
      <c r="AK683" t="s">
        <v>957</v>
      </c>
      <c r="AL683" s="58">
        <v>2</v>
      </c>
      <c r="AM683">
        <v>1</v>
      </c>
      <c r="AN683">
        <v>1</v>
      </c>
      <c r="AO683">
        <v>1</v>
      </c>
      <c r="AP683">
        <v>2</v>
      </c>
      <c r="AQ683">
        <v>2</v>
      </c>
      <c r="AR683">
        <v>2</v>
      </c>
      <c r="AS683">
        <v>2</v>
      </c>
      <c r="AT683">
        <v>1</v>
      </c>
      <c r="AU683">
        <v>1</v>
      </c>
      <c r="AV683">
        <v>1</v>
      </c>
      <c r="AW683">
        <v>1</v>
      </c>
      <c r="AX683">
        <v>2</v>
      </c>
      <c r="AY683">
        <v>2</v>
      </c>
      <c r="AZ683">
        <v>2</v>
      </c>
      <c r="BA683">
        <v>1</v>
      </c>
      <c r="BB683">
        <v>2</v>
      </c>
      <c r="BC683">
        <v>1</v>
      </c>
      <c r="BD683">
        <v>1</v>
      </c>
      <c r="BE683">
        <v>1</v>
      </c>
      <c r="BF683">
        <v>1</v>
      </c>
      <c r="BG683">
        <v>2</v>
      </c>
      <c r="BH683">
        <v>1</v>
      </c>
      <c r="BI683">
        <v>1</v>
      </c>
      <c r="BJ683">
        <v>1</v>
      </c>
      <c r="BK683">
        <v>2</v>
      </c>
      <c r="BL683">
        <v>2</v>
      </c>
      <c r="BM683">
        <v>1</v>
      </c>
      <c r="BN683">
        <v>4</v>
      </c>
      <c r="BO683">
        <v>2</v>
      </c>
      <c r="BP683">
        <v>2</v>
      </c>
      <c r="BQ683">
        <v>2</v>
      </c>
      <c r="BR683">
        <v>1</v>
      </c>
      <c r="BS683">
        <v>2</v>
      </c>
      <c r="BT683" t="s">
        <v>424</v>
      </c>
    </row>
    <row r="684" spans="1:72" hidden="1">
      <c r="A684" s="9">
        <v>677</v>
      </c>
      <c r="B684" s="9">
        <v>2</v>
      </c>
      <c r="C684" s="9">
        <v>4</v>
      </c>
      <c r="D684" s="9">
        <v>1</v>
      </c>
      <c r="E684" s="9">
        <v>9</v>
      </c>
      <c r="F684" s="9">
        <v>0</v>
      </c>
      <c r="G684" s="9">
        <v>0</v>
      </c>
      <c r="H684" s="9">
        <v>0</v>
      </c>
      <c r="I684" s="9">
        <v>0</v>
      </c>
      <c r="J684" s="9">
        <v>0</v>
      </c>
      <c r="K684" s="9">
        <v>0</v>
      </c>
      <c r="L684" s="9">
        <v>1</v>
      </c>
      <c r="M684" s="9">
        <v>2</v>
      </c>
      <c r="N684" s="9">
        <v>1</v>
      </c>
      <c r="O684" s="9">
        <v>2</v>
      </c>
      <c r="P684" s="9">
        <v>1</v>
      </c>
      <c r="Q684" s="9">
        <v>1</v>
      </c>
      <c r="R684" s="9">
        <v>1</v>
      </c>
      <c r="S684" s="9">
        <v>1</v>
      </c>
      <c r="T684" s="9">
        <v>1</v>
      </c>
      <c r="U684" s="9">
        <v>1</v>
      </c>
      <c r="V684" s="9">
        <v>2</v>
      </c>
      <c r="W684" s="75">
        <v>2</v>
      </c>
      <c r="X684" s="75" t="s">
        <v>956</v>
      </c>
      <c r="Y684" s="75" t="s">
        <v>952</v>
      </c>
      <c r="Z684" s="9" t="s">
        <v>952</v>
      </c>
      <c r="AA684" s="9">
        <v>2</v>
      </c>
      <c r="AB684" s="9">
        <v>1</v>
      </c>
      <c r="AC684" s="9">
        <v>2</v>
      </c>
      <c r="AD684" s="9">
        <v>1</v>
      </c>
      <c r="AE684" s="9">
        <v>2</v>
      </c>
      <c r="AF684" s="9">
        <v>1</v>
      </c>
      <c r="AG684" s="9">
        <v>1</v>
      </c>
      <c r="AH684" s="91">
        <v>2</v>
      </c>
      <c r="AI684" s="9">
        <v>2</v>
      </c>
      <c r="AJ684">
        <v>2</v>
      </c>
      <c r="AK684" t="s">
        <v>957</v>
      </c>
      <c r="AL684" s="58">
        <v>2</v>
      </c>
      <c r="AM684">
        <v>1</v>
      </c>
      <c r="AN684">
        <v>2</v>
      </c>
      <c r="AO684">
        <v>2</v>
      </c>
      <c r="AP684">
        <v>1</v>
      </c>
      <c r="AQ684">
        <v>2</v>
      </c>
      <c r="AR684">
        <v>2</v>
      </c>
      <c r="AS684">
        <v>2</v>
      </c>
      <c r="AT684">
        <v>2</v>
      </c>
      <c r="AU684">
        <v>2</v>
      </c>
      <c r="AV684">
        <v>2</v>
      </c>
      <c r="AW684">
        <v>2</v>
      </c>
      <c r="AX684">
        <v>2</v>
      </c>
      <c r="AY684">
        <v>2</v>
      </c>
      <c r="AZ684">
        <v>2</v>
      </c>
      <c r="BA684">
        <v>2</v>
      </c>
      <c r="BB684">
        <v>2</v>
      </c>
      <c r="BC684">
        <v>1</v>
      </c>
      <c r="BD684">
        <v>1</v>
      </c>
      <c r="BE684">
        <v>2</v>
      </c>
      <c r="BF684" t="s">
        <v>957</v>
      </c>
      <c r="BG684" t="s">
        <v>957</v>
      </c>
      <c r="BH684">
        <v>2</v>
      </c>
      <c r="BI684">
        <v>3</v>
      </c>
      <c r="BJ684">
        <v>2</v>
      </c>
      <c r="BK684">
        <v>2</v>
      </c>
      <c r="BL684">
        <v>2</v>
      </c>
      <c r="BM684">
        <v>2</v>
      </c>
      <c r="BN684">
        <v>4</v>
      </c>
      <c r="BO684">
        <v>2</v>
      </c>
      <c r="BP684">
        <v>2</v>
      </c>
      <c r="BQ684">
        <v>3</v>
      </c>
      <c r="BR684">
        <v>1</v>
      </c>
      <c r="BS684">
        <v>5</v>
      </c>
    </row>
    <row r="685" spans="1:72" hidden="1">
      <c r="A685" s="9">
        <v>678</v>
      </c>
      <c r="B685" s="9">
        <v>2</v>
      </c>
      <c r="C685" s="9">
        <v>3</v>
      </c>
      <c r="D685" s="9">
        <v>1</v>
      </c>
      <c r="E685" s="9">
        <v>9</v>
      </c>
      <c r="F685" s="9">
        <v>1</v>
      </c>
      <c r="G685" s="9">
        <v>0</v>
      </c>
      <c r="H685" s="9">
        <v>0</v>
      </c>
      <c r="I685" s="9">
        <v>1</v>
      </c>
      <c r="J685" s="9">
        <v>0</v>
      </c>
      <c r="K685" s="9">
        <v>0</v>
      </c>
      <c r="L685" s="9">
        <v>0</v>
      </c>
      <c r="M685" s="9">
        <v>3</v>
      </c>
      <c r="N685" s="9">
        <v>2</v>
      </c>
      <c r="O685" s="9">
        <v>2</v>
      </c>
      <c r="P685" s="9">
        <v>2</v>
      </c>
      <c r="Q685" s="9">
        <v>1</v>
      </c>
      <c r="R685" s="9">
        <v>1</v>
      </c>
      <c r="S685" s="9">
        <v>1</v>
      </c>
      <c r="T685" s="9">
        <v>2</v>
      </c>
      <c r="U685" s="9">
        <v>1</v>
      </c>
      <c r="V685" s="9">
        <v>2</v>
      </c>
      <c r="W685" s="75">
        <v>2</v>
      </c>
      <c r="X685" s="75" t="s">
        <v>956</v>
      </c>
      <c r="Y685" s="75" t="s">
        <v>952</v>
      </c>
      <c r="Z685" s="9" t="s">
        <v>952</v>
      </c>
      <c r="AA685" s="9">
        <v>2</v>
      </c>
      <c r="AB685" s="9">
        <v>2</v>
      </c>
      <c r="AC685" s="9">
        <v>2</v>
      </c>
      <c r="AD685" s="9">
        <v>2</v>
      </c>
      <c r="AE685" s="9">
        <v>2</v>
      </c>
      <c r="AF685" s="9">
        <v>1</v>
      </c>
      <c r="AG685" s="9">
        <v>2</v>
      </c>
      <c r="AH685" s="91">
        <v>2</v>
      </c>
      <c r="AI685" s="9">
        <v>2</v>
      </c>
      <c r="AJ685">
        <v>1</v>
      </c>
      <c r="AK685">
        <v>1</v>
      </c>
      <c r="AL685" s="58">
        <v>2</v>
      </c>
      <c r="AM685">
        <v>1</v>
      </c>
      <c r="AN685">
        <v>2</v>
      </c>
      <c r="AO685">
        <v>2</v>
      </c>
      <c r="AP685">
        <v>1</v>
      </c>
      <c r="AQ685">
        <v>1</v>
      </c>
      <c r="AR685">
        <v>2</v>
      </c>
      <c r="AS685">
        <v>2</v>
      </c>
      <c r="AT685">
        <v>1</v>
      </c>
      <c r="AU685">
        <v>2</v>
      </c>
      <c r="AV685">
        <v>2</v>
      </c>
      <c r="AW685">
        <v>1</v>
      </c>
      <c r="AX685">
        <v>2</v>
      </c>
      <c r="AY685">
        <v>2</v>
      </c>
      <c r="AZ685">
        <v>2</v>
      </c>
      <c r="BA685">
        <v>2</v>
      </c>
      <c r="BB685">
        <v>2</v>
      </c>
      <c r="BC685">
        <v>1</v>
      </c>
      <c r="BD685">
        <v>1</v>
      </c>
      <c r="BE685">
        <v>1</v>
      </c>
      <c r="BF685">
        <v>3</v>
      </c>
      <c r="BG685">
        <v>2</v>
      </c>
      <c r="BH685">
        <v>1</v>
      </c>
      <c r="BI685">
        <v>2</v>
      </c>
      <c r="BJ685">
        <v>1</v>
      </c>
      <c r="BK685">
        <v>3</v>
      </c>
      <c r="BL685">
        <v>1</v>
      </c>
      <c r="BM685">
        <v>3</v>
      </c>
      <c r="BN685">
        <v>1</v>
      </c>
      <c r="BO685">
        <v>1</v>
      </c>
      <c r="BP685">
        <v>2</v>
      </c>
      <c r="BQ685">
        <v>2</v>
      </c>
      <c r="BR685">
        <v>1</v>
      </c>
      <c r="BS685">
        <v>2</v>
      </c>
    </row>
    <row r="686" spans="1:72" hidden="1">
      <c r="A686" s="9">
        <v>679</v>
      </c>
      <c r="B686" s="9">
        <v>2</v>
      </c>
      <c r="C686" s="9">
        <v>6</v>
      </c>
      <c r="D686" s="9">
        <v>4</v>
      </c>
      <c r="E686" s="9">
        <v>15</v>
      </c>
      <c r="F686" s="9">
        <v>0</v>
      </c>
      <c r="G686" s="9">
        <v>0</v>
      </c>
      <c r="H686" s="9">
        <v>0</v>
      </c>
      <c r="I686" s="9">
        <v>0</v>
      </c>
      <c r="J686" s="9">
        <v>0</v>
      </c>
      <c r="K686" s="9">
        <v>1</v>
      </c>
      <c r="L686" s="9">
        <v>0</v>
      </c>
      <c r="M686" s="9">
        <v>2</v>
      </c>
      <c r="N686" s="9">
        <v>2</v>
      </c>
      <c r="O686" s="9">
        <v>2</v>
      </c>
      <c r="P686" s="9">
        <v>1</v>
      </c>
      <c r="Q686" s="9">
        <v>1</v>
      </c>
      <c r="R686" s="9">
        <v>1</v>
      </c>
      <c r="S686" s="9">
        <v>1</v>
      </c>
      <c r="T686" s="9">
        <v>2</v>
      </c>
      <c r="U686" s="9">
        <v>2</v>
      </c>
      <c r="V686" s="9" t="s">
        <v>957</v>
      </c>
      <c r="W686" s="75">
        <v>2</v>
      </c>
      <c r="X686" s="75" t="s">
        <v>956</v>
      </c>
      <c r="Y686" s="75" t="s">
        <v>952</v>
      </c>
      <c r="Z686" s="9" t="s">
        <v>952</v>
      </c>
      <c r="AA686" s="9">
        <v>1</v>
      </c>
      <c r="AB686" s="9">
        <v>2</v>
      </c>
      <c r="AC686" s="9">
        <v>1</v>
      </c>
      <c r="AD686" s="9">
        <v>1</v>
      </c>
      <c r="AE686" s="9">
        <v>2</v>
      </c>
      <c r="AF686" s="9">
        <v>1</v>
      </c>
      <c r="AG686" s="9">
        <v>1</v>
      </c>
      <c r="AH686" s="9">
        <v>2</v>
      </c>
      <c r="AI686" s="9">
        <v>1</v>
      </c>
      <c r="AJ686">
        <v>2</v>
      </c>
      <c r="AK686" t="s">
        <v>957</v>
      </c>
      <c r="AL686" s="58">
        <v>2</v>
      </c>
      <c r="AM686">
        <v>1</v>
      </c>
      <c r="AN686">
        <v>1</v>
      </c>
      <c r="AO686">
        <v>2</v>
      </c>
      <c r="AP686">
        <v>2</v>
      </c>
      <c r="AQ686">
        <v>2</v>
      </c>
      <c r="AR686">
        <v>2</v>
      </c>
      <c r="AS686">
        <v>2</v>
      </c>
      <c r="AT686">
        <v>2</v>
      </c>
      <c r="AU686">
        <v>2</v>
      </c>
      <c r="AV686">
        <v>2</v>
      </c>
      <c r="AW686">
        <v>1</v>
      </c>
      <c r="AX686">
        <v>2</v>
      </c>
      <c r="AY686">
        <v>2</v>
      </c>
      <c r="AZ686">
        <v>2</v>
      </c>
      <c r="BA686">
        <v>1</v>
      </c>
      <c r="BB686">
        <v>2</v>
      </c>
      <c r="BC686">
        <v>1</v>
      </c>
      <c r="BD686">
        <v>1</v>
      </c>
      <c r="BE686">
        <v>1</v>
      </c>
      <c r="BF686">
        <v>2</v>
      </c>
      <c r="BH686">
        <v>1</v>
      </c>
      <c r="BI686">
        <v>3</v>
      </c>
      <c r="BJ686">
        <v>4</v>
      </c>
      <c r="BK686">
        <v>4</v>
      </c>
      <c r="BL686">
        <v>1</v>
      </c>
      <c r="BM686">
        <v>1</v>
      </c>
      <c r="BN686">
        <v>4</v>
      </c>
      <c r="BO686">
        <v>2</v>
      </c>
      <c r="BP686">
        <v>4</v>
      </c>
      <c r="BQ686">
        <v>4</v>
      </c>
      <c r="BR686">
        <v>2</v>
      </c>
      <c r="BS686">
        <v>3</v>
      </c>
      <c r="BT686" t="s">
        <v>425</v>
      </c>
    </row>
    <row r="687" spans="1:72" hidden="1">
      <c r="A687" s="9">
        <v>680</v>
      </c>
      <c r="B687" s="9">
        <v>1</v>
      </c>
      <c r="C687" s="9">
        <v>8</v>
      </c>
      <c r="D687" s="9">
        <v>7</v>
      </c>
      <c r="E687" s="9">
        <v>16</v>
      </c>
      <c r="F687" s="9">
        <v>0</v>
      </c>
      <c r="G687" s="9">
        <v>0</v>
      </c>
      <c r="H687" s="9">
        <v>0</v>
      </c>
      <c r="I687" s="9">
        <v>0</v>
      </c>
      <c r="J687" s="9">
        <v>0</v>
      </c>
      <c r="K687" s="9">
        <v>1</v>
      </c>
      <c r="L687" s="9">
        <v>0</v>
      </c>
      <c r="M687" s="9">
        <v>2</v>
      </c>
      <c r="N687" s="9">
        <v>1</v>
      </c>
      <c r="O687" s="9">
        <v>2</v>
      </c>
      <c r="P687" s="9">
        <v>1</v>
      </c>
      <c r="Q687" s="9">
        <v>1</v>
      </c>
      <c r="R687" s="9">
        <v>1</v>
      </c>
      <c r="S687" s="9">
        <v>1</v>
      </c>
      <c r="T687" s="9">
        <v>2</v>
      </c>
      <c r="U687" s="9">
        <v>1</v>
      </c>
      <c r="V687" s="9">
        <v>2</v>
      </c>
      <c r="W687" s="75">
        <v>2</v>
      </c>
      <c r="X687" s="75" t="s">
        <v>956</v>
      </c>
      <c r="Y687" s="75" t="s">
        <v>952</v>
      </c>
      <c r="Z687" s="9" t="s">
        <v>952</v>
      </c>
      <c r="AA687" s="9">
        <v>1</v>
      </c>
      <c r="AB687" s="9">
        <v>2</v>
      </c>
      <c r="AC687" s="9">
        <v>1</v>
      </c>
      <c r="AD687" s="9">
        <v>1</v>
      </c>
      <c r="AE687" s="9">
        <v>2</v>
      </c>
      <c r="AF687" s="9">
        <v>1</v>
      </c>
      <c r="AG687" s="9">
        <v>1</v>
      </c>
      <c r="AH687" s="91">
        <v>2</v>
      </c>
      <c r="AI687" s="9">
        <v>2</v>
      </c>
      <c r="AJ687">
        <v>2</v>
      </c>
      <c r="AK687" t="s">
        <v>957</v>
      </c>
      <c r="AL687" s="58">
        <v>1</v>
      </c>
      <c r="AM687">
        <v>1</v>
      </c>
      <c r="AN687">
        <v>1</v>
      </c>
      <c r="AO687">
        <v>1</v>
      </c>
      <c r="AP687">
        <v>1</v>
      </c>
      <c r="AQ687">
        <v>2</v>
      </c>
      <c r="AR687">
        <v>2</v>
      </c>
      <c r="AS687">
        <v>2</v>
      </c>
      <c r="AT687">
        <v>1</v>
      </c>
      <c r="AU687">
        <v>1</v>
      </c>
      <c r="AV687">
        <v>2</v>
      </c>
      <c r="AW687">
        <v>1</v>
      </c>
      <c r="AX687">
        <v>2</v>
      </c>
      <c r="AY687">
        <v>2</v>
      </c>
      <c r="AZ687">
        <v>1</v>
      </c>
      <c r="BA687">
        <v>1</v>
      </c>
      <c r="BB687">
        <v>1</v>
      </c>
      <c r="BC687">
        <v>1</v>
      </c>
      <c r="BD687">
        <v>1</v>
      </c>
      <c r="BE687">
        <v>1</v>
      </c>
      <c r="BF687">
        <v>2</v>
      </c>
      <c r="BG687">
        <v>1</v>
      </c>
      <c r="BH687">
        <v>1</v>
      </c>
      <c r="BI687">
        <v>2</v>
      </c>
      <c r="BJ687">
        <v>1</v>
      </c>
      <c r="BK687">
        <v>2</v>
      </c>
      <c r="BL687">
        <v>2</v>
      </c>
      <c r="BM687">
        <v>2</v>
      </c>
      <c r="BN687">
        <v>3</v>
      </c>
      <c r="BO687">
        <v>2</v>
      </c>
      <c r="BP687">
        <v>2</v>
      </c>
      <c r="BQ687">
        <v>1</v>
      </c>
      <c r="BR687">
        <v>1</v>
      </c>
      <c r="BS687">
        <v>1</v>
      </c>
    </row>
    <row r="688" spans="1:72" hidden="1">
      <c r="A688" s="9">
        <v>681</v>
      </c>
      <c r="B688" s="9">
        <v>1</v>
      </c>
      <c r="C688" s="9">
        <v>8</v>
      </c>
      <c r="D688" s="9">
        <v>7</v>
      </c>
      <c r="E688" s="9">
        <v>9</v>
      </c>
      <c r="F688" s="9">
        <v>0</v>
      </c>
      <c r="G688" s="9">
        <v>0</v>
      </c>
      <c r="H688" s="9">
        <v>0</v>
      </c>
      <c r="I688" s="9">
        <v>0</v>
      </c>
      <c r="J688" s="9">
        <v>0</v>
      </c>
      <c r="K688" s="9">
        <v>1</v>
      </c>
      <c r="L688" s="9">
        <v>0</v>
      </c>
      <c r="M688" s="9">
        <v>2</v>
      </c>
      <c r="N688" s="9">
        <v>1</v>
      </c>
      <c r="O688" s="9">
        <v>1</v>
      </c>
      <c r="P688" s="9">
        <v>1</v>
      </c>
      <c r="Q688" s="9">
        <v>1</v>
      </c>
      <c r="R688" s="9">
        <v>1</v>
      </c>
      <c r="S688" s="9">
        <v>1</v>
      </c>
      <c r="T688" s="9">
        <v>2</v>
      </c>
      <c r="U688" s="9">
        <v>1</v>
      </c>
      <c r="V688" s="9">
        <v>1</v>
      </c>
      <c r="W688" s="75">
        <v>1</v>
      </c>
      <c r="X688" s="75">
        <v>1</v>
      </c>
      <c r="Y688" s="75">
        <v>2</v>
      </c>
      <c r="Z688" s="9">
        <v>1</v>
      </c>
      <c r="AA688" s="9">
        <v>1</v>
      </c>
      <c r="AB688" s="9">
        <v>2</v>
      </c>
      <c r="AC688" s="9">
        <v>1</v>
      </c>
      <c r="AD688" s="9">
        <v>1</v>
      </c>
      <c r="AE688" s="9">
        <v>2</v>
      </c>
      <c r="AF688" s="9">
        <v>1</v>
      </c>
      <c r="AG688" s="9">
        <v>1</v>
      </c>
      <c r="AH688" s="9">
        <v>1</v>
      </c>
      <c r="AI688" s="9">
        <v>2</v>
      </c>
      <c r="AJ688">
        <v>2</v>
      </c>
      <c r="AK688" t="s">
        <v>957</v>
      </c>
      <c r="AL688" s="58">
        <v>2</v>
      </c>
      <c r="AM688">
        <v>1</v>
      </c>
      <c r="AN688">
        <v>1</v>
      </c>
      <c r="AO688">
        <v>1</v>
      </c>
      <c r="AP688">
        <v>2</v>
      </c>
      <c r="AQ688">
        <v>2</v>
      </c>
      <c r="AR688">
        <v>2</v>
      </c>
      <c r="AS688">
        <v>2</v>
      </c>
      <c r="AT688">
        <v>1</v>
      </c>
      <c r="AU688">
        <v>1</v>
      </c>
      <c r="AV688">
        <v>2</v>
      </c>
      <c r="AW688">
        <v>1</v>
      </c>
      <c r="AX688">
        <v>1</v>
      </c>
      <c r="AY688">
        <v>2</v>
      </c>
      <c r="AZ688">
        <v>1</v>
      </c>
      <c r="BA688">
        <v>1</v>
      </c>
      <c r="BB688">
        <v>1</v>
      </c>
      <c r="BC688">
        <v>2</v>
      </c>
      <c r="BD688">
        <v>1</v>
      </c>
      <c r="BE688">
        <v>1</v>
      </c>
      <c r="BF688">
        <v>2</v>
      </c>
      <c r="BG688">
        <v>2</v>
      </c>
      <c r="BH688">
        <v>1</v>
      </c>
      <c r="BI688">
        <v>2</v>
      </c>
      <c r="BJ688">
        <v>1</v>
      </c>
      <c r="BK688">
        <v>2</v>
      </c>
      <c r="BL688">
        <v>1</v>
      </c>
      <c r="BM688">
        <v>2</v>
      </c>
      <c r="BN688">
        <v>2</v>
      </c>
      <c r="BO688">
        <v>2</v>
      </c>
      <c r="BP688">
        <v>1</v>
      </c>
      <c r="BQ688">
        <v>3</v>
      </c>
      <c r="BR688">
        <v>1</v>
      </c>
      <c r="BS688">
        <v>1</v>
      </c>
      <c r="BT688" t="s">
        <v>426</v>
      </c>
    </row>
    <row r="689" spans="1:72" hidden="1">
      <c r="A689" s="9">
        <v>682</v>
      </c>
      <c r="B689" s="9">
        <v>2</v>
      </c>
      <c r="C689" s="9">
        <v>1</v>
      </c>
      <c r="D689" s="9">
        <v>7</v>
      </c>
      <c r="E689" s="9">
        <v>2</v>
      </c>
      <c r="F689" s="9">
        <v>0</v>
      </c>
      <c r="G689" s="9">
        <v>0</v>
      </c>
      <c r="H689" s="9">
        <v>0</v>
      </c>
      <c r="I689" s="9">
        <v>1</v>
      </c>
      <c r="J689" s="9">
        <v>0</v>
      </c>
      <c r="K689" s="9">
        <v>0</v>
      </c>
      <c r="L689" s="9">
        <v>0</v>
      </c>
      <c r="M689" s="9">
        <v>1</v>
      </c>
      <c r="N689" s="9">
        <v>1</v>
      </c>
      <c r="O689" s="9">
        <v>1</v>
      </c>
      <c r="P689" s="9">
        <v>1</v>
      </c>
      <c r="Q689" s="9">
        <v>1</v>
      </c>
      <c r="R689" s="9">
        <v>1</v>
      </c>
      <c r="S689" s="9">
        <v>1</v>
      </c>
      <c r="T689" s="9">
        <v>1</v>
      </c>
      <c r="U689" s="9">
        <v>1</v>
      </c>
      <c r="V689" s="9">
        <v>1</v>
      </c>
      <c r="W689" s="75">
        <v>1</v>
      </c>
      <c r="X689" s="75">
        <v>1</v>
      </c>
      <c r="Y689" s="75">
        <v>2</v>
      </c>
      <c r="Z689" s="9">
        <v>2</v>
      </c>
      <c r="AA689" s="9">
        <v>2</v>
      </c>
      <c r="AB689" s="9">
        <v>2</v>
      </c>
      <c r="AC689" s="9">
        <v>1</v>
      </c>
      <c r="AD689" s="9">
        <v>1</v>
      </c>
      <c r="AE689" s="9">
        <v>2</v>
      </c>
      <c r="AF689" s="9">
        <v>1</v>
      </c>
      <c r="AG689" s="9">
        <v>2</v>
      </c>
      <c r="AH689" s="9">
        <v>1</v>
      </c>
      <c r="AI689" s="9">
        <v>2</v>
      </c>
      <c r="AJ689">
        <v>2</v>
      </c>
      <c r="AK689" t="s">
        <v>957</v>
      </c>
      <c r="AL689" s="58">
        <v>2</v>
      </c>
      <c r="AM689">
        <v>1</v>
      </c>
      <c r="AN689">
        <v>1</v>
      </c>
      <c r="AO689">
        <v>2</v>
      </c>
      <c r="AP689">
        <v>1</v>
      </c>
      <c r="AQ689">
        <v>2</v>
      </c>
      <c r="AR689">
        <v>1</v>
      </c>
      <c r="AS689">
        <v>2</v>
      </c>
      <c r="AT689">
        <v>1</v>
      </c>
      <c r="AU689">
        <v>1</v>
      </c>
      <c r="AV689">
        <v>2</v>
      </c>
      <c r="AW689">
        <v>1</v>
      </c>
      <c r="AX689">
        <v>2</v>
      </c>
      <c r="AY689">
        <v>2</v>
      </c>
      <c r="AZ689">
        <v>2</v>
      </c>
      <c r="BA689">
        <v>1</v>
      </c>
      <c r="BB689">
        <v>1</v>
      </c>
      <c r="BC689">
        <v>1</v>
      </c>
      <c r="BD689">
        <v>1</v>
      </c>
      <c r="BE689">
        <v>1</v>
      </c>
      <c r="BF689">
        <v>2</v>
      </c>
      <c r="BG689">
        <v>2</v>
      </c>
      <c r="BH689">
        <v>1</v>
      </c>
      <c r="BI689">
        <v>2</v>
      </c>
      <c r="BJ689">
        <v>1</v>
      </c>
      <c r="BK689">
        <v>1</v>
      </c>
      <c r="BL689">
        <v>1</v>
      </c>
      <c r="BM689">
        <v>1</v>
      </c>
      <c r="BN689">
        <v>4</v>
      </c>
      <c r="BO689">
        <v>3</v>
      </c>
      <c r="BP689">
        <v>2</v>
      </c>
      <c r="BQ689">
        <v>1</v>
      </c>
      <c r="BR689">
        <v>2</v>
      </c>
      <c r="BS689">
        <v>5</v>
      </c>
    </row>
    <row r="690" spans="1:72">
      <c r="A690" s="9">
        <v>683</v>
      </c>
      <c r="B690" s="9">
        <v>2</v>
      </c>
      <c r="C690" s="9">
        <v>2</v>
      </c>
      <c r="D690" s="9">
        <v>6</v>
      </c>
      <c r="E690" s="9">
        <v>11</v>
      </c>
      <c r="F690" s="9">
        <v>0</v>
      </c>
      <c r="G690" s="9">
        <v>0</v>
      </c>
      <c r="H690" s="9">
        <v>1</v>
      </c>
      <c r="I690" s="9">
        <v>1</v>
      </c>
      <c r="J690" s="9">
        <v>0</v>
      </c>
      <c r="K690" s="9">
        <v>0</v>
      </c>
      <c r="L690" s="9">
        <v>0</v>
      </c>
      <c r="M690" s="9">
        <v>1</v>
      </c>
      <c r="N690" s="9">
        <v>2</v>
      </c>
      <c r="O690" s="9">
        <v>2</v>
      </c>
      <c r="P690" s="9">
        <v>1</v>
      </c>
      <c r="Q690" s="9">
        <v>1</v>
      </c>
      <c r="R690" s="9">
        <v>1</v>
      </c>
      <c r="S690" s="9">
        <v>1</v>
      </c>
      <c r="T690" s="9">
        <v>2</v>
      </c>
      <c r="U690" s="9">
        <v>1</v>
      </c>
      <c r="V690" s="9">
        <v>2</v>
      </c>
      <c r="W690" s="75">
        <v>1</v>
      </c>
      <c r="X690" s="75">
        <v>1</v>
      </c>
      <c r="Y690" s="75">
        <v>2</v>
      </c>
      <c r="Z690" s="9">
        <v>1</v>
      </c>
      <c r="AA690" s="9">
        <v>2</v>
      </c>
      <c r="AB690" s="9">
        <v>2</v>
      </c>
      <c r="AC690" s="9">
        <v>2</v>
      </c>
      <c r="AD690" s="9">
        <v>1</v>
      </c>
      <c r="AE690" s="9">
        <v>2</v>
      </c>
      <c r="AF690" s="9">
        <v>1</v>
      </c>
      <c r="AG690" s="9">
        <v>1</v>
      </c>
      <c r="AH690" s="9">
        <v>1</v>
      </c>
      <c r="AI690" s="9">
        <v>2</v>
      </c>
      <c r="AJ690">
        <v>2</v>
      </c>
      <c r="AK690" t="s">
        <v>957</v>
      </c>
      <c r="AL690" s="58">
        <v>2</v>
      </c>
      <c r="AM690">
        <v>1</v>
      </c>
      <c r="AN690">
        <v>2</v>
      </c>
      <c r="AO690">
        <v>2</v>
      </c>
      <c r="AP690">
        <v>2</v>
      </c>
      <c r="AQ690">
        <v>2</v>
      </c>
      <c r="AR690">
        <v>2</v>
      </c>
      <c r="AS690">
        <v>2</v>
      </c>
      <c r="AT690">
        <v>2</v>
      </c>
      <c r="AU690">
        <v>2</v>
      </c>
      <c r="AV690">
        <v>1</v>
      </c>
      <c r="AW690">
        <v>1</v>
      </c>
      <c r="AX690">
        <v>2</v>
      </c>
      <c r="AY690">
        <v>2</v>
      </c>
      <c r="AZ690">
        <v>2</v>
      </c>
      <c r="BA690">
        <v>2</v>
      </c>
      <c r="BB690">
        <v>2</v>
      </c>
      <c r="BC690">
        <v>1</v>
      </c>
      <c r="BD690">
        <v>1</v>
      </c>
      <c r="BE690">
        <v>2</v>
      </c>
      <c r="BF690" t="s">
        <v>968</v>
      </c>
      <c r="BG690" t="s">
        <v>957</v>
      </c>
      <c r="BH690">
        <v>1</v>
      </c>
      <c r="BI690">
        <v>3</v>
      </c>
      <c r="BJ690">
        <v>1</v>
      </c>
      <c r="BK690">
        <v>2</v>
      </c>
      <c r="BL690">
        <v>3</v>
      </c>
      <c r="BM690">
        <v>1</v>
      </c>
      <c r="BN690">
        <v>4</v>
      </c>
      <c r="BO690">
        <v>1</v>
      </c>
      <c r="BP690">
        <v>2</v>
      </c>
      <c r="BQ690">
        <v>2</v>
      </c>
      <c r="BR690">
        <v>1</v>
      </c>
      <c r="BS690">
        <v>1</v>
      </c>
      <c r="BT690" t="s">
        <v>427</v>
      </c>
    </row>
    <row r="691" spans="1:72" hidden="1">
      <c r="A691" s="9">
        <v>684</v>
      </c>
      <c r="B691" s="9">
        <v>2</v>
      </c>
      <c r="C691" s="9">
        <v>5</v>
      </c>
      <c r="D691" s="9">
        <v>5</v>
      </c>
      <c r="E691" s="9">
        <v>12</v>
      </c>
      <c r="F691" s="9">
        <v>0</v>
      </c>
      <c r="G691" s="9">
        <v>0</v>
      </c>
      <c r="H691" s="9">
        <v>1</v>
      </c>
      <c r="I691" s="9">
        <v>1</v>
      </c>
      <c r="J691" s="9">
        <v>0</v>
      </c>
      <c r="K691" s="9">
        <v>0</v>
      </c>
      <c r="L691" s="9">
        <v>0</v>
      </c>
      <c r="M691" s="9">
        <v>2</v>
      </c>
      <c r="N691" s="9">
        <v>1</v>
      </c>
      <c r="O691" s="9">
        <v>1</v>
      </c>
      <c r="P691" s="9">
        <v>1</v>
      </c>
      <c r="Q691" s="9">
        <v>1</v>
      </c>
      <c r="R691" s="9">
        <v>1</v>
      </c>
      <c r="S691" s="9">
        <v>2</v>
      </c>
      <c r="T691" s="9">
        <v>2</v>
      </c>
      <c r="U691" s="9">
        <v>1</v>
      </c>
      <c r="V691" s="9">
        <v>2</v>
      </c>
      <c r="W691" s="75">
        <v>2</v>
      </c>
      <c r="X691" s="75" t="s">
        <v>956</v>
      </c>
      <c r="Y691" s="75" t="s">
        <v>952</v>
      </c>
      <c r="Z691" s="9" t="s">
        <v>952</v>
      </c>
      <c r="AA691" s="9">
        <v>2</v>
      </c>
      <c r="AB691" s="9">
        <v>1</v>
      </c>
      <c r="AC691" s="9">
        <v>2</v>
      </c>
      <c r="AD691" s="9">
        <v>1</v>
      </c>
      <c r="AE691" s="9">
        <v>2</v>
      </c>
      <c r="AF691" s="9">
        <v>2</v>
      </c>
      <c r="AG691" s="9">
        <v>1</v>
      </c>
      <c r="AH691" s="91">
        <v>2</v>
      </c>
      <c r="AI691" s="9">
        <v>1</v>
      </c>
      <c r="AJ691">
        <v>1</v>
      </c>
      <c r="AK691">
        <v>1</v>
      </c>
      <c r="AL691" s="58">
        <v>2</v>
      </c>
      <c r="AM691">
        <v>1</v>
      </c>
      <c r="AN691">
        <v>2</v>
      </c>
      <c r="AO691">
        <v>2</v>
      </c>
      <c r="AP691">
        <v>2</v>
      </c>
      <c r="AQ691">
        <v>2</v>
      </c>
      <c r="AR691">
        <v>2</v>
      </c>
      <c r="AS691">
        <v>2</v>
      </c>
      <c r="AT691">
        <v>2</v>
      </c>
      <c r="AU691">
        <v>1</v>
      </c>
      <c r="AV691">
        <v>2</v>
      </c>
      <c r="AW691">
        <v>1</v>
      </c>
      <c r="AX691">
        <v>2</v>
      </c>
      <c r="AY691">
        <v>2</v>
      </c>
      <c r="AZ691">
        <v>2</v>
      </c>
      <c r="BA691">
        <v>1</v>
      </c>
      <c r="BB691">
        <v>2</v>
      </c>
      <c r="BC691">
        <v>1</v>
      </c>
      <c r="BD691">
        <v>1</v>
      </c>
      <c r="BE691">
        <v>1</v>
      </c>
      <c r="BF691">
        <v>2</v>
      </c>
      <c r="BG691">
        <v>2</v>
      </c>
      <c r="BH691">
        <v>2</v>
      </c>
      <c r="BI691">
        <v>3</v>
      </c>
      <c r="BJ691">
        <v>1</v>
      </c>
      <c r="BK691">
        <v>2</v>
      </c>
      <c r="BL691">
        <v>2</v>
      </c>
      <c r="BM691">
        <v>2</v>
      </c>
      <c r="BN691">
        <v>4</v>
      </c>
      <c r="BO691">
        <v>2</v>
      </c>
      <c r="BP691">
        <v>4</v>
      </c>
      <c r="BQ691">
        <v>3</v>
      </c>
      <c r="BR691">
        <v>3</v>
      </c>
      <c r="BS691">
        <v>2</v>
      </c>
      <c r="BT691" t="s">
        <v>428</v>
      </c>
    </row>
    <row r="692" spans="1:72" hidden="1">
      <c r="A692" s="9">
        <v>685</v>
      </c>
      <c r="B692" s="9">
        <v>1</v>
      </c>
      <c r="C692" s="9">
        <v>5</v>
      </c>
      <c r="D692" s="9">
        <v>1</v>
      </c>
      <c r="E692" s="9">
        <v>6</v>
      </c>
      <c r="F692" s="9">
        <v>0</v>
      </c>
      <c r="G692" s="9">
        <v>1</v>
      </c>
      <c r="H692" s="9">
        <v>0</v>
      </c>
      <c r="I692" s="9">
        <v>0</v>
      </c>
      <c r="J692" s="9">
        <v>0</v>
      </c>
      <c r="K692" s="9">
        <v>0</v>
      </c>
      <c r="L692" s="9">
        <v>0</v>
      </c>
      <c r="M692" s="9">
        <v>2</v>
      </c>
      <c r="N692" s="9">
        <v>1</v>
      </c>
      <c r="O692" s="9">
        <v>2</v>
      </c>
      <c r="P692" s="9">
        <v>1</v>
      </c>
      <c r="Q692" s="9">
        <v>1</v>
      </c>
      <c r="R692" s="9">
        <v>2</v>
      </c>
      <c r="S692" s="9">
        <v>1</v>
      </c>
      <c r="T692" s="9">
        <v>2</v>
      </c>
      <c r="U692" s="9">
        <v>1</v>
      </c>
      <c r="V692" s="9">
        <v>2</v>
      </c>
      <c r="W692" s="75">
        <v>1</v>
      </c>
      <c r="X692" s="75">
        <v>1</v>
      </c>
      <c r="Y692" s="75">
        <v>2</v>
      </c>
      <c r="Z692" s="9">
        <v>1</v>
      </c>
      <c r="AA692" s="9">
        <v>1</v>
      </c>
      <c r="AB692" s="9">
        <v>1</v>
      </c>
      <c r="AC692" s="9">
        <v>1</v>
      </c>
      <c r="AD692" s="9">
        <v>1</v>
      </c>
      <c r="AE692" s="9">
        <v>1</v>
      </c>
      <c r="AF692" s="9">
        <v>2</v>
      </c>
      <c r="AG692" s="9">
        <v>2</v>
      </c>
      <c r="AH692" s="91">
        <v>1</v>
      </c>
      <c r="AI692" s="9">
        <v>2</v>
      </c>
      <c r="AJ692">
        <v>1</v>
      </c>
      <c r="AK692">
        <v>1</v>
      </c>
      <c r="AL692" s="58">
        <v>1</v>
      </c>
      <c r="AM692">
        <v>1</v>
      </c>
      <c r="AN692">
        <v>1</v>
      </c>
      <c r="AO692">
        <v>2</v>
      </c>
      <c r="AP692">
        <v>2</v>
      </c>
      <c r="AQ692">
        <v>2</v>
      </c>
      <c r="AR692">
        <v>2</v>
      </c>
      <c r="AS692">
        <v>2</v>
      </c>
      <c r="AT692">
        <v>1</v>
      </c>
      <c r="AU692">
        <v>1</v>
      </c>
      <c r="AV692">
        <v>2</v>
      </c>
      <c r="AW692">
        <v>1</v>
      </c>
      <c r="AX692">
        <v>1</v>
      </c>
      <c r="AY692">
        <v>1</v>
      </c>
      <c r="AZ692">
        <v>2</v>
      </c>
      <c r="BA692">
        <v>1</v>
      </c>
      <c r="BB692">
        <v>1</v>
      </c>
      <c r="BC692">
        <v>1</v>
      </c>
      <c r="BD692">
        <v>1</v>
      </c>
      <c r="BE692">
        <v>1</v>
      </c>
      <c r="BF692">
        <v>3</v>
      </c>
      <c r="BG692">
        <v>3</v>
      </c>
      <c r="BH692">
        <v>1</v>
      </c>
      <c r="BI692">
        <v>1</v>
      </c>
      <c r="BJ692">
        <v>1</v>
      </c>
      <c r="BK692">
        <v>1</v>
      </c>
      <c r="BL692">
        <v>1</v>
      </c>
      <c r="BM692">
        <v>2</v>
      </c>
      <c r="BN692">
        <v>4</v>
      </c>
      <c r="BO692">
        <v>3</v>
      </c>
      <c r="BP692">
        <v>2</v>
      </c>
      <c r="BQ692">
        <v>3</v>
      </c>
      <c r="BR692">
        <v>1</v>
      </c>
      <c r="BS692">
        <v>2</v>
      </c>
      <c r="BT692" t="s">
        <v>429</v>
      </c>
    </row>
    <row r="693" spans="1:72" hidden="1">
      <c r="A693" s="9">
        <v>686</v>
      </c>
      <c r="B693" s="9">
        <v>2</v>
      </c>
      <c r="C693" s="9">
        <v>9</v>
      </c>
      <c r="D693" s="9">
        <v>7</v>
      </c>
      <c r="E693" s="9">
        <v>2</v>
      </c>
      <c r="F693" s="9">
        <v>0</v>
      </c>
      <c r="G693" s="9">
        <v>0</v>
      </c>
      <c r="H693" s="9">
        <v>0</v>
      </c>
      <c r="I693" s="9">
        <v>1</v>
      </c>
      <c r="J693" s="9">
        <v>0</v>
      </c>
      <c r="K693" s="9">
        <v>0</v>
      </c>
      <c r="L693" s="9">
        <v>0</v>
      </c>
      <c r="M693" s="9">
        <v>2</v>
      </c>
      <c r="N693" s="9">
        <v>1</v>
      </c>
      <c r="O693" s="9">
        <v>1</v>
      </c>
      <c r="P693" s="9">
        <v>1</v>
      </c>
      <c r="Q693" s="9">
        <v>2</v>
      </c>
      <c r="R693" s="9" t="s">
        <v>957</v>
      </c>
      <c r="S693" s="9" t="s">
        <v>957</v>
      </c>
      <c r="T693" s="9">
        <v>1</v>
      </c>
      <c r="U693" s="9">
        <v>1</v>
      </c>
      <c r="V693" s="9">
        <v>2</v>
      </c>
      <c r="W693" s="75">
        <v>2</v>
      </c>
      <c r="X693" s="75" t="s">
        <v>956</v>
      </c>
      <c r="Y693" s="75" t="s">
        <v>952</v>
      </c>
      <c r="Z693" s="9" t="s">
        <v>952</v>
      </c>
      <c r="AA693" s="9">
        <v>1</v>
      </c>
      <c r="AB693" s="9">
        <v>2</v>
      </c>
      <c r="AC693" s="9">
        <v>1</v>
      </c>
      <c r="AD693" s="9">
        <v>1</v>
      </c>
      <c r="AE693" s="9">
        <v>2</v>
      </c>
      <c r="AF693" s="9">
        <v>2</v>
      </c>
      <c r="AG693" s="9">
        <v>2</v>
      </c>
      <c r="AH693" s="9">
        <v>2</v>
      </c>
      <c r="AI693" s="9">
        <v>2</v>
      </c>
      <c r="AJ693">
        <v>2</v>
      </c>
      <c r="AK693" t="s">
        <v>957</v>
      </c>
      <c r="AL693" s="58">
        <v>2</v>
      </c>
      <c r="AM693">
        <v>1</v>
      </c>
      <c r="AN693">
        <v>2</v>
      </c>
      <c r="AO693">
        <v>2</v>
      </c>
      <c r="AP693">
        <v>2</v>
      </c>
      <c r="AQ693">
        <v>2</v>
      </c>
      <c r="AR693">
        <v>2</v>
      </c>
      <c r="AS693">
        <v>2</v>
      </c>
      <c r="AT693">
        <v>2</v>
      </c>
      <c r="AU693">
        <v>2</v>
      </c>
      <c r="AV693">
        <v>2</v>
      </c>
      <c r="AW693">
        <v>2</v>
      </c>
      <c r="AX693">
        <v>2</v>
      </c>
      <c r="AY693">
        <v>2</v>
      </c>
      <c r="AZ693">
        <v>1</v>
      </c>
      <c r="BA693">
        <v>1</v>
      </c>
      <c r="BB693">
        <v>1</v>
      </c>
      <c r="BC693">
        <v>1</v>
      </c>
      <c r="BD693">
        <v>2</v>
      </c>
      <c r="BE693">
        <v>2</v>
      </c>
      <c r="BF693" t="s">
        <v>957</v>
      </c>
      <c r="BG693" t="s">
        <v>957</v>
      </c>
      <c r="BH693">
        <v>1</v>
      </c>
      <c r="BI693">
        <v>2</v>
      </c>
      <c r="BJ693">
        <v>1</v>
      </c>
      <c r="BK693">
        <v>2</v>
      </c>
      <c r="BL693">
        <v>1</v>
      </c>
      <c r="BM693">
        <v>2</v>
      </c>
      <c r="BN693">
        <v>4</v>
      </c>
      <c r="BO693">
        <v>3</v>
      </c>
      <c r="BP693">
        <v>4</v>
      </c>
      <c r="BQ693">
        <v>4</v>
      </c>
      <c r="BR693">
        <v>1</v>
      </c>
    </row>
    <row r="694" spans="1:72" hidden="1">
      <c r="A694" s="9">
        <v>687</v>
      </c>
      <c r="B694" s="9">
        <v>1</v>
      </c>
      <c r="C694" s="9">
        <v>5</v>
      </c>
      <c r="D694" s="9">
        <v>1</v>
      </c>
      <c r="E694" s="9">
        <v>10</v>
      </c>
      <c r="F694" s="9">
        <v>0</v>
      </c>
      <c r="G694" s="9">
        <v>0</v>
      </c>
      <c r="H694" s="9">
        <v>0</v>
      </c>
      <c r="I694" s="9">
        <v>0</v>
      </c>
      <c r="J694" s="9">
        <v>0</v>
      </c>
      <c r="K694" s="9">
        <v>0</v>
      </c>
      <c r="L694" s="9">
        <v>1</v>
      </c>
      <c r="M694" s="9">
        <v>2</v>
      </c>
      <c r="N694" s="9">
        <v>2</v>
      </c>
      <c r="O694" s="9">
        <v>2</v>
      </c>
      <c r="P694" s="9">
        <v>2</v>
      </c>
      <c r="Q694" s="9">
        <v>1</v>
      </c>
      <c r="R694" s="9">
        <v>2</v>
      </c>
      <c r="S694" s="9">
        <v>2</v>
      </c>
      <c r="T694" s="9">
        <v>1</v>
      </c>
      <c r="U694" s="9">
        <v>1</v>
      </c>
      <c r="V694" s="9">
        <v>2</v>
      </c>
      <c r="W694" s="75">
        <v>1</v>
      </c>
      <c r="X694" s="75">
        <v>1</v>
      </c>
      <c r="Y694" s="75">
        <v>2</v>
      </c>
      <c r="Z694" s="9">
        <v>1</v>
      </c>
      <c r="AA694" s="9">
        <v>1</v>
      </c>
      <c r="AB694" s="9">
        <v>2</v>
      </c>
      <c r="AC694" s="9">
        <v>1</v>
      </c>
      <c r="AD694" s="9">
        <v>1</v>
      </c>
      <c r="AE694" s="9">
        <v>1</v>
      </c>
      <c r="AF694" s="9">
        <v>1</v>
      </c>
      <c r="AG694" s="9">
        <v>1</v>
      </c>
      <c r="AH694" s="91">
        <v>1</v>
      </c>
      <c r="AI694" s="9">
        <v>2</v>
      </c>
      <c r="AJ694">
        <v>2</v>
      </c>
      <c r="AK694" t="s">
        <v>957</v>
      </c>
      <c r="AL694" s="58">
        <v>2</v>
      </c>
      <c r="AM694">
        <v>1</v>
      </c>
      <c r="AN694">
        <v>1</v>
      </c>
      <c r="AO694">
        <v>1</v>
      </c>
      <c r="AP694">
        <v>2</v>
      </c>
      <c r="AQ694">
        <v>2</v>
      </c>
      <c r="AR694">
        <v>2</v>
      </c>
      <c r="AS694">
        <v>2</v>
      </c>
      <c r="AT694">
        <v>2</v>
      </c>
      <c r="AU694">
        <v>2</v>
      </c>
      <c r="AV694">
        <v>2</v>
      </c>
      <c r="AW694">
        <v>1</v>
      </c>
      <c r="AX694">
        <v>2</v>
      </c>
      <c r="AY694">
        <v>2</v>
      </c>
      <c r="AZ694">
        <v>2</v>
      </c>
      <c r="BA694">
        <v>2</v>
      </c>
      <c r="BB694">
        <v>2</v>
      </c>
      <c r="BC694">
        <v>1</v>
      </c>
      <c r="BD694">
        <v>1</v>
      </c>
      <c r="BE694">
        <v>1</v>
      </c>
      <c r="BF694">
        <v>3</v>
      </c>
      <c r="BG694">
        <v>3</v>
      </c>
      <c r="BH694">
        <v>1</v>
      </c>
      <c r="BI694">
        <v>4</v>
      </c>
      <c r="BJ694">
        <v>3</v>
      </c>
      <c r="BK694">
        <v>4</v>
      </c>
      <c r="BL694">
        <v>4</v>
      </c>
      <c r="BM694">
        <v>4</v>
      </c>
      <c r="BN694">
        <v>4</v>
      </c>
      <c r="BO694">
        <v>2</v>
      </c>
      <c r="BP694">
        <v>4</v>
      </c>
      <c r="BQ694">
        <v>2</v>
      </c>
      <c r="BR694">
        <v>3</v>
      </c>
      <c r="BS694">
        <v>5</v>
      </c>
      <c r="BT694" t="s">
        <v>430</v>
      </c>
    </row>
    <row r="695" spans="1:72" hidden="1">
      <c r="A695" s="9">
        <v>688</v>
      </c>
      <c r="B695" s="9">
        <v>2</v>
      </c>
      <c r="C695" s="9">
        <v>3</v>
      </c>
      <c r="D695" s="9">
        <v>1</v>
      </c>
      <c r="E695" s="9">
        <v>8</v>
      </c>
      <c r="F695" s="9">
        <v>1</v>
      </c>
      <c r="G695" s="9">
        <v>1</v>
      </c>
      <c r="H695" s="9">
        <v>0</v>
      </c>
      <c r="I695" s="9">
        <v>1</v>
      </c>
      <c r="J695" s="9">
        <v>0</v>
      </c>
      <c r="K695" s="9">
        <v>0</v>
      </c>
      <c r="L695" s="9">
        <v>0</v>
      </c>
      <c r="M695" s="9">
        <v>2</v>
      </c>
      <c r="N695" s="9">
        <v>1</v>
      </c>
      <c r="O695" s="9">
        <v>2</v>
      </c>
      <c r="P695" s="9">
        <v>1</v>
      </c>
      <c r="Q695" s="9">
        <v>1</v>
      </c>
      <c r="R695" s="9">
        <v>2</v>
      </c>
      <c r="S695" s="9"/>
      <c r="T695" s="9">
        <v>1</v>
      </c>
      <c r="U695" s="9">
        <v>1</v>
      </c>
      <c r="V695" s="9">
        <v>2</v>
      </c>
      <c r="W695" s="75">
        <v>1</v>
      </c>
      <c r="X695" s="75">
        <v>1</v>
      </c>
      <c r="Y695" s="75">
        <v>2</v>
      </c>
      <c r="Z695" s="9">
        <v>1</v>
      </c>
      <c r="AA695" s="9">
        <v>1</v>
      </c>
      <c r="AB695" s="9">
        <v>2</v>
      </c>
      <c r="AC695" s="9">
        <v>1</v>
      </c>
      <c r="AD695" s="9">
        <v>1</v>
      </c>
      <c r="AE695" s="9">
        <v>2</v>
      </c>
      <c r="AF695" s="9">
        <v>1</v>
      </c>
      <c r="AG695" s="9">
        <v>2</v>
      </c>
      <c r="AH695" s="9">
        <v>1</v>
      </c>
      <c r="AI695" s="9">
        <v>2</v>
      </c>
      <c r="AJ695">
        <v>1</v>
      </c>
      <c r="AK695">
        <v>1</v>
      </c>
      <c r="AL695" s="58">
        <v>2</v>
      </c>
      <c r="AM695">
        <v>1</v>
      </c>
      <c r="AN695">
        <v>2</v>
      </c>
      <c r="AO695">
        <v>2</v>
      </c>
      <c r="AP695">
        <v>2</v>
      </c>
      <c r="AQ695">
        <v>2</v>
      </c>
      <c r="AR695">
        <v>2</v>
      </c>
      <c r="AS695">
        <v>2</v>
      </c>
      <c r="AT695">
        <v>1</v>
      </c>
      <c r="AU695">
        <v>2</v>
      </c>
      <c r="AV695">
        <v>2</v>
      </c>
      <c r="AW695">
        <v>1</v>
      </c>
      <c r="AX695">
        <v>1</v>
      </c>
      <c r="AY695">
        <v>2</v>
      </c>
      <c r="AZ695">
        <v>2</v>
      </c>
      <c r="BA695">
        <v>1</v>
      </c>
      <c r="BB695">
        <v>1</v>
      </c>
      <c r="BC695">
        <v>1</v>
      </c>
      <c r="BD695">
        <v>1</v>
      </c>
      <c r="BE695">
        <v>2</v>
      </c>
      <c r="BF695" t="s">
        <v>957</v>
      </c>
      <c r="BG695" t="s">
        <v>957</v>
      </c>
      <c r="BH695">
        <v>2</v>
      </c>
      <c r="BI695">
        <v>2</v>
      </c>
      <c r="BJ695">
        <v>1</v>
      </c>
      <c r="BK695">
        <v>2</v>
      </c>
      <c r="BL695">
        <v>2</v>
      </c>
      <c r="BM695">
        <v>1</v>
      </c>
      <c r="BN695">
        <v>4</v>
      </c>
      <c r="BO695">
        <v>2</v>
      </c>
      <c r="BP695">
        <v>2</v>
      </c>
      <c r="BQ695">
        <v>2</v>
      </c>
      <c r="BR695">
        <v>1</v>
      </c>
      <c r="BS695">
        <v>2</v>
      </c>
    </row>
    <row r="696" spans="1:72" hidden="1">
      <c r="A696" s="9">
        <v>689</v>
      </c>
      <c r="B696" s="9">
        <v>2</v>
      </c>
      <c r="C696" s="9">
        <v>7</v>
      </c>
      <c r="D696" s="9">
        <v>3</v>
      </c>
      <c r="E696" s="9">
        <v>9</v>
      </c>
      <c r="F696" s="9">
        <v>0</v>
      </c>
      <c r="G696" s="9">
        <v>0</v>
      </c>
      <c r="H696" s="9">
        <v>0</v>
      </c>
      <c r="I696" s="9">
        <v>0</v>
      </c>
      <c r="J696" s="9">
        <v>1</v>
      </c>
      <c r="K696" s="9">
        <v>1</v>
      </c>
      <c r="L696" s="9">
        <v>0</v>
      </c>
      <c r="M696" s="9">
        <v>2</v>
      </c>
      <c r="N696" s="9">
        <v>1</v>
      </c>
      <c r="O696" s="9">
        <v>2</v>
      </c>
      <c r="P696" s="9">
        <v>1</v>
      </c>
      <c r="Q696" s="9">
        <v>2</v>
      </c>
      <c r="R696" s="9" t="s">
        <v>957</v>
      </c>
      <c r="S696" s="9" t="s">
        <v>957</v>
      </c>
      <c r="T696" s="9">
        <v>2</v>
      </c>
      <c r="U696" s="9">
        <v>1</v>
      </c>
      <c r="V696" s="9">
        <v>2</v>
      </c>
      <c r="W696" s="75">
        <v>1</v>
      </c>
      <c r="X696" s="75">
        <v>1</v>
      </c>
      <c r="Y696" s="75">
        <v>2</v>
      </c>
      <c r="Z696" s="9">
        <v>2</v>
      </c>
      <c r="AA696" s="9">
        <v>1</v>
      </c>
      <c r="AB696" s="9">
        <v>2</v>
      </c>
      <c r="AC696" s="9">
        <v>1</v>
      </c>
      <c r="AD696" s="9">
        <v>1</v>
      </c>
      <c r="AE696" s="9">
        <v>2</v>
      </c>
      <c r="AF696" s="9">
        <v>1</v>
      </c>
      <c r="AG696" s="9">
        <v>1</v>
      </c>
      <c r="AH696" s="9">
        <v>2</v>
      </c>
      <c r="AI696" s="9">
        <v>2</v>
      </c>
      <c r="AJ696">
        <v>2</v>
      </c>
      <c r="AK696" t="s">
        <v>957</v>
      </c>
      <c r="AL696" s="58">
        <v>1</v>
      </c>
      <c r="AM696">
        <v>1</v>
      </c>
      <c r="AN696">
        <v>1</v>
      </c>
      <c r="AO696">
        <v>2</v>
      </c>
      <c r="AP696">
        <v>2</v>
      </c>
      <c r="AQ696">
        <v>2</v>
      </c>
      <c r="AR696">
        <v>2</v>
      </c>
      <c r="AS696">
        <v>2</v>
      </c>
      <c r="AT696">
        <v>2</v>
      </c>
      <c r="AU696">
        <v>2</v>
      </c>
      <c r="AV696">
        <v>2</v>
      </c>
      <c r="AW696">
        <v>2</v>
      </c>
      <c r="AX696">
        <v>2</v>
      </c>
      <c r="AY696">
        <v>2</v>
      </c>
      <c r="AZ696">
        <v>2</v>
      </c>
      <c r="BA696">
        <v>1</v>
      </c>
      <c r="BB696">
        <v>2</v>
      </c>
      <c r="BC696">
        <v>1</v>
      </c>
      <c r="BD696">
        <v>1</v>
      </c>
      <c r="BE696">
        <v>2</v>
      </c>
      <c r="BF696" t="s">
        <v>957</v>
      </c>
      <c r="BG696" t="s">
        <v>957</v>
      </c>
      <c r="BH696">
        <v>1</v>
      </c>
      <c r="BI696">
        <v>3</v>
      </c>
      <c r="BJ696">
        <v>1</v>
      </c>
      <c r="BK696">
        <v>2</v>
      </c>
      <c r="BL696">
        <v>2</v>
      </c>
      <c r="BM696">
        <v>1</v>
      </c>
      <c r="BN696">
        <v>4</v>
      </c>
      <c r="BO696">
        <v>3</v>
      </c>
      <c r="BP696">
        <v>4</v>
      </c>
      <c r="BQ696">
        <v>4</v>
      </c>
      <c r="BR696">
        <v>4</v>
      </c>
      <c r="BS696">
        <v>2</v>
      </c>
    </row>
    <row r="697" spans="1:72">
      <c r="A697" s="9">
        <v>690</v>
      </c>
      <c r="B697" s="9">
        <v>2</v>
      </c>
      <c r="C697" s="9">
        <v>1</v>
      </c>
      <c r="D697" s="9">
        <v>1</v>
      </c>
      <c r="E697" s="9">
        <v>1</v>
      </c>
      <c r="F697" s="9">
        <v>0</v>
      </c>
      <c r="G697" s="9">
        <v>0</v>
      </c>
      <c r="H697" s="9">
        <v>0</v>
      </c>
      <c r="I697" s="9">
        <v>1</v>
      </c>
      <c r="J697" s="9">
        <v>0</v>
      </c>
      <c r="K697" s="9">
        <v>0</v>
      </c>
      <c r="L697" s="9">
        <v>0</v>
      </c>
      <c r="M697" s="9">
        <v>3</v>
      </c>
      <c r="N697" s="9">
        <v>2</v>
      </c>
      <c r="O697" s="9">
        <v>1</v>
      </c>
      <c r="P697" s="9">
        <v>2</v>
      </c>
      <c r="Q697" s="9">
        <v>1</v>
      </c>
      <c r="R697" s="9">
        <v>2</v>
      </c>
      <c r="S697" s="9">
        <v>1</v>
      </c>
      <c r="T697" s="9">
        <v>1</v>
      </c>
      <c r="U697" s="9">
        <v>1</v>
      </c>
      <c r="V697" s="9">
        <v>1</v>
      </c>
      <c r="W697" s="75">
        <v>2</v>
      </c>
      <c r="X697" s="75" t="s">
        <v>956</v>
      </c>
      <c r="Y697" s="75" t="s">
        <v>952</v>
      </c>
      <c r="Z697" s="9" t="s">
        <v>952</v>
      </c>
      <c r="AA697" s="9">
        <v>2</v>
      </c>
      <c r="AB697" s="9">
        <v>2</v>
      </c>
      <c r="AC697" s="9">
        <v>1</v>
      </c>
      <c r="AD697" s="9">
        <v>1</v>
      </c>
      <c r="AE697" s="9">
        <v>2</v>
      </c>
      <c r="AF697" s="9">
        <v>1</v>
      </c>
      <c r="AG697" s="9">
        <v>2</v>
      </c>
      <c r="AH697" s="91">
        <v>2</v>
      </c>
      <c r="AI697" s="9">
        <v>2</v>
      </c>
      <c r="AJ697">
        <v>2</v>
      </c>
      <c r="AK697" t="s">
        <v>957</v>
      </c>
      <c r="AL697" s="58">
        <v>2</v>
      </c>
      <c r="AM697">
        <v>1</v>
      </c>
      <c r="AN697">
        <v>2</v>
      </c>
      <c r="AO697">
        <v>2</v>
      </c>
      <c r="AP697">
        <v>1</v>
      </c>
      <c r="AQ697">
        <v>2</v>
      </c>
      <c r="AR697">
        <v>2</v>
      </c>
      <c r="AS697">
        <v>2</v>
      </c>
      <c r="AT697">
        <v>1</v>
      </c>
      <c r="AU697">
        <v>2</v>
      </c>
      <c r="AV697">
        <v>2</v>
      </c>
      <c r="AW697">
        <v>2</v>
      </c>
      <c r="AX697">
        <v>2</v>
      </c>
      <c r="AY697">
        <v>2</v>
      </c>
      <c r="AZ697">
        <v>2</v>
      </c>
      <c r="BA697">
        <v>2</v>
      </c>
      <c r="BB697">
        <v>2</v>
      </c>
      <c r="BC697">
        <v>1</v>
      </c>
      <c r="BD697">
        <v>1</v>
      </c>
      <c r="BE697">
        <v>1</v>
      </c>
      <c r="BF697">
        <v>1</v>
      </c>
      <c r="BG697">
        <v>1</v>
      </c>
      <c r="BH697">
        <v>1</v>
      </c>
      <c r="BI697">
        <v>4</v>
      </c>
      <c r="BJ697">
        <v>1</v>
      </c>
      <c r="BK697">
        <v>2</v>
      </c>
      <c r="BL697">
        <v>3</v>
      </c>
      <c r="BM697">
        <v>1</v>
      </c>
      <c r="BN697">
        <v>4</v>
      </c>
      <c r="BO697">
        <v>2</v>
      </c>
      <c r="BP697">
        <v>4</v>
      </c>
      <c r="BQ697">
        <v>2</v>
      </c>
      <c r="BR697">
        <v>3</v>
      </c>
      <c r="BS697">
        <v>5</v>
      </c>
    </row>
    <row r="698" spans="1:72">
      <c r="A698" s="9">
        <v>691</v>
      </c>
      <c r="B698" s="9">
        <v>2</v>
      </c>
      <c r="C698" s="9">
        <v>5</v>
      </c>
      <c r="D698" s="9">
        <v>4</v>
      </c>
      <c r="E698" s="9">
        <v>7</v>
      </c>
      <c r="F698" s="9">
        <v>0</v>
      </c>
      <c r="G698" s="9">
        <v>0</v>
      </c>
      <c r="H698" s="9">
        <v>1</v>
      </c>
      <c r="I698" s="9">
        <v>1</v>
      </c>
      <c r="J698" s="9">
        <v>0</v>
      </c>
      <c r="K698" s="9">
        <v>0</v>
      </c>
      <c r="L698" s="9">
        <v>0</v>
      </c>
      <c r="M698" s="9">
        <v>1</v>
      </c>
      <c r="N698" s="9">
        <v>2</v>
      </c>
      <c r="O698" s="9">
        <v>2</v>
      </c>
      <c r="P698" s="9">
        <v>1</v>
      </c>
      <c r="Q698" s="9">
        <v>1</v>
      </c>
      <c r="R698" s="9">
        <v>1</v>
      </c>
      <c r="S698" s="9">
        <v>1</v>
      </c>
      <c r="T698" s="9">
        <v>2</v>
      </c>
      <c r="U698" s="9">
        <v>1</v>
      </c>
      <c r="V698" s="9">
        <v>1</v>
      </c>
      <c r="W698" s="75">
        <v>1</v>
      </c>
      <c r="X698" s="75">
        <v>1</v>
      </c>
      <c r="Y698" s="75">
        <v>2</v>
      </c>
      <c r="Z698" s="9">
        <v>1</v>
      </c>
      <c r="AA698" s="9">
        <v>1</v>
      </c>
      <c r="AB698" s="9">
        <v>1</v>
      </c>
      <c r="AC698" s="9">
        <v>1</v>
      </c>
      <c r="AD698" s="9">
        <v>1</v>
      </c>
      <c r="AE698" s="9">
        <v>2</v>
      </c>
      <c r="AF698" s="9">
        <v>2</v>
      </c>
      <c r="AG698" s="9">
        <v>1</v>
      </c>
      <c r="AH698" s="91">
        <v>2</v>
      </c>
      <c r="AI698" s="9">
        <v>2</v>
      </c>
      <c r="AJ698">
        <v>2</v>
      </c>
      <c r="AK698" t="s">
        <v>957</v>
      </c>
      <c r="AL698" s="58">
        <v>1</v>
      </c>
      <c r="AM698">
        <v>1</v>
      </c>
      <c r="AN698">
        <v>2</v>
      </c>
      <c r="AO698">
        <v>2</v>
      </c>
      <c r="AP698">
        <v>2</v>
      </c>
      <c r="AQ698">
        <v>2</v>
      </c>
      <c r="AR698">
        <v>2</v>
      </c>
      <c r="AS698">
        <v>2</v>
      </c>
      <c r="AT698">
        <v>2</v>
      </c>
      <c r="AU698">
        <v>1</v>
      </c>
      <c r="AV698">
        <v>2</v>
      </c>
      <c r="AW698">
        <v>2</v>
      </c>
      <c r="AX698">
        <v>2</v>
      </c>
      <c r="AY698">
        <v>2</v>
      </c>
      <c r="AZ698">
        <v>2</v>
      </c>
      <c r="BA698">
        <v>1</v>
      </c>
      <c r="BB698">
        <v>2</v>
      </c>
      <c r="BC698">
        <v>1</v>
      </c>
      <c r="BD698">
        <v>1</v>
      </c>
      <c r="BE698">
        <v>2</v>
      </c>
      <c r="BF698" t="s">
        <v>957</v>
      </c>
      <c r="BG698" t="s">
        <v>957</v>
      </c>
      <c r="BH698">
        <v>1</v>
      </c>
      <c r="BI698">
        <v>2</v>
      </c>
      <c r="BJ698">
        <v>1</v>
      </c>
      <c r="BK698">
        <v>1</v>
      </c>
      <c r="BL698">
        <v>1</v>
      </c>
      <c r="BM698">
        <v>1</v>
      </c>
      <c r="BN698">
        <v>3</v>
      </c>
      <c r="BO698">
        <v>3</v>
      </c>
      <c r="BP698">
        <v>2</v>
      </c>
      <c r="BQ698">
        <v>3</v>
      </c>
      <c r="BR698">
        <v>1</v>
      </c>
      <c r="BS698">
        <v>2</v>
      </c>
    </row>
    <row r="699" spans="1:72" hidden="1">
      <c r="A699" s="9">
        <v>692</v>
      </c>
      <c r="B699" s="9">
        <v>2</v>
      </c>
      <c r="C699" s="9">
        <v>6</v>
      </c>
      <c r="D699" s="9">
        <v>5</v>
      </c>
      <c r="E699" s="9">
        <v>12</v>
      </c>
      <c r="F699" s="9">
        <v>0</v>
      </c>
      <c r="G699" s="9">
        <v>0</v>
      </c>
      <c r="H699" s="9">
        <v>0</v>
      </c>
      <c r="I699" s="9">
        <v>0</v>
      </c>
      <c r="J699" s="9">
        <v>0</v>
      </c>
      <c r="K699" s="9">
        <v>1</v>
      </c>
      <c r="L699" s="9">
        <v>0</v>
      </c>
      <c r="M699" s="9">
        <v>2</v>
      </c>
      <c r="N699" s="9">
        <v>1</v>
      </c>
      <c r="O699" s="9">
        <v>2</v>
      </c>
      <c r="P699" s="9">
        <v>2</v>
      </c>
      <c r="Q699" s="9">
        <v>1</v>
      </c>
      <c r="R699" s="9">
        <v>2</v>
      </c>
      <c r="S699" s="9">
        <v>1</v>
      </c>
      <c r="T699" s="9">
        <v>1</v>
      </c>
      <c r="U699" s="9">
        <v>1</v>
      </c>
      <c r="V699" s="9">
        <v>1</v>
      </c>
      <c r="W699" s="75">
        <v>2</v>
      </c>
      <c r="X699" s="75" t="s">
        <v>956</v>
      </c>
      <c r="Y699" s="75" t="s">
        <v>952</v>
      </c>
      <c r="Z699" s="9" t="s">
        <v>952</v>
      </c>
      <c r="AA699" s="9">
        <v>1</v>
      </c>
      <c r="AB699" s="9">
        <v>2</v>
      </c>
      <c r="AC699" s="9">
        <v>1</v>
      </c>
      <c r="AD699" s="9">
        <v>1</v>
      </c>
      <c r="AE699" s="9">
        <v>1</v>
      </c>
      <c r="AF699" s="9">
        <v>1</v>
      </c>
      <c r="AG699" s="9">
        <v>1</v>
      </c>
      <c r="AH699" s="91">
        <v>1</v>
      </c>
      <c r="AI699" s="9">
        <v>2</v>
      </c>
      <c r="AJ699">
        <v>2</v>
      </c>
      <c r="AK699" t="s">
        <v>957</v>
      </c>
      <c r="AL699" s="58">
        <v>1</v>
      </c>
      <c r="AM699">
        <v>1</v>
      </c>
      <c r="AN699">
        <v>2</v>
      </c>
      <c r="AO699">
        <v>2</v>
      </c>
      <c r="AP699">
        <v>1</v>
      </c>
      <c r="AQ699">
        <v>2</v>
      </c>
      <c r="AR699">
        <v>2</v>
      </c>
      <c r="AS699">
        <v>2</v>
      </c>
      <c r="AT699">
        <v>1</v>
      </c>
      <c r="AV699">
        <v>2</v>
      </c>
      <c r="AW699">
        <v>2</v>
      </c>
      <c r="AX699">
        <v>2</v>
      </c>
      <c r="AY699">
        <v>2</v>
      </c>
      <c r="AZ699">
        <v>2</v>
      </c>
      <c r="BB699">
        <v>2</v>
      </c>
      <c r="BC699">
        <v>1</v>
      </c>
      <c r="BD699">
        <v>1</v>
      </c>
      <c r="BE699">
        <v>2</v>
      </c>
      <c r="BF699" t="s">
        <v>957</v>
      </c>
      <c r="BG699" t="s">
        <v>957</v>
      </c>
      <c r="BH699">
        <v>2</v>
      </c>
      <c r="BI699">
        <v>3</v>
      </c>
      <c r="BJ699">
        <v>2</v>
      </c>
      <c r="BK699">
        <v>2</v>
      </c>
      <c r="BL699">
        <v>2</v>
      </c>
      <c r="BM699">
        <v>2</v>
      </c>
      <c r="BN699">
        <v>4</v>
      </c>
      <c r="BO699">
        <v>1</v>
      </c>
      <c r="BP699">
        <v>2</v>
      </c>
      <c r="BQ699">
        <v>3</v>
      </c>
      <c r="BR699">
        <v>1</v>
      </c>
      <c r="BS699">
        <v>2</v>
      </c>
    </row>
    <row r="700" spans="1:72">
      <c r="A700" s="9">
        <v>693</v>
      </c>
      <c r="B700" s="9">
        <v>1</v>
      </c>
      <c r="C700" s="9">
        <v>4</v>
      </c>
      <c r="D700" s="9">
        <v>2</v>
      </c>
      <c r="E700" s="9">
        <v>3</v>
      </c>
      <c r="F700" s="9">
        <v>0</v>
      </c>
      <c r="G700" s="9">
        <v>0</v>
      </c>
      <c r="H700" s="9">
        <v>0</v>
      </c>
      <c r="I700" s="9">
        <v>0</v>
      </c>
      <c r="J700" s="9">
        <v>0</v>
      </c>
      <c r="K700" s="9">
        <v>0</v>
      </c>
      <c r="L700" s="9">
        <v>1</v>
      </c>
      <c r="M700" s="9">
        <v>3</v>
      </c>
      <c r="N700" s="9">
        <v>2</v>
      </c>
      <c r="O700" s="9">
        <v>2</v>
      </c>
      <c r="P700" s="9">
        <v>2</v>
      </c>
      <c r="Q700" s="9">
        <v>1</v>
      </c>
      <c r="R700" s="9">
        <v>1</v>
      </c>
      <c r="S700" s="9">
        <v>1</v>
      </c>
      <c r="T700" s="9">
        <v>1</v>
      </c>
      <c r="U700" s="9">
        <v>1</v>
      </c>
      <c r="V700" s="9">
        <v>1</v>
      </c>
      <c r="W700" s="75">
        <v>1</v>
      </c>
      <c r="X700" s="75">
        <v>1</v>
      </c>
      <c r="Y700" s="75">
        <v>2</v>
      </c>
      <c r="Z700" s="9">
        <v>1</v>
      </c>
      <c r="AA700" s="9">
        <v>1</v>
      </c>
      <c r="AB700" s="9">
        <v>2</v>
      </c>
      <c r="AC700" s="9">
        <v>2</v>
      </c>
      <c r="AD700" s="9">
        <v>1</v>
      </c>
      <c r="AE700" s="9">
        <v>2</v>
      </c>
      <c r="AF700" s="9">
        <v>1</v>
      </c>
      <c r="AG700" s="9">
        <v>1</v>
      </c>
      <c r="AH700" s="9">
        <v>1</v>
      </c>
      <c r="AI700" s="9">
        <v>2</v>
      </c>
      <c r="AJ700">
        <v>2</v>
      </c>
      <c r="AK700" t="s">
        <v>957</v>
      </c>
      <c r="AL700" s="58">
        <v>2</v>
      </c>
      <c r="AM700">
        <v>1</v>
      </c>
      <c r="AN700">
        <v>1</v>
      </c>
      <c r="AO700">
        <v>2</v>
      </c>
      <c r="AP700">
        <v>1</v>
      </c>
      <c r="AQ700">
        <v>2</v>
      </c>
      <c r="AR700">
        <v>1</v>
      </c>
      <c r="AS700">
        <v>2</v>
      </c>
      <c r="AT700">
        <v>1</v>
      </c>
      <c r="AU700">
        <v>2</v>
      </c>
      <c r="AV700">
        <v>1</v>
      </c>
      <c r="AW700">
        <v>2</v>
      </c>
      <c r="AX700">
        <v>2</v>
      </c>
      <c r="AY700">
        <v>2</v>
      </c>
      <c r="AZ700">
        <v>2</v>
      </c>
      <c r="BA700">
        <v>1</v>
      </c>
      <c r="BB700">
        <v>2</v>
      </c>
      <c r="BC700">
        <v>1</v>
      </c>
      <c r="BD700">
        <v>1</v>
      </c>
      <c r="BE700">
        <v>1</v>
      </c>
      <c r="BF700">
        <v>1</v>
      </c>
      <c r="BG700">
        <v>1</v>
      </c>
      <c r="BH700">
        <v>1</v>
      </c>
      <c r="BI700">
        <v>2</v>
      </c>
      <c r="BJ700">
        <v>1</v>
      </c>
      <c r="BK700">
        <v>2</v>
      </c>
      <c r="BL700">
        <v>3</v>
      </c>
      <c r="BM700">
        <v>1</v>
      </c>
      <c r="BN700">
        <v>4</v>
      </c>
      <c r="BO700">
        <v>2</v>
      </c>
      <c r="BP700">
        <v>2</v>
      </c>
      <c r="BQ700">
        <v>2</v>
      </c>
      <c r="BR700">
        <v>1</v>
      </c>
      <c r="BS700">
        <v>2</v>
      </c>
    </row>
    <row r="701" spans="1:72" hidden="1">
      <c r="A701" s="9">
        <v>694</v>
      </c>
      <c r="B701" s="9">
        <v>1</v>
      </c>
      <c r="C701" s="9">
        <v>8</v>
      </c>
      <c r="D701" s="9">
        <v>7</v>
      </c>
      <c r="E701" s="9">
        <v>8</v>
      </c>
      <c r="F701" s="9">
        <v>0</v>
      </c>
      <c r="G701" s="9">
        <v>0</v>
      </c>
      <c r="H701" s="9">
        <v>0</v>
      </c>
      <c r="I701" s="9">
        <v>0</v>
      </c>
      <c r="J701" s="9">
        <v>0</v>
      </c>
      <c r="K701" s="9">
        <v>0</v>
      </c>
      <c r="L701" s="9">
        <v>1</v>
      </c>
      <c r="M701" s="9">
        <v>2</v>
      </c>
      <c r="N701" s="9">
        <v>1</v>
      </c>
      <c r="O701" s="9">
        <v>2</v>
      </c>
      <c r="P701" s="9">
        <v>1</v>
      </c>
      <c r="Q701" s="9">
        <v>1</v>
      </c>
      <c r="R701" s="9">
        <v>1</v>
      </c>
      <c r="S701" s="9">
        <v>2</v>
      </c>
      <c r="T701" s="9">
        <v>2</v>
      </c>
      <c r="U701" s="9">
        <v>1</v>
      </c>
      <c r="V701" s="9">
        <v>1</v>
      </c>
      <c r="W701" s="75">
        <v>2</v>
      </c>
      <c r="X701" s="75" t="s">
        <v>956</v>
      </c>
      <c r="Y701" s="75" t="s">
        <v>952</v>
      </c>
      <c r="Z701" s="9" t="s">
        <v>952</v>
      </c>
      <c r="AA701" s="9">
        <v>2</v>
      </c>
      <c r="AB701" s="9">
        <v>2</v>
      </c>
      <c r="AC701" s="9">
        <v>1</v>
      </c>
      <c r="AD701" s="9">
        <v>1</v>
      </c>
      <c r="AE701" s="9">
        <v>2</v>
      </c>
      <c r="AF701" s="9"/>
      <c r="AG701" s="9">
        <v>1</v>
      </c>
      <c r="AH701" s="91">
        <v>2</v>
      </c>
      <c r="AI701" s="9">
        <v>2</v>
      </c>
      <c r="AJ701">
        <v>2</v>
      </c>
      <c r="AK701" t="s">
        <v>957</v>
      </c>
      <c r="AL701" s="58">
        <v>2</v>
      </c>
      <c r="AM701">
        <v>1</v>
      </c>
      <c r="AN701">
        <v>2</v>
      </c>
      <c r="AO701">
        <v>2</v>
      </c>
      <c r="AP701">
        <v>2</v>
      </c>
      <c r="AQ701">
        <v>2</v>
      </c>
      <c r="AR701">
        <v>2</v>
      </c>
      <c r="AS701">
        <v>2</v>
      </c>
      <c r="AT701">
        <v>2</v>
      </c>
      <c r="AU701">
        <v>2</v>
      </c>
      <c r="AV701">
        <v>2</v>
      </c>
      <c r="AW701">
        <v>1</v>
      </c>
      <c r="AX701">
        <v>2</v>
      </c>
      <c r="AY701">
        <v>2</v>
      </c>
      <c r="AZ701">
        <v>2</v>
      </c>
      <c r="BA701">
        <v>1</v>
      </c>
      <c r="BB701">
        <v>2</v>
      </c>
      <c r="BC701">
        <v>2</v>
      </c>
      <c r="BD701">
        <v>2</v>
      </c>
      <c r="BE701">
        <v>1</v>
      </c>
      <c r="BF701">
        <v>2</v>
      </c>
      <c r="BG701">
        <v>1</v>
      </c>
      <c r="BH701">
        <v>1</v>
      </c>
      <c r="BI701">
        <v>2</v>
      </c>
      <c r="BJ701">
        <v>1</v>
      </c>
      <c r="BK701">
        <v>1</v>
      </c>
      <c r="BL701">
        <v>1</v>
      </c>
      <c r="BM701">
        <v>1</v>
      </c>
      <c r="BN701">
        <v>4</v>
      </c>
      <c r="BO701">
        <v>2</v>
      </c>
      <c r="BP701">
        <v>4</v>
      </c>
      <c r="BQ701">
        <v>4</v>
      </c>
      <c r="BR701">
        <v>3</v>
      </c>
      <c r="BS701">
        <v>2</v>
      </c>
    </row>
    <row r="702" spans="1:72">
      <c r="A702" s="9">
        <v>695</v>
      </c>
      <c r="B702" s="9">
        <v>2</v>
      </c>
      <c r="C702" s="9">
        <v>5</v>
      </c>
      <c r="D702" s="9">
        <v>4</v>
      </c>
      <c r="E702" s="9">
        <v>1</v>
      </c>
      <c r="F702" s="9">
        <v>0</v>
      </c>
      <c r="G702" s="9">
        <v>0</v>
      </c>
      <c r="H702" s="9">
        <v>0</v>
      </c>
      <c r="I702" s="9">
        <v>1</v>
      </c>
      <c r="J702" s="9">
        <v>0</v>
      </c>
      <c r="K702" s="9">
        <v>0</v>
      </c>
      <c r="L702" s="9">
        <v>0</v>
      </c>
      <c r="M702" s="9">
        <v>2</v>
      </c>
      <c r="N702" s="9">
        <v>2</v>
      </c>
      <c r="O702" s="9">
        <v>2</v>
      </c>
      <c r="P702" s="9">
        <v>1</v>
      </c>
      <c r="Q702" s="9">
        <v>1</v>
      </c>
      <c r="R702" s="9">
        <v>2</v>
      </c>
      <c r="S702" s="9">
        <v>2</v>
      </c>
      <c r="T702" s="9">
        <v>1</v>
      </c>
      <c r="U702" s="9">
        <v>1</v>
      </c>
      <c r="V702" s="9">
        <v>2</v>
      </c>
      <c r="W702" s="75">
        <v>1</v>
      </c>
      <c r="X702" s="75">
        <v>1</v>
      </c>
      <c r="Y702" s="75">
        <v>2</v>
      </c>
      <c r="Z702" s="9">
        <v>1</v>
      </c>
      <c r="AA702" s="9">
        <v>2</v>
      </c>
      <c r="AB702" s="9">
        <v>1</v>
      </c>
      <c r="AC702" s="9">
        <v>2</v>
      </c>
      <c r="AD702" s="9">
        <v>1</v>
      </c>
      <c r="AE702" s="9">
        <v>2</v>
      </c>
      <c r="AF702" s="9">
        <v>1</v>
      </c>
      <c r="AG702" s="9">
        <v>2</v>
      </c>
      <c r="AH702" s="9">
        <v>1</v>
      </c>
      <c r="AI702" s="9">
        <v>2</v>
      </c>
      <c r="AJ702">
        <v>2</v>
      </c>
      <c r="AK702" t="s">
        <v>957</v>
      </c>
      <c r="AL702" s="58">
        <v>2</v>
      </c>
      <c r="AM702">
        <v>2</v>
      </c>
      <c r="AN702">
        <v>2</v>
      </c>
      <c r="AO702">
        <v>2</v>
      </c>
      <c r="AP702">
        <v>1</v>
      </c>
      <c r="AQ702">
        <v>2</v>
      </c>
      <c r="AR702">
        <v>2</v>
      </c>
      <c r="AS702">
        <v>2</v>
      </c>
      <c r="AT702">
        <v>2</v>
      </c>
      <c r="AU702">
        <v>2</v>
      </c>
      <c r="AV702">
        <v>2</v>
      </c>
      <c r="AW702">
        <v>2</v>
      </c>
      <c r="AX702">
        <v>2</v>
      </c>
      <c r="AY702">
        <v>2</v>
      </c>
      <c r="AZ702">
        <v>2</v>
      </c>
      <c r="BA702">
        <v>1</v>
      </c>
      <c r="BB702">
        <v>1</v>
      </c>
      <c r="BC702">
        <v>1</v>
      </c>
      <c r="BD702">
        <v>1</v>
      </c>
      <c r="BE702">
        <v>2</v>
      </c>
      <c r="BF702" t="s">
        <v>957</v>
      </c>
      <c r="BG702" t="s">
        <v>957</v>
      </c>
      <c r="BH702">
        <v>1</v>
      </c>
      <c r="BI702">
        <v>3</v>
      </c>
      <c r="BJ702">
        <v>2</v>
      </c>
      <c r="BK702">
        <v>2</v>
      </c>
      <c r="BL702">
        <v>2</v>
      </c>
      <c r="BM702">
        <v>2</v>
      </c>
      <c r="BN702">
        <v>4</v>
      </c>
      <c r="BO702">
        <v>2</v>
      </c>
      <c r="BP702">
        <v>4</v>
      </c>
      <c r="BQ702">
        <v>3</v>
      </c>
      <c r="BR702">
        <v>1</v>
      </c>
      <c r="BS702">
        <v>5</v>
      </c>
      <c r="BT702" t="s">
        <v>431</v>
      </c>
    </row>
    <row r="703" spans="1:72" hidden="1">
      <c r="A703" s="9">
        <v>696</v>
      </c>
      <c r="B703" s="9">
        <v>1</v>
      </c>
      <c r="C703" s="9">
        <v>4</v>
      </c>
      <c r="D703" s="9">
        <v>2</v>
      </c>
      <c r="E703" s="9">
        <v>5</v>
      </c>
      <c r="F703" s="9">
        <v>0</v>
      </c>
      <c r="G703" s="9">
        <v>0</v>
      </c>
      <c r="H703" s="9">
        <v>1</v>
      </c>
      <c r="I703" s="9">
        <v>0</v>
      </c>
      <c r="J703" s="9">
        <v>0</v>
      </c>
      <c r="K703" s="9">
        <v>0</v>
      </c>
      <c r="L703" s="9">
        <v>0</v>
      </c>
      <c r="M703" s="9">
        <v>1</v>
      </c>
      <c r="N703" s="9">
        <v>1</v>
      </c>
      <c r="O703" s="9">
        <v>1</v>
      </c>
      <c r="P703" s="9">
        <v>1</v>
      </c>
      <c r="Q703" s="9">
        <v>1</v>
      </c>
      <c r="R703" s="9">
        <v>2</v>
      </c>
      <c r="S703" s="9"/>
      <c r="T703" s="9">
        <v>2</v>
      </c>
      <c r="U703" s="9">
        <v>1</v>
      </c>
      <c r="V703" s="9">
        <v>2</v>
      </c>
      <c r="W703" s="75">
        <v>1</v>
      </c>
      <c r="X703" s="75">
        <v>1</v>
      </c>
      <c r="Y703" s="75">
        <v>2</v>
      </c>
      <c r="Z703" s="9">
        <v>1</v>
      </c>
      <c r="AA703" s="9">
        <v>1</v>
      </c>
      <c r="AB703" s="9">
        <v>1</v>
      </c>
      <c r="AC703" s="9">
        <v>1</v>
      </c>
      <c r="AD703" s="9">
        <v>1</v>
      </c>
      <c r="AE703" s="9">
        <v>1</v>
      </c>
      <c r="AF703" s="9">
        <v>2</v>
      </c>
      <c r="AG703" s="9">
        <v>2</v>
      </c>
      <c r="AH703" s="9">
        <v>2</v>
      </c>
      <c r="AI703" s="9">
        <v>2</v>
      </c>
      <c r="AJ703">
        <v>1</v>
      </c>
      <c r="AK703">
        <v>1</v>
      </c>
      <c r="AL703" s="58">
        <v>1</v>
      </c>
      <c r="AM703">
        <v>1</v>
      </c>
      <c r="AN703">
        <v>2</v>
      </c>
      <c r="AO703">
        <v>1</v>
      </c>
      <c r="AP703">
        <v>2</v>
      </c>
      <c r="AQ703">
        <v>2</v>
      </c>
      <c r="AR703">
        <v>1</v>
      </c>
      <c r="AS703">
        <v>2</v>
      </c>
      <c r="AT703">
        <v>1</v>
      </c>
      <c r="AU703">
        <v>2</v>
      </c>
      <c r="AV703">
        <v>2</v>
      </c>
      <c r="AW703">
        <v>1</v>
      </c>
      <c r="AX703">
        <v>2</v>
      </c>
      <c r="AY703">
        <v>1</v>
      </c>
      <c r="AZ703">
        <v>1</v>
      </c>
      <c r="BA703">
        <v>1</v>
      </c>
      <c r="BB703">
        <v>1</v>
      </c>
      <c r="BC703">
        <v>1</v>
      </c>
      <c r="BD703">
        <v>1</v>
      </c>
      <c r="BE703">
        <v>1</v>
      </c>
      <c r="BF703">
        <v>1</v>
      </c>
      <c r="BG703">
        <v>2</v>
      </c>
      <c r="BH703">
        <v>1</v>
      </c>
      <c r="BI703">
        <v>2</v>
      </c>
      <c r="BJ703">
        <v>1</v>
      </c>
      <c r="BK703">
        <v>2</v>
      </c>
      <c r="BL703">
        <v>2</v>
      </c>
      <c r="BM703">
        <v>1</v>
      </c>
      <c r="BN703">
        <v>3</v>
      </c>
      <c r="BO703">
        <v>2</v>
      </c>
      <c r="BP703">
        <v>1</v>
      </c>
      <c r="BQ703">
        <v>2</v>
      </c>
      <c r="BR703">
        <v>1</v>
      </c>
      <c r="BS703">
        <v>1</v>
      </c>
      <c r="BT703" t="s">
        <v>432</v>
      </c>
    </row>
    <row r="704" spans="1:72" hidden="1">
      <c r="A704" s="9">
        <v>697</v>
      </c>
      <c r="B704" s="9">
        <v>1</v>
      </c>
      <c r="C704" s="9">
        <v>9</v>
      </c>
      <c r="D704" s="9">
        <v>7</v>
      </c>
      <c r="E704" s="9">
        <v>11</v>
      </c>
      <c r="F704" s="9">
        <v>0</v>
      </c>
      <c r="G704" s="9">
        <v>0</v>
      </c>
      <c r="H704" s="9">
        <v>0</v>
      </c>
      <c r="I704" s="9">
        <v>0</v>
      </c>
      <c r="J704" s="9">
        <v>0</v>
      </c>
      <c r="K704" s="9">
        <v>1</v>
      </c>
      <c r="L704" s="9">
        <v>0</v>
      </c>
      <c r="M704" s="9">
        <v>1</v>
      </c>
      <c r="N704" s="9">
        <v>1</v>
      </c>
      <c r="O704" s="9">
        <v>2</v>
      </c>
      <c r="P704" s="9">
        <v>1</v>
      </c>
      <c r="Q704" s="9">
        <v>1</v>
      </c>
      <c r="R704" s="9">
        <v>1</v>
      </c>
      <c r="S704" s="9">
        <v>1</v>
      </c>
      <c r="T704" s="9">
        <v>1</v>
      </c>
      <c r="U704" s="9">
        <v>1</v>
      </c>
      <c r="V704" s="9">
        <v>2</v>
      </c>
      <c r="W704" s="75">
        <v>1</v>
      </c>
      <c r="X704" s="75">
        <v>1</v>
      </c>
      <c r="Y704" s="75">
        <v>2</v>
      </c>
      <c r="Z704" s="9">
        <v>1</v>
      </c>
      <c r="AA704" s="9">
        <v>1</v>
      </c>
      <c r="AB704" s="9">
        <v>1</v>
      </c>
      <c r="AC704" s="9">
        <v>1</v>
      </c>
      <c r="AD704" s="9">
        <v>1</v>
      </c>
      <c r="AE704" s="9">
        <v>1</v>
      </c>
      <c r="AF704" s="9">
        <v>1</v>
      </c>
      <c r="AG704" s="9">
        <v>2</v>
      </c>
      <c r="AH704" s="9">
        <v>1</v>
      </c>
      <c r="AI704" s="9">
        <v>2</v>
      </c>
      <c r="AJ704">
        <v>2</v>
      </c>
      <c r="AK704" t="s">
        <v>957</v>
      </c>
      <c r="AL704" s="58">
        <v>1</v>
      </c>
      <c r="AM704">
        <v>1</v>
      </c>
      <c r="AN704">
        <v>2</v>
      </c>
      <c r="AO704">
        <v>2</v>
      </c>
      <c r="AP704">
        <v>1</v>
      </c>
      <c r="AQ704">
        <v>1</v>
      </c>
      <c r="AR704">
        <v>1</v>
      </c>
      <c r="AS704">
        <v>2</v>
      </c>
      <c r="AT704">
        <v>2</v>
      </c>
      <c r="AU704">
        <v>2</v>
      </c>
      <c r="AV704">
        <v>2</v>
      </c>
      <c r="AW704">
        <v>1</v>
      </c>
      <c r="AX704">
        <v>1</v>
      </c>
      <c r="AY704">
        <v>2</v>
      </c>
      <c r="AZ704">
        <v>2</v>
      </c>
      <c r="BA704">
        <v>1</v>
      </c>
      <c r="BB704">
        <v>2</v>
      </c>
      <c r="BC704">
        <v>1</v>
      </c>
      <c r="BD704">
        <v>1</v>
      </c>
      <c r="BE704">
        <v>1</v>
      </c>
      <c r="BF704">
        <v>2</v>
      </c>
      <c r="BG704">
        <v>2</v>
      </c>
      <c r="BH704">
        <v>1</v>
      </c>
      <c r="BI704">
        <v>2</v>
      </c>
      <c r="BJ704">
        <v>2</v>
      </c>
      <c r="BK704">
        <v>2</v>
      </c>
      <c r="BL704">
        <v>1</v>
      </c>
      <c r="BM704">
        <v>1</v>
      </c>
      <c r="BN704">
        <v>3</v>
      </c>
      <c r="BO704">
        <v>2</v>
      </c>
      <c r="BP704">
        <v>2</v>
      </c>
      <c r="BQ704">
        <v>3</v>
      </c>
      <c r="BR704">
        <v>3</v>
      </c>
      <c r="BS704">
        <v>2</v>
      </c>
    </row>
    <row r="705" spans="1:72">
      <c r="A705" s="9">
        <v>698</v>
      </c>
      <c r="B705" s="9">
        <v>1</v>
      </c>
      <c r="C705" s="9">
        <v>2</v>
      </c>
      <c r="D705" s="9">
        <v>1</v>
      </c>
      <c r="E705" s="9">
        <v>8</v>
      </c>
      <c r="F705" s="9">
        <v>0</v>
      </c>
      <c r="G705" s="9">
        <v>0</v>
      </c>
      <c r="H705" s="9">
        <v>0</v>
      </c>
      <c r="I705" s="9">
        <v>0</v>
      </c>
      <c r="J705" s="9">
        <v>0</v>
      </c>
      <c r="K705" s="9">
        <v>1</v>
      </c>
      <c r="L705" s="9">
        <v>0</v>
      </c>
      <c r="M705" s="9">
        <v>2</v>
      </c>
      <c r="N705" s="9">
        <v>2</v>
      </c>
      <c r="O705" s="9">
        <v>2</v>
      </c>
      <c r="P705" s="9">
        <v>1</v>
      </c>
      <c r="Q705" s="9">
        <v>1</v>
      </c>
      <c r="R705" s="9">
        <v>1</v>
      </c>
      <c r="S705" s="9">
        <v>2</v>
      </c>
      <c r="T705" s="9">
        <v>2</v>
      </c>
      <c r="U705" s="9">
        <v>1</v>
      </c>
      <c r="V705" s="9">
        <v>2</v>
      </c>
      <c r="W705" s="75">
        <v>1</v>
      </c>
      <c r="X705" s="75">
        <v>1</v>
      </c>
      <c r="Y705" s="75">
        <v>2</v>
      </c>
      <c r="Z705" s="9">
        <v>2</v>
      </c>
      <c r="AA705" s="9">
        <v>2</v>
      </c>
      <c r="AB705" s="9">
        <v>2</v>
      </c>
      <c r="AC705" s="9">
        <v>1</v>
      </c>
      <c r="AD705" s="9">
        <v>1</v>
      </c>
      <c r="AE705" s="9">
        <v>2</v>
      </c>
      <c r="AF705" s="9">
        <v>1</v>
      </c>
      <c r="AG705" s="9">
        <v>1</v>
      </c>
      <c r="AH705" s="91">
        <v>2</v>
      </c>
      <c r="AI705" s="9">
        <v>1</v>
      </c>
      <c r="AJ705">
        <v>2</v>
      </c>
      <c r="AK705" t="s">
        <v>957</v>
      </c>
      <c r="AL705" s="58">
        <v>2</v>
      </c>
      <c r="AM705">
        <v>1</v>
      </c>
      <c r="AN705">
        <v>2</v>
      </c>
      <c r="AO705">
        <v>1</v>
      </c>
      <c r="AP705">
        <v>1</v>
      </c>
      <c r="AQ705">
        <v>2</v>
      </c>
      <c r="AR705">
        <v>2</v>
      </c>
      <c r="AS705">
        <v>2</v>
      </c>
      <c r="AT705">
        <v>1</v>
      </c>
      <c r="AU705">
        <v>1</v>
      </c>
      <c r="AV705">
        <v>2</v>
      </c>
      <c r="AW705">
        <v>1</v>
      </c>
      <c r="AX705">
        <v>2</v>
      </c>
      <c r="AY705">
        <v>1</v>
      </c>
      <c r="AZ705">
        <v>2</v>
      </c>
      <c r="BA705">
        <v>1</v>
      </c>
      <c r="BB705">
        <v>2</v>
      </c>
      <c r="BC705">
        <v>1</v>
      </c>
      <c r="BD705">
        <v>1</v>
      </c>
      <c r="BE705">
        <v>1</v>
      </c>
      <c r="BF705">
        <v>2</v>
      </c>
      <c r="BG705">
        <v>2</v>
      </c>
      <c r="BH705">
        <v>2</v>
      </c>
      <c r="BI705">
        <v>3</v>
      </c>
      <c r="BJ705">
        <v>1</v>
      </c>
      <c r="BK705">
        <v>1</v>
      </c>
      <c r="BL705">
        <v>1</v>
      </c>
      <c r="BM705">
        <v>2</v>
      </c>
      <c r="BN705">
        <v>4</v>
      </c>
      <c r="BO705">
        <v>1</v>
      </c>
      <c r="BP705">
        <v>2</v>
      </c>
      <c r="BQ705">
        <v>2</v>
      </c>
      <c r="BR705">
        <v>1</v>
      </c>
      <c r="BS705">
        <v>1</v>
      </c>
      <c r="BT705" t="s">
        <v>433</v>
      </c>
    </row>
    <row r="706" spans="1:72">
      <c r="A706" s="9">
        <v>699</v>
      </c>
      <c r="B706" s="9">
        <v>2</v>
      </c>
      <c r="C706" s="9">
        <v>9</v>
      </c>
      <c r="D706" s="9"/>
      <c r="E706" s="9">
        <v>9</v>
      </c>
      <c r="F706" s="9">
        <v>0</v>
      </c>
      <c r="G706" s="9">
        <v>0</v>
      </c>
      <c r="H706" s="9">
        <v>0</v>
      </c>
      <c r="I706" s="9">
        <v>0</v>
      </c>
      <c r="J706" s="9">
        <v>0</v>
      </c>
      <c r="K706" s="9">
        <v>1</v>
      </c>
      <c r="L706" s="9">
        <v>0</v>
      </c>
      <c r="M706" s="9">
        <v>2</v>
      </c>
      <c r="N706" s="9">
        <v>2</v>
      </c>
      <c r="O706" s="9">
        <v>2</v>
      </c>
      <c r="P706" s="9">
        <v>1</v>
      </c>
      <c r="Q706" s="9">
        <v>2</v>
      </c>
      <c r="R706" s="9" t="s">
        <v>957</v>
      </c>
      <c r="S706" s="9" t="s">
        <v>957</v>
      </c>
      <c r="T706" s="9">
        <v>1</v>
      </c>
      <c r="U706" s="9">
        <v>2</v>
      </c>
      <c r="V706" s="9" t="s">
        <v>957</v>
      </c>
      <c r="W706" s="75">
        <v>1</v>
      </c>
      <c r="X706" s="75">
        <v>1</v>
      </c>
      <c r="Y706" s="75">
        <v>2</v>
      </c>
      <c r="Z706" s="9"/>
      <c r="AA706" s="9">
        <v>2</v>
      </c>
      <c r="AB706" s="9">
        <v>1</v>
      </c>
      <c r="AC706" s="9">
        <v>2</v>
      </c>
      <c r="AD706" s="9">
        <v>1</v>
      </c>
      <c r="AE706" s="9">
        <v>2</v>
      </c>
      <c r="AF706" s="9">
        <v>1</v>
      </c>
      <c r="AG706" s="9">
        <v>1</v>
      </c>
      <c r="AH706" s="9">
        <v>2</v>
      </c>
      <c r="AI706" s="9">
        <v>2</v>
      </c>
      <c r="AJ706">
        <v>2</v>
      </c>
      <c r="AK706" t="s">
        <v>957</v>
      </c>
      <c r="AL706" s="58">
        <v>2</v>
      </c>
      <c r="AM706">
        <v>1</v>
      </c>
      <c r="AN706">
        <v>1</v>
      </c>
      <c r="AO706">
        <v>1</v>
      </c>
      <c r="AP706">
        <v>2</v>
      </c>
      <c r="AQ706">
        <v>2</v>
      </c>
      <c r="AR706">
        <v>2</v>
      </c>
      <c r="AS706">
        <v>2</v>
      </c>
      <c r="AT706">
        <v>2</v>
      </c>
      <c r="AU706">
        <v>1</v>
      </c>
      <c r="AV706">
        <v>2</v>
      </c>
      <c r="AW706">
        <v>1</v>
      </c>
      <c r="AX706">
        <v>2</v>
      </c>
      <c r="AY706">
        <v>2</v>
      </c>
      <c r="AZ706">
        <v>2</v>
      </c>
      <c r="BA706">
        <v>1</v>
      </c>
      <c r="BB706">
        <v>2</v>
      </c>
      <c r="BC706">
        <v>2</v>
      </c>
      <c r="BD706">
        <v>2</v>
      </c>
      <c r="BE706">
        <v>2</v>
      </c>
      <c r="BF706" t="s">
        <v>968</v>
      </c>
      <c r="BG706" t="s">
        <v>957</v>
      </c>
      <c r="BH706">
        <v>1</v>
      </c>
      <c r="BI706">
        <v>4</v>
      </c>
      <c r="BJ706">
        <v>1</v>
      </c>
      <c r="BK706">
        <v>2</v>
      </c>
      <c r="BL706">
        <v>1</v>
      </c>
      <c r="BM706">
        <v>3</v>
      </c>
      <c r="BN706">
        <v>4</v>
      </c>
      <c r="BO706">
        <v>1</v>
      </c>
      <c r="BP706">
        <v>4</v>
      </c>
      <c r="BQ706">
        <v>4</v>
      </c>
      <c r="BR706">
        <v>1</v>
      </c>
      <c r="BS706">
        <v>5</v>
      </c>
    </row>
    <row r="707" spans="1:72" hidden="1">
      <c r="A707" s="9">
        <v>700</v>
      </c>
      <c r="B707" s="9">
        <v>1</v>
      </c>
      <c r="C707" s="9">
        <v>5</v>
      </c>
      <c r="D707" s="9">
        <v>2</v>
      </c>
      <c r="E707" s="9">
        <v>9</v>
      </c>
      <c r="F707" s="9">
        <v>0</v>
      </c>
      <c r="G707" s="9">
        <v>0</v>
      </c>
      <c r="H707" s="9">
        <v>0</v>
      </c>
      <c r="I707" s="9">
        <v>1</v>
      </c>
      <c r="J707" s="9">
        <v>1</v>
      </c>
      <c r="K707" s="9">
        <v>0</v>
      </c>
      <c r="L707" s="9">
        <v>0</v>
      </c>
      <c r="M707" s="9">
        <v>1</v>
      </c>
      <c r="N707" s="9">
        <v>1</v>
      </c>
      <c r="O707" s="9">
        <v>1</v>
      </c>
      <c r="P707" s="9">
        <v>1</v>
      </c>
      <c r="Q707" s="9">
        <v>1</v>
      </c>
      <c r="R707" s="9">
        <v>1</v>
      </c>
      <c r="S707" s="9">
        <v>1</v>
      </c>
      <c r="T707" s="9">
        <v>1</v>
      </c>
      <c r="U707" s="9">
        <v>1</v>
      </c>
      <c r="V707" s="9">
        <v>1</v>
      </c>
      <c r="W707" s="75">
        <v>1</v>
      </c>
      <c r="X707" s="75">
        <v>1</v>
      </c>
      <c r="Y707" s="75">
        <v>1</v>
      </c>
      <c r="Z707" s="9">
        <v>1</v>
      </c>
      <c r="AA707" s="9">
        <v>1</v>
      </c>
      <c r="AB707" s="9">
        <v>2</v>
      </c>
      <c r="AC707" s="9">
        <v>1</v>
      </c>
      <c r="AD707" s="9">
        <v>1</v>
      </c>
      <c r="AE707" s="9">
        <v>2</v>
      </c>
      <c r="AF707" s="9">
        <v>1</v>
      </c>
      <c r="AG707" s="9">
        <v>1</v>
      </c>
      <c r="AH707" s="91">
        <v>1</v>
      </c>
      <c r="AI707" s="9">
        <v>2</v>
      </c>
      <c r="AJ707">
        <v>2</v>
      </c>
      <c r="AK707" t="s">
        <v>957</v>
      </c>
      <c r="AL707" s="58">
        <v>1</v>
      </c>
      <c r="AM707">
        <v>1</v>
      </c>
      <c r="AN707">
        <v>1</v>
      </c>
      <c r="AO707">
        <v>1</v>
      </c>
      <c r="AP707">
        <v>2</v>
      </c>
      <c r="AQ707">
        <v>2</v>
      </c>
      <c r="AR707">
        <v>2</v>
      </c>
      <c r="AS707">
        <v>2</v>
      </c>
      <c r="AT707">
        <v>2</v>
      </c>
      <c r="AU707">
        <v>1</v>
      </c>
      <c r="BF707" t="s">
        <v>957</v>
      </c>
      <c r="BG707" t="s">
        <v>957</v>
      </c>
      <c r="BR707">
        <v>1</v>
      </c>
      <c r="BS707">
        <v>2</v>
      </c>
    </row>
    <row r="708" spans="1:72" hidden="1">
      <c r="A708" s="9">
        <v>701</v>
      </c>
      <c r="B708" s="9">
        <v>2</v>
      </c>
      <c r="C708" s="9">
        <v>3</v>
      </c>
      <c r="D708" s="9">
        <v>5</v>
      </c>
      <c r="E708" s="9">
        <v>15</v>
      </c>
      <c r="F708" s="9">
        <v>1</v>
      </c>
      <c r="G708" s="9">
        <v>1</v>
      </c>
      <c r="H708" s="9">
        <v>0</v>
      </c>
      <c r="I708" s="9">
        <v>0</v>
      </c>
      <c r="J708" s="9">
        <v>0</v>
      </c>
      <c r="K708" s="9">
        <v>0</v>
      </c>
      <c r="L708" s="9">
        <v>0</v>
      </c>
      <c r="M708" s="9"/>
      <c r="N708" s="9">
        <v>1</v>
      </c>
      <c r="O708" s="9">
        <v>1</v>
      </c>
      <c r="P708" s="9">
        <v>1</v>
      </c>
      <c r="Q708" s="9">
        <v>1</v>
      </c>
      <c r="R708" s="9">
        <v>2</v>
      </c>
      <c r="S708" s="9">
        <v>2</v>
      </c>
      <c r="T708" s="9">
        <v>2</v>
      </c>
      <c r="U708" s="9">
        <v>1</v>
      </c>
      <c r="V708" s="9">
        <v>2</v>
      </c>
      <c r="W708" s="75">
        <v>1</v>
      </c>
      <c r="X708" s="75">
        <v>1</v>
      </c>
      <c r="Y708" s="75">
        <v>1</v>
      </c>
      <c r="Z708" s="9">
        <v>1</v>
      </c>
      <c r="AA708" s="9">
        <v>2</v>
      </c>
      <c r="AB708" s="9">
        <v>1</v>
      </c>
      <c r="AC708" s="9">
        <v>2</v>
      </c>
      <c r="AD708" s="9">
        <v>1</v>
      </c>
      <c r="AE708" s="9">
        <v>1</v>
      </c>
      <c r="AF708" s="9">
        <v>1</v>
      </c>
      <c r="AG708" s="9">
        <v>1</v>
      </c>
      <c r="AH708" s="9">
        <v>1</v>
      </c>
      <c r="AI708" s="9">
        <v>1</v>
      </c>
      <c r="AJ708">
        <v>1</v>
      </c>
      <c r="AK708">
        <v>1</v>
      </c>
      <c r="AL708" s="58">
        <v>2</v>
      </c>
      <c r="AM708">
        <v>1</v>
      </c>
      <c r="AN708">
        <v>1</v>
      </c>
      <c r="AO708">
        <v>2</v>
      </c>
      <c r="AP708">
        <v>2</v>
      </c>
      <c r="AQ708">
        <v>2</v>
      </c>
      <c r="AR708">
        <v>1</v>
      </c>
      <c r="AS708">
        <v>1</v>
      </c>
      <c r="AT708">
        <v>1</v>
      </c>
      <c r="AU708">
        <v>1</v>
      </c>
      <c r="AV708">
        <v>2</v>
      </c>
      <c r="AW708">
        <v>1</v>
      </c>
      <c r="AX708">
        <v>2</v>
      </c>
      <c r="AY708">
        <v>2</v>
      </c>
      <c r="AZ708">
        <v>2</v>
      </c>
      <c r="BA708">
        <v>2</v>
      </c>
      <c r="BB708">
        <v>1</v>
      </c>
      <c r="BC708">
        <v>1</v>
      </c>
      <c r="BD708">
        <v>1</v>
      </c>
      <c r="BE708">
        <v>1</v>
      </c>
      <c r="BF708">
        <v>2</v>
      </c>
      <c r="BG708">
        <v>4</v>
      </c>
      <c r="BH708">
        <v>1</v>
      </c>
      <c r="BI708">
        <v>1</v>
      </c>
      <c r="BJ708">
        <v>1</v>
      </c>
      <c r="BK708">
        <v>1</v>
      </c>
      <c r="BL708">
        <v>2</v>
      </c>
      <c r="BM708">
        <v>1</v>
      </c>
      <c r="BN708">
        <v>4</v>
      </c>
      <c r="BO708">
        <v>1</v>
      </c>
      <c r="BP708">
        <v>2</v>
      </c>
      <c r="BQ708">
        <v>1</v>
      </c>
      <c r="BR708">
        <v>1</v>
      </c>
      <c r="BS708">
        <v>2</v>
      </c>
      <c r="BT708" t="s">
        <v>434</v>
      </c>
    </row>
    <row r="709" spans="1:72" hidden="1">
      <c r="A709" s="9">
        <v>702</v>
      </c>
      <c r="B709" s="9">
        <v>2</v>
      </c>
      <c r="C709" s="9">
        <v>6</v>
      </c>
      <c r="D709" s="9">
        <v>7</v>
      </c>
      <c r="E709" s="9">
        <v>4</v>
      </c>
      <c r="F709" s="9">
        <v>0</v>
      </c>
      <c r="G709" s="9">
        <v>0</v>
      </c>
      <c r="H709" s="9">
        <v>0</v>
      </c>
      <c r="I709" s="9">
        <v>0</v>
      </c>
      <c r="J709" s="9">
        <v>1</v>
      </c>
      <c r="K709" s="9">
        <v>0</v>
      </c>
      <c r="L709" s="9">
        <v>0</v>
      </c>
      <c r="M709" s="9">
        <v>2</v>
      </c>
      <c r="N709" s="9">
        <v>1</v>
      </c>
      <c r="O709" s="9">
        <v>1</v>
      </c>
      <c r="P709" s="9">
        <v>1</v>
      </c>
      <c r="Q709" s="9">
        <v>2</v>
      </c>
      <c r="R709" s="9" t="s">
        <v>957</v>
      </c>
      <c r="S709" s="9" t="s">
        <v>957</v>
      </c>
      <c r="T709" s="9">
        <v>1</v>
      </c>
      <c r="U709" s="9">
        <v>1</v>
      </c>
      <c r="V709" s="9">
        <v>1</v>
      </c>
      <c r="W709" s="75">
        <v>1</v>
      </c>
      <c r="X709" s="75">
        <v>1</v>
      </c>
      <c r="Y709" s="75">
        <v>2</v>
      </c>
      <c r="Z709" s="9">
        <v>2</v>
      </c>
      <c r="AA709" s="9">
        <v>1</v>
      </c>
      <c r="AB709" s="9">
        <v>2</v>
      </c>
      <c r="AC709" s="9">
        <v>1</v>
      </c>
      <c r="AD709" s="9">
        <v>1</v>
      </c>
      <c r="AE709" s="9">
        <v>2</v>
      </c>
      <c r="AF709" s="9">
        <v>1</v>
      </c>
      <c r="AG709" s="9">
        <v>1</v>
      </c>
      <c r="AH709" s="9">
        <v>1</v>
      </c>
      <c r="AI709" s="9">
        <v>1</v>
      </c>
      <c r="AJ709">
        <v>2</v>
      </c>
      <c r="AK709" t="s">
        <v>957</v>
      </c>
      <c r="AL709" s="58">
        <v>1</v>
      </c>
      <c r="AM709">
        <v>1</v>
      </c>
      <c r="AN709">
        <v>2</v>
      </c>
      <c r="AO709">
        <v>1</v>
      </c>
      <c r="AP709">
        <v>1</v>
      </c>
      <c r="AQ709">
        <v>2</v>
      </c>
      <c r="AR709">
        <v>2</v>
      </c>
      <c r="AS709">
        <v>2</v>
      </c>
      <c r="AT709">
        <v>2</v>
      </c>
      <c r="AU709">
        <v>1</v>
      </c>
      <c r="AV709">
        <v>2</v>
      </c>
      <c r="AW709">
        <v>1</v>
      </c>
      <c r="AX709">
        <v>2</v>
      </c>
      <c r="AY709">
        <v>2</v>
      </c>
      <c r="AZ709">
        <v>1</v>
      </c>
      <c r="BA709">
        <v>1</v>
      </c>
      <c r="BB709">
        <v>2</v>
      </c>
      <c r="BC709">
        <v>2</v>
      </c>
      <c r="BD709">
        <v>2</v>
      </c>
      <c r="BE709">
        <v>1</v>
      </c>
      <c r="BF709">
        <v>2</v>
      </c>
      <c r="BG709">
        <v>2</v>
      </c>
      <c r="BH709">
        <v>1</v>
      </c>
      <c r="BI709">
        <v>1</v>
      </c>
      <c r="BJ709">
        <v>1</v>
      </c>
      <c r="BK709">
        <v>2</v>
      </c>
      <c r="BL709">
        <v>1</v>
      </c>
      <c r="BM709">
        <v>1</v>
      </c>
      <c r="BN709">
        <v>4</v>
      </c>
      <c r="BO709">
        <v>3</v>
      </c>
      <c r="BP709">
        <v>2</v>
      </c>
      <c r="BQ709">
        <v>1</v>
      </c>
      <c r="BR709">
        <v>1</v>
      </c>
      <c r="BS709">
        <v>5</v>
      </c>
    </row>
    <row r="710" spans="1:72" hidden="1">
      <c r="A710" s="9">
        <v>703</v>
      </c>
      <c r="B710" s="9">
        <v>1</v>
      </c>
      <c r="C710" s="9">
        <v>7</v>
      </c>
      <c r="D710" s="9">
        <v>3</v>
      </c>
      <c r="E710" s="9">
        <v>6</v>
      </c>
      <c r="F710" s="9">
        <v>0</v>
      </c>
      <c r="G710" s="9">
        <v>0</v>
      </c>
      <c r="H710" s="9">
        <v>0</v>
      </c>
      <c r="I710" s="9">
        <v>1</v>
      </c>
      <c r="J710" s="9">
        <v>1</v>
      </c>
      <c r="K710" s="9">
        <v>0</v>
      </c>
      <c r="L710" s="9">
        <v>0</v>
      </c>
      <c r="M710" s="9">
        <v>2</v>
      </c>
      <c r="N710" s="9">
        <v>1</v>
      </c>
      <c r="O710" s="9">
        <v>2</v>
      </c>
      <c r="P710" s="9">
        <v>2</v>
      </c>
      <c r="Q710" s="9">
        <v>1</v>
      </c>
      <c r="R710" s="9">
        <v>1</v>
      </c>
      <c r="S710" s="9">
        <v>2</v>
      </c>
      <c r="T710" s="9">
        <v>2</v>
      </c>
      <c r="U710" s="9">
        <v>1</v>
      </c>
      <c r="V710" s="9">
        <v>2</v>
      </c>
      <c r="W710" s="75">
        <v>1</v>
      </c>
      <c r="X710" s="75">
        <v>2</v>
      </c>
      <c r="Y710" s="75"/>
      <c r="Z710" s="9"/>
      <c r="AA710" s="9">
        <v>1</v>
      </c>
      <c r="AB710" s="9">
        <v>2</v>
      </c>
      <c r="AC710" s="9">
        <v>2</v>
      </c>
      <c r="AD710" s="9">
        <v>1</v>
      </c>
      <c r="AE710" s="9">
        <v>2</v>
      </c>
      <c r="AF710" s="9">
        <v>1</v>
      </c>
      <c r="AG710" s="9">
        <v>1</v>
      </c>
      <c r="AH710" s="91">
        <v>1</v>
      </c>
      <c r="AI710" s="9">
        <v>2</v>
      </c>
      <c r="AJ710">
        <v>1</v>
      </c>
      <c r="AK710">
        <v>1</v>
      </c>
      <c r="AL710" s="58">
        <v>2</v>
      </c>
      <c r="AM710">
        <v>1</v>
      </c>
      <c r="AN710">
        <v>1</v>
      </c>
      <c r="AO710">
        <v>2</v>
      </c>
      <c r="AP710">
        <v>2</v>
      </c>
      <c r="AQ710">
        <v>2</v>
      </c>
      <c r="AR710">
        <v>1</v>
      </c>
      <c r="AS710">
        <v>2</v>
      </c>
      <c r="AT710">
        <v>2</v>
      </c>
      <c r="AU710">
        <v>2</v>
      </c>
      <c r="AV710">
        <v>2</v>
      </c>
      <c r="AW710">
        <v>1</v>
      </c>
      <c r="AX710">
        <v>1</v>
      </c>
      <c r="AY710">
        <v>2</v>
      </c>
      <c r="AZ710">
        <v>2</v>
      </c>
      <c r="BA710">
        <v>2</v>
      </c>
      <c r="BB710">
        <v>2</v>
      </c>
      <c r="BC710">
        <v>1</v>
      </c>
      <c r="BD710">
        <v>1</v>
      </c>
      <c r="BE710">
        <v>1</v>
      </c>
      <c r="BF710">
        <v>2</v>
      </c>
      <c r="BG710">
        <v>2</v>
      </c>
      <c r="BH710">
        <v>2</v>
      </c>
      <c r="BI710">
        <v>3</v>
      </c>
      <c r="BJ710">
        <v>2</v>
      </c>
      <c r="BK710">
        <v>4</v>
      </c>
      <c r="BL710">
        <v>3</v>
      </c>
      <c r="BM710">
        <v>1</v>
      </c>
      <c r="BN710">
        <v>4</v>
      </c>
      <c r="BO710">
        <v>2</v>
      </c>
      <c r="BP710">
        <v>4</v>
      </c>
      <c r="BQ710">
        <v>2</v>
      </c>
      <c r="BR710">
        <v>1</v>
      </c>
      <c r="BS710">
        <v>3</v>
      </c>
      <c r="BT710" t="s">
        <v>435</v>
      </c>
    </row>
    <row r="711" spans="1:72">
      <c r="A711" s="9">
        <v>704</v>
      </c>
      <c r="B711" s="9">
        <v>2</v>
      </c>
      <c r="C711" s="9">
        <v>6</v>
      </c>
      <c r="D711" s="9">
        <v>4</v>
      </c>
      <c r="E711" s="9">
        <v>9</v>
      </c>
      <c r="F711" s="9">
        <v>0</v>
      </c>
      <c r="G711" s="9">
        <v>0</v>
      </c>
      <c r="H711" s="9">
        <v>0</v>
      </c>
      <c r="I711" s="9">
        <v>1</v>
      </c>
      <c r="J711" s="9">
        <v>0</v>
      </c>
      <c r="K711" s="9">
        <v>0</v>
      </c>
      <c r="L711" s="9">
        <v>0</v>
      </c>
      <c r="M711" s="9">
        <v>3</v>
      </c>
      <c r="N711" s="9">
        <v>2</v>
      </c>
      <c r="O711" s="9">
        <v>2</v>
      </c>
      <c r="P711" s="9">
        <v>1</v>
      </c>
      <c r="Q711" s="9">
        <v>2</v>
      </c>
      <c r="R711" s="9" t="s">
        <v>957</v>
      </c>
      <c r="S711" s="9" t="s">
        <v>957</v>
      </c>
      <c r="T711" s="9">
        <v>1</v>
      </c>
      <c r="U711" s="9">
        <v>1</v>
      </c>
      <c r="V711" s="9">
        <v>2</v>
      </c>
      <c r="W711" s="75">
        <v>1</v>
      </c>
      <c r="X711" s="75">
        <v>1</v>
      </c>
      <c r="Y711" s="75">
        <v>2</v>
      </c>
      <c r="Z711" s="9">
        <v>1</v>
      </c>
      <c r="AA711" s="9">
        <v>1</v>
      </c>
      <c r="AB711" s="9">
        <v>1</v>
      </c>
      <c r="AC711" s="9">
        <v>1</v>
      </c>
      <c r="AD711" s="9">
        <v>1</v>
      </c>
      <c r="AE711" s="9">
        <v>2</v>
      </c>
      <c r="AF711" s="9">
        <v>1</v>
      </c>
      <c r="AG711" s="9">
        <v>2</v>
      </c>
      <c r="AH711" s="91">
        <v>1</v>
      </c>
      <c r="AI711" s="9">
        <v>2</v>
      </c>
      <c r="AJ711">
        <v>2</v>
      </c>
      <c r="AK711" t="s">
        <v>957</v>
      </c>
      <c r="AL711" s="58">
        <v>2</v>
      </c>
      <c r="AM711">
        <v>1</v>
      </c>
      <c r="AN711">
        <v>2</v>
      </c>
      <c r="AO711">
        <v>2</v>
      </c>
      <c r="AP711">
        <v>2</v>
      </c>
      <c r="AQ711">
        <v>2</v>
      </c>
      <c r="AR711">
        <v>2</v>
      </c>
      <c r="AS711">
        <v>2</v>
      </c>
      <c r="AT711">
        <v>2</v>
      </c>
      <c r="AU711">
        <v>2</v>
      </c>
      <c r="AV711">
        <v>2</v>
      </c>
      <c r="AW711">
        <v>1</v>
      </c>
      <c r="AX711">
        <v>1</v>
      </c>
      <c r="AY711">
        <v>2</v>
      </c>
      <c r="AZ711">
        <v>2</v>
      </c>
      <c r="BA711">
        <v>1</v>
      </c>
      <c r="BB711">
        <v>1</v>
      </c>
      <c r="BC711">
        <v>1</v>
      </c>
      <c r="BD711">
        <v>1</v>
      </c>
      <c r="BE711">
        <v>1</v>
      </c>
      <c r="BF711">
        <v>1</v>
      </c>
      <c r="BG711">
        <v>1</v>
      </c>
      <c r="BH711">
        <v>1</v>
      </c>
      <c r="BI711">
        <v>3</v>
      </c>
      <c r="BJ711">
        <v>2</v>
      </c>
      <c r="BK711">
        <v>2</v>
      </c>
      <c r="BL711">
        <v>3</v>
      </c>
      <c r="BM711">
        <v>3</v>
      </c>
      <c r="BN711">
        <v>4</v>
      </c>
      <c r="BO711">
        <v>3</v>
      </c>
      <c r="BP711">
        <v>1</v>
      </c>
      <c r="BQ711">
        <v>1</v>
      </c>
      <c r="BR711">
        <v>4</v>
      </c>
      <c r="BS711">
        <v>3</v>
      </c>
      <c r="BT711" t="s">
        <v>436</v>
      </c>
    </row>
    <row r="712" spans="1:72" hidden="1">
      <c r="A712" s="9">
        <v>705</v>
      </c>
      <c r="B712" s="9">
        <v>1</v>
      </c>
      <c r="C712" s="9"/>
      <c r="D712" s="9">
        <v>7</v>
      </c>
      <c r="E712" s="9">
        <v>5</v>
      </c>
      <c r="F712" s="9">
        <v>0</v>
      </c>
      <c r="G712" s="9">
        <v>0</v>
      </c>
      <c r="H712" s="9">
        <v>0</v>
      </c>
      <c r="I712" s="9">
        <v>0</v>
      </c>
      <c r="J712" s="9">
        <v>1</v>
      </c>
      <c r="K712" s="9">
        <v>0</v>
      </c>
      <c r="L712" s="9">
        <v>0</v>
      </c>
      <c r="M712" s="9">
        <v>2</v>
      </c>
      <c r="N712" s="9">
        <v>1</v>
      </c>
      <c r="O712" s="9">
        <v>1</v>
      </c>
      <c r="P712" s="9">
        <v>2</v>
      </c>
      <c r="Q712" s="9">
        <v>2</v>
      </c>
      <c r="R712" s="9" t="s">
        <v>957</v>
      </c>
      <c r="S712" s="9" t="s">
        <v>957</v>
      </c>
      <c r="T712" s="9">
        <v>2</v>
      </c>
      <c r="U712" s="9">
        <v>2</v>
      </c>
      <c r="V712" s="9" t="s">
        <v>957</v>
      </c>
      <c r="W712" s="75">
        <v>1</v>
      </c>
      <c r="X712" s="75">
        <v>1</v>
      </c>
      <c r="Y712" s="75">
        <v>2</v>
      </c>
      <c r="Z712" s="9"/>
      <c r="AA712" s="9">
        <v>1</v>
      </c>
      <c r="AB712" s="9">
        <v>2</v>
      </c>
      <c r="AC712" s="9">
        <v>2</v>
      </c>
      <c r="AD712" s="9">
        <v>1</v>
      </c>
      <c r="AE712" s="9">
        <v>2</v>
      </c>
      <c r="AF712" s="9">
        <v>1</v>
      </c>
      <c r="AG712" s="9">
        <v>1</v>
      </c>
      <c r="AH712" s="91">
        <v>1</v>
      </c>
      <c r="AI712" s="9">
        <v>2</v>
      </c>
      <c r="AJ712">
        <v>2</v>
      </c>
      <c r="AK712" t="s">
        <v>957</v>
      </c>
      <c r="AL712" s="58">
        <v>1</v>
      </c>
      <c r="AM712">
        <v>1</v>
      </c>
      <c r="AN712">
        <v>2</v>
      </c>
      <c r="AO712">
        <v>2</v>
      </c>
      <c r="AP712">
        <v>2</v>
      </c>
      <c r="AQ712">
        <v>2</v>
      </c>
      <c r="AR712">
        <v>2</v>
      </c>
      <c r="AS712">
        <v>2</v>
      </c>
      <c r="AT712">
        <v>2</v>
      </c>
      <c r="AU712">
        <v>2</v>
      </c>
      <c r="BF712" t="s">
        <v>957</v>
      </c>
      <c r="BG712" t="s">
        <v>967</v>
      </c>
    </row>
    <row r="713" spans="1:72">
      <c r="A713" s="9">
        <v>706</v>
      </c>
      <c r="B713" s="9">
        <v>1</v>
      </c>
      <c r="C713" s="9"/>
      <c r="D713" s="9">
        <v>7</v>
      </c>
      <c r="E713" s="9">
        <v>5</v>
      </c>
      <c r="F713" s="9">
        <v>0</v>
      </c>
      <c r="G713" s="9">
        <v>0</v>
      </c>
      <c r="H713" s="9">
        <v>0</v>
      </c>
      <c r="I713" s="9">
        <v>0</v>
      </c>
      <c r="J713" s="9">
        <v>0</v>
      </c>
      <c r="K713" s="9">
        <v>0</v>
      </c>
      <c r="L713" s="9">
        <v>1</v>
      </c>
      <c r="M713" s="9">
        <v>1</v>
      </c>
      <c r="N713" s="9">
        <v>2</v>
      </c>
      <c r="O713" s="9">
        <v>2</v>
      </c>
      <c r="P713" s="9">
        <v>2</v>
      </c>
      <c r="Q713" s="9">
        <v>2</v>
      </c>
      <c r="R713" s="9" t="s">
        <v>957</v>
      </c>
      <c r="S713" s="9" t="s">
        <v>957</v>
      </c>
      <c r="T713" s="9">
        <v>2</v>
      </c>
      <c r="U713" s="9">
        <v>2</v>
      </c>
      <c r="V713" s="9" t="s">
        <v>957</v>
      </c>
      <c r="W713" s="75">
        <v>1</v>
      </c>
      <c r="X713" s="75">
        <v>1</v>
      </c>
      <c r="Y713" s="75">
        <v>2</v>
      </c>
      <c r="Z713" s="9">
        <v>2</v>
      </c>
      <c r="AA713" s="9">
        <v>1</v>
      </c>
      <c r="AB713" s="9">
        <v>1</v>
      </c>
      <c r="AC713" s="9">
        <v>1</v>
      </c>
      <c r="AD713" s="9">
        <v>1</v>
      </c>
      <c r="AE713" s="9">
        <v>2</v>
      </c>
      <c r="AF713" s="9">
        <v>2</v>
      </c>
      <c r="AG713" s="9">
        <v>1</v>
      </c>
      <c r="AH713" s="9">
        <v>2</v>
      </c>
      <c r="AI713" s="9">
        <v>1</v>
      </c>
      <c r="AJ713">
        <v>2</v>
      </c>
      <c r="AK713" t="s">
        <v>957</v>
      </c>
      <c r="AM713">
        <v>1</v>
      </c>
      <c r="AN713">
        <v>2</v>
      </c>
      <c r="AO713">
        <v>2</v>
      </c>
      <c r="AP713">
        <v>2</v>
      </c>
      <c r="AQ713">
        <v>2</v>
      </c>
      <c r="AR713">
        <v>2</v>
      </c>
      <c r="AS713">
        <v>2</v>
      </c>
      <c r="AT713">
        <v>2</v>
      </c>
      <c r="AU713">
        <v>1</v>
      </c>
      <c r="AV713">
        <v>1</v>
      </c>
      <c r="AW713">
        <v>2</v>
      </c>
      <c r="AX713">
        <v>2</v>
      </c>
      <c r="AY713">
        <v>2</v>
      </c>
      <c r="AZ713">
        <v>2</v>
      </c>
      <c r="BA713">
        <v>1</v>
      </c>
      <c r="BB713">
        <v>2</v>
      </c>
      <c r="BC713">
        <v>2</v>
      </c>
      <c r="BD713">
        <v>2</v>
      </c>
      <c r="BE713">
        <v>2</v>
      </c>
      <c r="BF713" t="s">
        <v>957</v>
      </c>
      <c r="BG713" t="s">
        <v>957</v>
      </c>
      <c r="BH713">
        <v>1</v>
      </c>
      <c r="BI713">
        <v>2</v>
      </c>
      <c r="BJ713">
        <v>1</v>
      </c>
      <c r="BK713">
        <v>1</v>
      </c>
      <c r="BL713">
        <v>1</v>
      </c>
      <c r="BM713">
        <v>1</v>
      </c>
      <c r="BN713">
        <v>4</v>
      </c>
      <c r="BO713">
        <v>2</v>
      </c>
      <c r="BP713">
        <v>1</v>
      </c>
      <c r="BQ713">
        <v>4</v>
      </c>
      <c r="BR713">
        <v>4</v>
      </c>
    </row>
    <row r="714" spans="1:72">
      <c r="A714" s="9">
        <v>707</v>
      </c>
      <c r="B714" s="9">
        <v>1</v>
      </c>
      <c r="C714" s="9">
        <v>5</v>
      </c>
      <c r="D714" s="9">
        <v>7</v>
      </c>
      <c r="E714" s="9">
        <v>11</v>
      </c>
      <c r="F714" s="9">
        <v>0</v>
      </c>
      <c r="G714" s="9">
        <v>0</v>
      </c>
      <c r="H714" s="9">
        <v>0</v>
      </c>
      <c r="I714" s="9">
        <v>0</v>
      </c>
      <c r="J714" s="9">
        <v>1</v>
      </c>
      <c r="K714" s="9">
        <v>0</v>
      </c>
      <c r="L714" s="9">
        <v>0</v>
      </c>
      <c r="M714" s="9">
        <v>1</v>
      </c>
      <c r="N714" s="9">
        <v>2</v>
      </c>
      <c r="O714" s="9">
        <v>1</v>
      </c>
      <c r="P714" s="9">
        <v>2</v>
      </c>
      <c r="Q714" s="9">
        <v>1</v>
      </c>
      <c r="R714" s="9">
        <v>1</v>
      </c>
      <c r="S714" s="9">
        <v>1</v>
      </c>
      <c r="T714" s="9">
        <v>2</v>
      </c>
      <c r="U714" s="9">
        <v>1</v>
      </c>
      <c r="V714" s="9">
        <v>1</v>
      </c>
      <c r="W714" s="75">
        <v>2</v>
      </c>
      <c r="X714" s="75" t="s">
        <v>956</v>
      </c>
      <c r="Y714" s="75" t="s">
        <v>952</v>
      </c>
      <c r="Z714" s="9" t="s">
        <v>952</v>
      </c>
      <c r="AA714" s="9">
        <v>1</v>
      </c>
      <c r="AB714" s="9">
        <v>2</v>
      </c>
      <c r="AC714" s="9">
        <v>2</v>
      </c>
      <c r="AD714" s="9">
        <v>1</v>
      </c>
      <c r="AE714" s="9">
        <v>2</v>
      </c>
      <c r="AF714" s="9">
        <v>1</v>
      </c>
      <c r="AG714" s="9">
        <v>2</v>
      </c>
      <c r="AH714" s="91">
        <v>1</v>
      </c>
      <c r="AI714" s="9">
        <v>2</v>
      </c>
      <c r="AJ714">
        <v>1</v>
      </c>
      <c r="AK714">
        <v>1</v>
      </c>
      <c r="AL714" s="58">
        <v>2</v>
      </c>
      <c r="AM714">
        <v>1</v>
      </c>
      <c r="AN714">
        <v>2</v>
      </c>
      <c r="AO714">
        <v>2</v>
      </c>
      <c r="AP714">
        <v>1</v>
      </c>
      <c r="AQ714">
        <v>2</v>
      </c>
      <c r="AR714">
        <v>2</v>
      </c>
      <c r="AS714">
        <v>2</v>
      </c>
      <c r="AT714">
        <v>2</v>
      </c>
      <c r="AU714">
        <v>2</v>
      </c>
      <c r="AV714">
        <v>2</v>
      </c>
      <c r="AW714">
        <v>2</v>
      </c>
      <c r="AX714">
        <v>2</v>
      </c>
      <c r="AY714">
        <v>2</v>
      </c>
      <c r="AZ714">
        <v>2</v>
      </c>
      <c r="BA714">
        <v>2</v>
      </c>
      <c r="BB714">
        <v>1</v>
      </c>
      <c r="BC714">
        <v>2</v>
      </c>
      <c r="BD714">
        <v>2</v>
      </c>
      <c r="BE714">
        <v>2</v>
      </c>
      <c r="BF714" t="s">
        <v>957</v>
      </c>
      <c r="BG714" t="s">
        <v>957</v>
      </c>
      <c r="BI714">
        <v>3</v>
      </c>
      <c r="BJ714">
        <v>1</v>
      </c>
      <c r="BK714">
        <v>1</v>
      </c>
      <c r="BL714">
        <v>1</v>
      </c>
      <c r="BM714">
        <v>1</v>
      </c>
      <c r="BN714">
        <v>4</v>
      </c>
      <c r="BO714">
        <v>2</v>
      </c>
      <c r="BP714">
        <v>2</v>
      </c>
      <c r="BQ714">
        <v>2</v>
      </c>
      <c r="BR714">
        <v>1</v>
      </c>
      <c r="BS714">
        <v>1</v>
      </c>
    </row>
    <row r="715" spans="1:72" hidden="1">
      <c r="A715" s="9">
        <v>708</v>
      </c>
      <c r="B715" s="9">
        <v>1</v>
      </c>
      <c r="C715" s="9">
        <v>3</v>
      </c>
      <c r="D715" s="9">
        <v>1</v>
      </c>
      <c r="E715" s="9">
        <v>10</v>
      </c>
      <c r="F715" s="9">
        <v>0</v>
      </c>
      <c r="G715" s="9">
        <v>0</v>
      </c>
      <c r="H715" s="9">
        <v>0</v>
      </c>
      <c r="I715" s="9">
        <v>1</v>
      </c>
      <c r="J715" s="9">
        <v>1</v>
      </c>
      <c r="K715" s="9">
        <v>0</v>
      </c>
      <c r="L715" s="9">
        <v>0</v>
      </c>
      <c r="M715" s="9">
        <v>3</v>
      </c>
      <c r="N715" s="9">
        <v>2</v>
      </c>
      <c r="O715" s="9">
        <v>2</v>
      </c>
      <c r="P715" s="9">
        <v>1</v>
      </c>
      <c r="Q715" s="9">
        <v>1</v>
      </c>
      <c r="R715" s="9">
        <v>1</v>
      </c>
      <c r="S715" s="9">
        <v>1</v>
      </c>
      <c r="T715" s="9">
        <v>2</v>
      </c>
      <c r="U715" s="9">
        <v>2</v>
      </c>
      <c r="V715" s="9" t="s">
        <v>957</v>
      </c>
      <c r="W715" s="75">
        <v>1</v>
      </c>
      <c r="X715" s="75">
        <v>1</v>
      </c>
      <c r="Y715" s="75">
        <v>2</v>
      </c>
      <c r="Z715" s="9">
        <v>1</v>
      </c>
      <c r="AA715" s="9">
        <v>2</v>
      </c>
      <c r="AB715" s="9">
        <v>2</v>
      </c>
      <c r="AC715" s="9">
        <v>1</v>
      </c>
      <c r="AD715" s="9">
        <v>1</v>
      </c>
      <c r="AE715" s="9">
        <v>2</v>
      </c>
      <c r="AF715" s="9">
        <v>2</v>
      </c>
      <c r="AG715" s="9">
        <v>2</v>
      </c>
      <c r="AH715" s="9">
        <v>1</v>
      </c>
      <c r="AI715" s="9">
        <v>2</v>
      </c>
      <c r="AJ715">
        <v>1</v>
      </c>
      <c r="AK715">
        <v>1</v>
      </c>
      <c r="AL715" s="58">
        <v>2</v>
      </c>
      <c r="AM715">
        <v>2</v>
      </c>
      <c r="AN715">
        <v>2</v>
      </c>
      <c r="AO715">
        <v>2</v>
      </c>
      <c r="AP715">
        <v>2</v>
      </c>
      <c r="AQ715">
        <v>2</v>
      </c>
      <c r="AR715">
        <v>2</v>
      </c>
      <c r="AS715">
        <v>2</v>
      </c>
      <c r="AT715">
        <v>2</v>
      </c>
      <c r="AU715">
        <v>2</v>
      </c>
      <c r="AV715">
        <v>2</v>
      </c>
      <c r="AW715">
        <v>1</v>
      </c>
      <c r="AX715">
        <v>2</v>
      </c>
      <c r="AY715">
        <v>2</v>
      </c>
      <c r="AZ715">
        <v>2</v>
      </c>
      <c r="BA715">
        <v>2</v>
      </c>
      <c r="BB715">
        <v>2</v>
      </c>
      <c r="BC715">
        <v>1</v>
      </c>
      <c r="BD715">
        <v>1</v>
      </c>
      <c r="BE715">
        <v>1</v>
      </c>
      <c r="BF715">
        <v>2</v>
      </c>
      <c r="BG715">
        <v>3</v>
      </c>
      <c r="BH715">
        <v>1</v>
      </c>
      <c r="BI715">
        <v>4</v>
      </c>
      <c r="BJ715">
        <v>3</v>
      </c>
      <c r="BK715">
        <v>3</v>
      </c>
      <c r="BL715">
        <v>2</v>
      </c>
      <c r="BM715">
        <v>2</v>
      </c>
      <c r="BN715">
        <v>4</v>
      </c>
      <c r="BO715">
        <v>3</v>
      </c>
      <c r="BP715">
        <v>2</v>
      </c>
      <c r="BQ715">
        <v>3</v>
      </c>
      <c r="BR715">
        <v>1</v>
      </c>
      <c r="BS715">
        <v>5</v>
      </c>
    </row>
    <row r="716" spans="1:72" hidden="1">
      <c r="A716" s="9">
        <v>709</v>
      </c>
      <c r="B716" s="9">
        <v>1</v>
      </c>
      <c r="C716" s="9">
        <v>6</v>
      </c>
      <c r="D716" s="9">
        <v>3</v>
      </c>
      <c r="E716" s="9">
        <v>5</v>
      </c>
      <c r="F716" s="9">
        <v>0</v>
      </c>
      <c r="G716" s="9">
        <v>0</v>
      </c>
      <c r="H716" s="9">
        <v>0</v>
      </c>
      <c r="I716" s="9">
        <v>1</v>
      </c>
      <c r="J716" s="9">
        <v>1</v>
      </c>
      <c r="K716" s="9">
        <v>0</v>
      </c>
      <c r="L716" s="9">
        <v>0</v>
      </c>
      <c r="M716" s="9">
        <v>2</v>
      </c>
      <c r="N716" s="9">
        <v>1</v>
      </c>
      <c r="O716" s="9">
        <v>2</v>
      </c>
      <c r="P716" s="9">
        <v>2</v>
      </c>
      <c r="Q716" s="9">
        <v>1</v>
      </c>
      <c r="R716" s="9">
        <v>1</v>
      </c>
      <c r="S716" s="9">
        <v>1</v>
      </c>
      <c r="T716" s="9">
        <v>2</v>
      </c>
      <c r="U716" s="9">
        <v>1</v>
      </c>
      <c r="V716" s="9">
        <v>2</v>
      </c>
      <c r="W716" s="75">
        <v>2</v>
      </c>
      <c r="X716" s="75" t="s">
        <v>956</v>
      </c>
      <c r="Y716" s="75" t="s">
        <v>952</v>
      </c>
      <c r="Z716" s="9" t="s">
        <v>952</v>
      </c>
      <c r="AA716" s="9">
        <v>1</v>
      </c>
      <c r="AB716" s="9">
        <v>2</v>
      </c>
      <c r="AC716" s="9">
        <v>2</v>
      </c>
      <c r="AD716" s="9">
        <v>1</v>
      </c>
      <c r="AE716" s="9">
        <v>2</v>
      </c>
      <c r="AF716" s="9">
        <v>1</v>
      </c>
      <c r="AG716" s="9">
        <v>1</v>
      </c>
      <c r="AH716" s="91">
        <v>1</v>
      </c>
      <c r="AI716" s="9">
        <v>2</v>
      </c>
      <c r="AJ716">
        <v>2</v>
      </c>
      <c r="AK716" t="s">
        <v>957</v>
      </c>
      <c r="AL716" s="58">
        <v>1</v>
      </c>
      <c r="AM716">
        <v>1</v>
      </c>
      <c r="AN716">
        <v>1</v>
      </c>
      <c r="AO716">
        <v>1</v>
      </c>
      <c r="AP716">
        <v>1</v>
      </c>
      <c r="AQ716">
        <v>1</v>
      </c>
      <c r="AR716">
        <v>1</v>
      </c>
      <c r="AS716">
        <v>2</v>
      </c>
      <c r="AT716">
        <v>1</v>
      </c>
      <c r="AU716">
        <v>2</v>
      </c>
      <c r="AV716">
        <v>2</v>
      </c>
      <c r="AW716">
        <v>1</v>
      </c>
      <c r="AX716">
        <v>2</v>
      </c>
      <c r="AY716">
        <v>2</v>
      </c>
      <c r="AZ716">
        <v>2</v>
      </c>
      <c r="BA716">
        <v>1</v>
      </c>
      <c r="BB716">
        <v>2</v>
      </c>
      <c r="BC716">
        <v>1</v>
      </c>
      <c r="BD716">
        <v>1</v>
      </c>
      <c r="BE716">
        <v>2</v>
      </c>
      <c r="BF716" t="s">
        <v>957</v>
      </c>
      <c r="BG716" t="s">
        <v>957</v>
      </c>
      <c r="BH716">
        <v>1</v>
      </c>
      <c r="BI716">
        <v>3</v>
      </c>
      <c r="BJ716">
        <v>1</v>
      </c>
      <c r="BK716">
        <v>3</v>
      </c>
      <c r="BL716">
        <v>2</v>
      </c>
      <c r="BN716">
        <v>4</v>
      </c>
      <c r="BO716">
        <v>1</v>
      </c>
      <c r="BP716">
        <v>2</v>
      </c>
      <c r="BQ716">
        <v>2</v>
      </c>
      <c r="BR716">
        <v>3</v>
      </c>
      <c r="BS716">
        <v>5</v>
      </c>
    </row>
    <row r="717" spans="1:72" hidden="1">
      <c r="A717" s="9">
        <v>710</v>
      </c>
      <c r="B717" s="9">
        <v>2</v>
      </c>
      <c r="C717" s="9">
        <v>9</v>
      </c>
      <c r="D717" s="9">
        <v>7</v>
      </c>
      <c r="E717" s="9">
        <v>9</v>
      </c>
      <c r="F717" s="9">
        <v>0</v>
      </c>
      <c r="G717" s="9">
        <v>0</v>
      </c>
      <c r="H717" s="9">
        <v>0</v>
      </c>
      <c r="I717" s="9">
        <v>1</v>
      </c>
      <c r="J717" s="9">
        <v>0</v>
      </c>
      <c r="K717" s="9">
        <v>0</v>
      </c>
      <c r="L717" s="9">
        <v>0</v>
      </c>
      <c r="M717" s="9">
        <v>2</v>
      </c>
      <c r="N717" s="9">
        <v>1</v>
      </c>
      <c r="O717" s="9">
        <v>2</v>
      </c>
      <c r="P717" s="9">
        <v>1</v>
      </c>
      <c r="Q717" s="9">
        <v>2</v>
      </c>
      <c r="R717" s="9" t="s">
        <v>957</v>
      </c>
      <c r="S717" s="9" t="s">
        <v>957</v>
      </c>
      <c r="T717" s="9">
        <v>2</v>
      </c>
      <c r="U717" s="9">
        <v>1</v>
      </c>
      <c r="V717" s="9"/>
      <c r="W717" s="75">
        <v>1</v>
      </c>
      <c r="X717" s="75">
        <v>1</v>
      </c>
      <c r="Y717" s="75">
        <v>2</v>
      </c>
      <c r="Z717" s="9">
        <v>1</v>
      </c>
      <c r="AA717" s="9">
        <v>1</v>
      </c>
      <c r="AB717" s="9">
        <v>1</v>
      </c>
      <c r="AC717" s="9">
        <v>1</v>
      </c>
      <c r="AD717" s="9">
        <v>1</v>
      </c>
      <c r="AE717" s="9">
        <v>1</v>
      </c>
      <c r="AF717" s="9">
        <v>1</v>
      </c>
      <c r="AG717" s="9">
        <v>1</v>
      </c>
      <c r="AH717" s="9">
        <v>2</v>
      </c>
      <c r="AI717" s="9">
        <v>2</v>
      </c>
      <c r="AJ717">
        <v>2</v>
      </c>
      <c r="AK717" t="s">
        <v>957</v>
      </c>
      <c r="AL717" s="58">
        <v>1</v>
      </c>
      <c r="AM717">
        <v>1</v>
      </c>
      <c r="AN717">
        <v>1</v>
      </c>
      <c r="AO717">
        <v>2</v>
      </c>
      <c r="AP717">
        <v>2</v>
      </c>
      <c r="AQ717">
        <v>2</v>
      </c>
      <c r="AR717">
        <v>2</v>
      </c>
      <c r="AS717">
        <v>2</v>
      </c>
      <c r="AT717">
        <v>1</v>
      </c>
      <c r="AU717">
        <v>1</v>
      </c>
      <c r="AV717">
        <v>2</v>
      </c>
      <c r="AX717">
        <v>1</v>
      </c>
      <c r="AY717">
        <v>1</v>
      </c>
      <c r="AZ717">
        <v>1</v>
      </c>
      <c r="BA717">
        <v>1</v>
      </c>
      <c r="BB717">
        <v>1</v>
      </c>
      <c r="BC717">
        <v>2</v>
      </c>
      <c r="BD717">
        <v>2</v>
      </c>
      <c r="BE717">
        <v>1</v>
      </c>
      <c r="BF717">
        <v>1</v>
      </c>
      <c r="BG717">
        <v>1</v>
      </c>
      <c r="BH717">
        <v>1</v>
      </c>
      <c r="BI717">
        <v>1</v>
      </c>
      <c r="BJ717">
        <v>1</v>
      </c>
      <c r="BK717">
        <v>1</v>
      </c>
      <c r="BL717">
        <v>1</v>
      </c>
      <c r="BM717">
        <v>1</v>
      </c>
      <c r="BN717">
        <v>3</v>
      </c>
      <c r="BO717">
        <v>2</v>
      </c>
      <c r="BP717">
        <v>1</v>
      </c>
      <c r="BQ717">
        <v>3</v>
      </c>
      <c r="BR717">
        <v>1</v>
      </c>
      <c r="BS717">
        <v>2</v>
      </c>
      <c r="BT717" t="s">
        <v>437</v>
      </c>
    </row>
    <row r="718" spans="1:72" hidden="1">
      <c r="A718" s="9">
        <v>711</v>
      </c>
      <c r="B718" s="9">
        <v>1</v>
      </c>
      <c r="C718" s="9">
        <v>5</v>
      </c>
      <c r="D718" s="9">
        <v>1</v>
      </c>
      <c r="E718" s="9">
        <v>12</v>
      </c>
      <c r="F718" s="9">
        <v>0</v>
      </c>
      <c r="G718" s="9">
        <v>0</v>
      </c>
      <c r="H718" s="9">
        <v>0</v>
      </c>
      <c r="I718" s="9">
        <v>1</v>
      </c>
      <c r="J718" s="9">
        <v>0</v>
      </c>
      <c r="K718" s="9">
        <v>1</v>
      </c>
      <c r="L718" s="9">
        <v>0</v>
      </c>
      <c r="M718" s="9">
        <v>2</v>
      </c>
      <c r="N718" s="9">
        <v>1</v>
      </c>
      <c r="O718" s="9">
        <v>1</v>
      </c>
      <c r="P718" s="9">
        <v>1</v>
      </c>
      <c r="Q718" s="9">
        <v>1</v>
      </c>
      <c r="R718" s="9">
        <v>1</v>
      </c>
      <c r="S718" s="9">
        <v>1</v>
      </c>
      <c r="T718" s="9">
        <v>1</v>
      </c>
      <c r="U718" s="9">
        <v>1</v>
      </c>
      <c r="V718" s="9">
        <v>1</v>
      </c>
      <c r="W718" s="75">
        <v>1</v>
      </c>
      <c r="X718" s="75">
        <v>1</v>
      </c>
      <c r="Y718" s="75">
        <v>2</v>
      </c>
      <c r="Z718" s="9">
        <v>2</v>
      </c>
      <c r="AA718" s="9">
        <v>1</v>
      </c>
      <c r="AB718" s="9">
        <v>1</v>
      </c>
      <c r="AC718" s="9">
        <v>1</v>
      </c>
      <c r="AD718" s="9">
        <v>1</v>
      </c>
      <c r="AE718" s="9">
        <v>1</v>
      </c>
      <c r="AF718" s="9">
        <v>1</v>
      </c>
      <c r="AG718" s="9">
        <v>1</v>
      </c>
      <c r="AH718" s="91">
        <v>1</v>
      </c>
      <c r="AI718" s="9">
        <v>2</v>
      </c>
      <c r="AJ718">
        <v>2</v>
      </c>
      <c r="AK718" t="s">
        <v>957</v>
      </c>
      <c r="AL718" s="58">
        <v>1</v>
      </c>
      <c r="AM718">
        <v>1</v>
      </c>
      <c r="AN718">
        <v>2</v>
      </c>
      <c r="AO718">
        <v>2</v>
      </c>
      <c r="AP718">
        <v>1</v>
      </c>
      <c r="AQ718">
        <v>2</v>
      </c>
      <c r="AR718">
        <v>1</v>
      </c>
      <c r="AS718">
        <v>2</v>
      </c>
      <c r="AT718">
        <v>2</v>
      </c>
      <c r="AU718">
        <v>2</v>
      </c>
      <c r="AV718">
        <v>2</v>
      </c>
      <c r="AW718">
        <v>1</v>
      </c>
      <c r="AX718">
        <v>1</v>
      </c>
      <c r="AY718">
        <v>2</v>
      </c>
      <c r="AZ718">
        <v>2</v>
      </c>
      <c r="BA718">
        <v>1</v>
      </c>
      <c r="BB718">
        <v>2</v>
      </c>
      <c r="BC718">
        <v>1</v>
      </c>
      <c r="BD718">
        <v>1</v>
      </c>
      <c r="BE718">
        <v>1</v>
      </c>
      <c r="BF718">
        <v>2</v>
      </c>
      <c r="BG718">
        <v>2</v>
      </c>
      <c r="BH718">
        <v>1</v>
      </c>
      <c r="BI718">
        <v>2</v>
      </c>
      <c r="BJ718">
        <v>1</v>
      </c>
      <c r="BK718">
        <v>1</v>
      </c>
      <c r="BL718">
        <v>1</v>
      </c>
      <c r="BM718">
        <v>1</v>
      </c>
      <c r="BN718">
        <v>3</v>
      </c>
      <c r="BO718">
        <v>1</v>
      </c>
      <c r="BP718">
        <v>2</v>
      </c>
      <c r="BQ718">
        <v>1</v>
      </c>
      <c r="BR718">
        <v>1</v>
      </c>
      <c r="BS718">
        <v>2</v>
      </c>
    </row>
    <row r="719" spans="1:72">
      <c r="A719" s="9">
        <v>712</v>
      </c>
      <c r="B719" s="9">
        <v>2</v>
      </c>
      <c r="C719" s="9">
        <v>8</v>
      </c>
      <c r="D719" s="9">
        <v>7</v>
      </c>
      <c r="E719" s="9">
        <v>7</v>
      </c>
      <c r="F719" s="9">
        <v>0</v>
      </c>
      <c r="G719" s="9">
        <v>0</v>
      </c>
      <c r="H719" s="9">
        <v>0</v>
      </c>
      <c r="I719" s="9">
        <v>0</v>
      </c>
      <c r="J719" s="9">
        <v>0</v>
      </c>
      <c r="K719" s="9">
        <v>1</v>
      </c>
      <c r="L719" s="9">
        <v>0</v>
      </c>
      <c r="M719" s="9">
        <v>2</v>
      </c>
      <c r="N719" s="9">
        <v>2</v>
      </c>
      <c r="O719" s="9">
        <v>1</v>
      </c>
      <c r="P719" s="9">
        <v>1</v>
      </c>
      <c r="Q719" s="9">
        <v>2</v>
      </c>
      <c r="R719" s="9" t="s">
        <v>957</v>
      </c>
      <c r="S719" s="9" t="s">
        <v>957</v>
      </c>
      <c r="T719" s="9">
        <v>2</v>
      </c>
      <c r="U719" s="9">
        <v>1</v>
      </c>
      <c r="V719" s="9">
        <v>1</v>
      </c>
      <c r="W719" s="75">
        <v>1</v>
      </c>
      <c r="X719" s="75">
        <v>1</v>
      </c>
      <c r="Y719" s="75">
        <v>2</v>
      </c>
      <c r="Z719" s="9">
        <v>2</v>
      </c>
      <c r="AA719" s="9">
        <v>1</v>
      </c>
      <c r="AB719" s="9">
        <v>2</v>
      </c>
      <c r="AC719" s="9">
        <v>1</v>
      </c>
      <c r="AD719" s="9">
        <v>1</v>
      </c>
      <c r="AE719" s="9">
        <v>2</v>
      </c>
      <c r="AF719" s="9">
        <v>1</v>
      </c>
      <c r="AG719" s="9">
        <v>2</v>
      </c>
      <c r="AH719" s="9">
        <v>2</v>
      </c>
      <c r="AI719" s="9">
        <v>1</v>
      </c>
      <c r="AJ719">
        <v>2</v>
      </c>
      <c r="AK719" t="s">
        <v>957</v>
      </c>
      <c r="AL719" s="58">
        <v>1</v>
      </c>
      <c r="AM719">
        <v>1</v>
      </c>
      <c r="AN719">
        <v>1</v>
      </c>
      <c r="AO719">
        <v>1</v>
      </c>
      <c r="AP719">
        <v>2</v>
      </c>
      <c r="AQ719">
        <v>2</v>
      </c>
      <c r="AR719">
        <v>2</v>
      </c>
      <c r="AS719">
        <v>2</v>
      </c>
      <c r="AT719">
        <v>2</v>
      </c>
      <c r="AU719">
        <v>2</v>
      </c>
      <c r="AV719">
        <v>2</v>
      </c>
      <c r="AW719">
        <v>1</v>
      </c>
      <c r="AX719">
        <v>1</v>
      </c>
      <c r="AY719">
        <v>1</v>
      </c>
      <c r="AZ719">
        <v>1</v>
      </c>
      <c r="BA719">
        <v>1</v>
      </c>
      <c r="BB719">
        <v>2</v>
      </c>
      <c r="BC719">
        <v>2</v>
      </c>
      <c r="BD719">
        <v>2</v>
      </c>
      <c r="BE719">
        <v>2</v>
      </c>
      <c r="BF719" t="s">
        <v>957</v>
      </c>
      <c r="BG719" t="s">
        <v>957</v>
      </c>
      <c r="BH719">
        <v>1</v>
      </c>
      <c r="BI719">
        <v>1</v>
      </c>
      <c r="BJ719">
        <v>1</v>
      </c>
      <c r="BK719">
        <v>1</v>
      </c>
      <c r="BL719">
        <v>1</v>
      </c>
      <c r="BM719">
        <v>1</v>
      </c>
      <c r="BN719">
        <v>2</v>
      </c>
      <c r="BO719">
        <v>3</v>
      </c>
      <c r="BP719">
        <v>2</v>
      </c>
      <c r="BQ719">
        <v>3</v>
      </c>
      <c r="BR719">
        <v>3</v>
      </c>
      <c r="BS719">
        <v>3</v>
      </c>
      <c r="BT719" t="s">
        <v>438</v>
      </c>
    </row>
    <row r="720" spans="1:72">
      <c r="A720" s="9">
        <v>713</v>
      </c>
      <c r="B720" s="9">
        <v>1</v>
      </c>
      <c r="C720" s="9">
        <v>9</v>
      </c>
      <c r="D720" s="9">
        <v>7</v>
      </c>
      <c r="E720" s="9">
        <v>13</v>
      </c>
      <c r="F720" s="9">
        <v>0</v>
      </c>
      <c r="G720" s="9">
        <v>0</v>
      </c>
      <c r="H720" s="9">
        <v>0</v>
      </c>
      <c r="I720" s="9">
        <v>0</v>
      </c>
      <c r="J720" s="9">
        <v>0</v>
      </c>
      <c r="K720" s="9">
        <v>1</v>
      </c>
      <c r="L720" s="9">
        <v>0</v>
      </c>
      <c r="M720" s="9">
        <v>1</v>
      </c>
      <c r="N720" s="9">
        <v>2</v>
      </c>
      <c r="O720" s="9">
        <v>1</v>
      </c>
      <c r="P720" s="9">
        <v>1</v>
      </c>
      <c r="Q720" s="9">
        <v>1</v>
      </c>
      <c r="R720" s="9">
        <v>1</v>
      </c>
      <c r="S720" s="9">
        <v>1</v>
      </c>
      <c r="T720" s="9">
        <v>1</v>
      </c>
      <c r="U720" s="9">
        <v>1</v>
      </c>
      <c r="V720" s="9">
        <v>2</v>
      </c>
      <c r="W720" s="75">
        <v>2</v>
      </c>
      <c r="X720" s="75" t="s">
        <v>956</v>
      </c>
      <c r="Y720" s="75" t="s">
        <v>952</v>
      </c>
      <c r="Z720" s="9" t="s">
        <v>952</v>
      </c>
      <c r="AA720" s="9">
        <v>2</v>
      </c>
      <c r="AB720" s="9">
        <v>2</v>
      </c>
      <c r="AC720" s="9">
        <v>1</v>
      </c>
      <c r="AD720" s="9">
        <v>1</v>
      </c>
      <c r="AE720" s="9">
        <v>1</v>
      </c>
      <c r="AF720" s="9">
        <v>1</v>
      </c>
      <c r="AG720" s="9">
        <v>1</v>
      </c>
      <c r="AH720" s="9">
        <v>2</v>
      </c>
      <c r="AI720" s="9">
        <v>2</v>
      </c>
      <c r="AJ720">
        <v>2</v>
      </c>
      <c r="AK720" t="s">
        <v>957</v>
      </c>
      <c r="AL720" s="58">
        <v>2</v>
      </c>
      <c r="AM720">
        <v>1</v>
      </c>
      <c r="AN720">
        <v>1</v>
      </c>
      <c r="AO720">
        <v>1</v>
      </c>
      <c r="AP720">
        <v>1</v>
      </c>
      <c r="AQ720">
        <v>1</v>
      </c>
      <c r="AR720">
        <v>1</v>
      </c>
      <c r="AS720">
        <v>2</v>
      </c>
      <c r="AT720">
        <v>1</v>
      </c>
      <c r="AU720">
        <v>2</v>
      </c>
      <c r="AV720">
        <v>2</v>
      </c>
      <c r="AW720">
        <v>1</v>
      </c>
      <c r="AX720">
        <v>1</v>
      </c>
      <c r="AY720">
        <v>2</v>
      </c>
      <c r="AZ720">
        <v>2</v>
      </c>
      <c r="BA720">
        <v>1</v>
      </c>
      <c r="BB720">
        <v>2</v>
      </c>
      <c r="BC720">
        <v>1</v>
      </c>
      <c r="BD720">
        <v>1</v>
      </c>
      <c r="BE720">
        <v>1</v>
      </c>
      <c r="BF720">
        <v>2</v>
      </c>
      <c r="BG720">
        <v>2</v>
      </c>
      <c r="BH720">
        <v>1</v>
      </c>
      <c r="BI720">
        <v>2</v>
      </c>
      <c r="BJ720">
        <v>1</v>
      </c>
      <c r="BK720">
        <v>1</v>
      </c>
      <c r="BL720">
        <v>1</v>
      </c>
      <c r="BM720">
        <v>1</v>
      </c>
      <c r="BN720">
        <v>4</v>
      </c>
      <c r="BO720">
        <v>2</v>
      </c>
      <c r="BP720">
        <v>2</v>
      </c>
      <c r="BQ720">
        <v>3</v>
      </c>
      <c r="BR720">
        <v>1</v>
      </c>
      <c r="BS720">
        <v>2</v>
      </c>
      <c r="BT720" t="s">
        <v>439</v>
      </c>
    </row>
    <row r="721" spans="1:72" hidden="1">
      <c r="A721" s="9">
        <v>714</v>
      </c>
      <c r="B721" s="9">
        <v>1</v>
      </c>
      <c r="C721" s="9">
        <v>4</v>
      </c>
      <c r="D721" s="9">
        <v>1</v>
      </c>
      <c r="E721" s="9">
        <v>5</v>
      </c>
      <c r="F721" s="9">
        <v>0</v>
      </c>
      <c r="G721" s="9">
        <v>1</v>
      </c>
      <c r="H721" s="9">
        <v>1</v>
      </c>
      <c r="I721" s="9">
        <v>0</v>
      </c>
      <c r="J721" s="9">
        <v>0</v>
      </c>
      <c r="K721" s="9">
        <v>0</v>
      </c>
      <c r="L721" s="9">
        <v>0</v>
      </c>
      <c r="M721" s="9">
        <v>2</v>
      </c>
      <c r="N721" s="9">
        <v>1</v>
      </c>
      <c r="O721" s="9">
        <v>1</v>
      </c>
      <c r="P721" s="9">
        <v>1</v>
      </c>
      <c r="Q721" s="9">
        <v>1</v>
      </c>
      <c r="R721" s="9">
        <v>1</v>
      </c>
      <c r="S721" s="9">
        <v>2</v>
      </c>
      <c r="T721" s="9">
        <v>1</v>
      </c>
      <c r="U721" s="9">
        <v>1</v>
      </c>
      <c r="V721" s="9">
        <v>1</v>
      </c>
      <c r="W721" s="75">
        <v>2</v>
      </c>
      <c r="X721" s="75" t="s">
        <v>956</v>
      </c>
      <c r="Y721" s="75" t="s">
        <v>952</v>
      </c>
      <c r="Z721" s="9" t="s">
        <v>952</v>
      </c>
      <c r="AA721" s="9">
        <v>2</v>
      </c>
      <c r="AB721" s="9">
        <v>1</v>
      </c>
      <c r="AC721" s="9">
        <v>2</v>
      </c>
      <c r="AD721" s="9">
        <v>2</v>
      </c>
      <c r="AE721" s="9">
        <v>1</v>
      </c>
      <c r="AF721" s="9">
        <v>1</v>
      </c>
      <c r="AG721" s="9">
        <v>1</v>
      </c>
      <c r="AH721" s="91">
        <v>1</v>
      </c>
      <c r="AI721" s="9">
        <v>2</v>
      </c>
      <c r="AJ721">
        <v>1</v>
      </c>
      <c r="AK721">
        <v>1</v>
      </c>
      <c r="AL721" s="58">
        <v>1</v>
      </c>
      <c r="AM721">
        <v>1</v>
      </c>
      <c r="AN721">
        <v>2</v>
      </c>
      <c r="AO721">
        <v>2</v>
      </c>
      <c r="AP721">
        <v>2</v>
      </c>
      <c r="AQ721">
        <v>2</v>
      </c>
      <c r="AR721">
        <v>2</v>
      </c>
      <c r="AS721">
        <v>2</v>
      </c>
      <c r="AT721">
        <v>2</v>
      </c>
      <c r="AU721">
        <v>1</v>
      </c>
      <c r="AV721">
        <v>2</v>
      </c>
      <c r="AW721">
        <v>1</v>
      </c>
      <c r="AX721">
        <v>2</v>
      </c>
      <c r="AY721">
        <v>1</v>
      </c>
      <c r="AZ721">
        <v>2</v>
      </c>
      <c r="BA721">
        <v>1</v>
      </c>
      <c r="BB721">
        <v>2</v>
      </c>
      <c r="BC721">
        <v>1</v>
      </c>
      <c r="BD721">
        <v>1</v>
      </c>
      <c r="BE721">
        <v>1</v>
      </c>
      <c r="BF721">
        <v>1</v>
      </c>
      <c r="BG721">
        <v>2</v>
      </c>
      <c r="BH721">
        <v>1</v>
      </c>
      <c r="BI721">
        <v>1</v>
      </c>
      <c r="BJ721">
        <v>1</v>
      </c>
      <c r="BK721">
        <v>2</v>
      </c>
      <c r="BL721">
        <v>2</v>
      </c>
      <c r="BM721">
        <v>2</v>
      </c>
      <c r="BN721">
        <v>4</v>
      </c>
      <c r="BO721">
        <v>1</v>
      </c>
      <c r="BP721">
        <v>1</v>
      </c>
      <c r="BQ721">
        <v>1</v>
      </c>
      <c r="BR721">
        <v>1</v>
      </c>
      <c r="BS721">
        <v>2</v>
      </c>
      <c r="BT721" t="s">
        <v>440</v>
      </c>
    </row>
    <row r="722" spans="1:72">
      <c r="A722" s="9">
        <v>715</v>
      </c>
      <c r="B722" s="9">
        <v>2</v>
      </c>
      <c r="C722" s="9">
        <v>8</v>
      </c>
      <c r="D722" s="9">
        <v>5</v>
      </c>
      <c r="E722" s="9">
        <v>6</v>
      </c>
      <c r="F722" s="9">
        <v>0</v>
      </c>
      <c r="G722" s="9">
        <v>0</v>
      </c>
      <c r="H722" s="9">
        <v>0</v>
      </c>
      <c r="I722" s="9">
        <v>0</v>
      </c>
      <c r="J722" s="9">
        <v>0</v>
      </c>
      <c r="K722" s="9">
        <v>1</v>
      </c>
      <c r="L722" s="9">
        <v>0</v>
      </c>
      <c r="M722" s="9">
        <v>2</v>
      </c>
      <c r="N722" s="9">
        <v>2</v>
      </c>
      <c r="O722" s="9">
        <v>1</v>
      </c>
      <c r="P722" s="9">
        <v>1</v>
      </c>
      <c r="Q722" s="9">
        <v>1</v>
      </c>
      <c r="R722" s="9">
        <v>1</v>
      </c>
      <c r="S722" s="9">
        <v>1</v>
      </c>
      <c r="T722" s="9">
        <v>1</v>
      </c>
      <c r="U722" s="9">
        <v>1</v>
      </c>
      <c r="V722" s="9">
        <v>2</v>
      </c>
      <c r="W722" s="75">
        <v>2</v>
      </c>
      <c r="X722" s="75" t="s">
        <v>956</v>
      </c>
      <c r="Y722" s="75" t="s">
        <v>952</v>
      </c>
      <c r="Z722" s="9" t="s">
        <v>952</v>
      </c>
      <c r="AA722" s="9">
        <v>1</v>
      </c>
      <c r="AB722" s="9">
        <v>2</v>
      </c>
      <c r="AC722" s="9">
        <v>1</v>
      </c>
      <c r="AD722" s="9">
        <v>1</v>
      </c>
      <c r="AE722" s="9">
        <v>1</v>
      </c>
      <c r="AF722" s="9"/>
      <c r="AG722" s="9">
        <v>1</v>
      </c>
      <c r="AH722" s="91">
        <v>1</v>
      </c>
      <c r="AI722" s="9">
        <v>2</v>
      </c>
      <c r="AJ722">
        <v>1</v>
      </c>
      <c r="AK722">
        <v>1</v>
      </c>
      <c r="AL722" s="58">
        <v>1</v>
      </c>
      <c r="AM722">
        <v>1</v>
      </c>
      <c r="AN722">
        <v>1</v>
      </c>
      <c r="AO722">
        <v>2</v>
      </c>
      <c r="AP722">
        <v>1</v>
      </c>
      <c r="AQ722">
        <v>2</v>
      </c>
      <c r="AR722">
        <v>1</v>
      </c>
      <c r="AS722">
        <v>2</v>
      </c>
      <c r="AT722">
        <v>2</v>
      </c>
      <c r="AU722">
        <v>1</v>
      </c>
      <c r="AV722">
        <v>2</v>
      </c>
      <c r="AW722">
        <v>1</v>
      </c>
      <c r="AX722">
        <v>1</v>
      </c>
      <c r="AY722">
        <v>1</v>
      </c>
      <c r="AZ722">
        <v>2</v>
      </c>
      <c r="BA722">
        <v>1</v>
      </c>
      <c r="BB722">
        <v>1</v>
      </c>
      <c r="BC722">
        <v>1</v>
      </c>
      <c r="BD722">
        <v>1</v>
      </c>
      <c r="BE722">
        <v>1</v>
      </c>
      <c r="BF722">
        <v>1</v>
      </c>
      <c r="BG722">
        <v>1</v>
      </c>
      <c r="BH722">
        <v>1</v>
      </c>
      <c r="BI722">
        <v>3</v>
      </c>
      <c r="BJ722">
        <v>2</v>
      </c>
      <c r="BK722">
        <v>2</v>
      </c>
      <c r="BL722">
        <v>2</v>
      </c>
      <c r="BM722">
        <v>1</v>
      </c>
      <c r="BN722">
        <v>4</v>
      </c>
      <c r="BO722">
        <v>3</v>
      </c>
      <c r="BP722">
        <v>2</v>
      </c>
      <c r="BQ722">
        <v>3</v>
      </c>
      <c r="BR722">
        <v>1</v>
      </c>
      <c r="BS722">
        <v>5</v>
      </c>
      <c r="BT722" t="s">
        <v>441</v>
      </c>
    </row>
    <row r="723" spans="1:72" hidden="1">
      <c r="A723" s="9">
        <v>716</v>
      </c>
      <c r="B723" s="9">
        <v>1</v>
      </c>
      <c r="C723" s="9">
        <v>7</v>
      </c>
      <c r="D723" s="9">
        <v>7</v>
      </c>
      <c r="E723" s="9">
        <v>5</v>
      </c>
      <c r="F723" s="9">
        <v>0</v>
      </c>
      <c r="G723" s="9">
        <v>0</v>
      </c>
      <c r="H723" s="9">
        <v>0</v>
      </c>
      <c r="I723" s="9">
        <v>0</v>
      </c>
      <c r="J723" s="9">
        <v>1</v>
      </c>
      <c r="K723" s="9">
        <v>0</v>
      </c>
      <c r="L723" s="9">
        <v>0</v>
      </c>
      <c r="M723" s="9">
        <v>1</v>
      </c>
      <c r="N723" s="9">
        <v>1</v>
      </c>
      <c r="O723" s="9">
        <v>2</v>
      </c>
      <c r="P723" s="9">
        <v>1</v>
      </c>
      <c r="Q723" s="9">
        <v>1</v>
      </c>
      <c r="R723" s="9">
        <v>1</v>
      </c>
      <c r="S723" s="9">
        <v>1</v>
      </c>
      <c r="T723" s="9">
        <v>1</v>
      </c>
      <c r="U723" s="9">
        <v>1</v>
      </c>
      <c r="V723" s="9">
        <v>1</v>
      </c>
      <c r="W723" s="75">
        <v>2</v>
      </c>
      <c r="X723" s="75" t="s">
        <v>956</v>
      </c>
      <c r="Y723" s="75" t="s">
        <v>952</v>
      </c>
      <c r="Z723" s="9" t="s">
        <v>952</v>
      </c>
      <c r="AA723" s="9">
        <v>2</v>
      </c>
      <c r="AB723" s="9">
        <v>2</v>
      </c>
      <c r="AC723" s="9">
        <v>1</v>
      </c>
      <c r="AD723" s="9">
        <v>1</v>
      </c>
      <c r="AE723" s="9">
        <v>1</v>
      </c>
      <c r="AF723" s="9">
        <v>1</v>
      </c>
      <c r="AG723" s="9">
        <v>1</v>
      </c>
      <c r="AH723" s="91">
        <v>2</v>
      </c>
      <c r="AI723" s="9">
        <v>2</v>
      </c>
      <c r="AJ723">
        <v>2</v>
      </c>
      <c r="AK723" t="s">
        <v>957</v>
      </c>
      <c r="AL723" s="58">
        <v>2</v>
      </c>
      <c r="AM723">
        <v>1</v>
      </c>
      <c r="AN723">
        <v>1</v>
      </c>
      <c r="AO723">
        <v>2</v>
      </c>
      <c r="AP723">
        <v>1</v>
      </c>
      <c r="AQ723">
        <v>2</v>
      </c>
      <c r="AR723">
        <v>2</v>
      </c>
      <c r="AS723">
        <v>2</v>
      </c>
      <c r="AT723">
        <v>1</v>
      </c>
      <c r="AU723">
        <v>1</v>
      </c>
      <c r="AV723">
        <v>2</v>
      </c>
      <c r="AW723">
        <v>1</v>
      </c>
      <c r="AX723">
        <v>1</v>
      </c>
      <c r="AY723">
        <v>2</v>
      </c>
      <c r="AZ723">
        <v>2</v>
      </c>
      <c r="BA723">
        <v>1</v>
      </c>
      <c r="BB723">
        <v>2</v>
      </c>
      <c r="BC723">
        <v>1</v>
      </c>
      <c r="BD723">
        <v>1</v>
      </c>
      <c r="BE723">
        <v>1</v>
      </c>
      <c r="BF723">
        <v>1</v>
      </c>
      <c r="BG723">
        <v>2</v>
      </c>
      <c r="BH723">
        <v>1</v>
      </c>
      <c r="BI723">
        <v>1</v>
      </c>
      <c r="BJ723">
        <v>1</v>
      </c>
      <c r="BK723">
        <v>1</v>
      </c>
      <c r="BL723">
        <v>1</v>
      </c>
      <c r="BM723">
        <v>2</v>
      </c>
      <c r="BN723">
        <v>4</v>
      </c>
      <c r="BO723">
        <v>2</v>
      </c>
      <c r="BP723">
        <v>2</v>
      </c>
      <c r="BQ723">
        <v>2</v>
      </c>
      <c r="BR723">
        <v>1</v>
      </c>
      <c r="BS723">
        <v>2</v>
      </c>
    </row>
    <row r="724" spans="1:72" hidden="1">
      <c r="A724" s="9">
        <v>717</v>
      </c>
      <c r="B724" s="9">
        <v>2</v>
      </c>
      <c r="C724" s="9">
        <v>6</v>
      </c>
      <c r="D724" s="9">
        <v>7</v>
      </c>
      <c r="E724" s="9">
        <v>11</v>
      </c>
      <c r="F724" s="9">
        <v>0</v>
      </c>
      <c r="G724" s="9">
        <v>0</v>
      </c>
      <c r="H724" s="9">
        <v>0</v>
      </c>
      <c r="I724" s="9">
        <v>0</v>
      </c>
      <c r="J724" s="9">
        <v>0</v>
      </c>
      <c r="K724" s="9">
        <v>0</v>
      </c>
      <c r="L724" s="9">
        <v>1</v>
      </c>
      <c r="M724" s="9">
        <v>2</v>
      </c>
      <c r="N724" s="9">
        <v>1</v>
      </c>
      <c r="O724" s="9">
        <v>1</v>
      </c>
      <c r="P724" s="9">
        <v>1</v>
      </c>
      <c r="Q724" s="9">
        <v>1</v>
      </c>
      <c r="R724" s="9">
        <v>1</v>
      </c>
      <c r="S724" s="9">
        <v>2</v>
      </c>
      <c r="T724" s="9">
        <v>1</v>
      </c>
      <c r="U724" s="9">
        <v>1</v>
      </c>
      <c r="V724" s="9">
        <v>2</v>
      </c>
      <c r="W724" s="75">
        <v>2</v>
      </c>
      <c r="X724" s="75" t="s">
        <v>954</v>
      </c>
      <c r="Y724" s="75" t="s">
        <v>952</v>
      </c>
      <c r="Z724" s="9" t="s">
        <v>952</v>
      </c>
      <c r="AA724" s="9">
        <v>2</v>
      </c>
      <c r="AB724" s="9">
        <v>2</v>
      </c>
      <c r="AC724" s="9">
        <v>1</v>
      </c>
      <c r="AD724" s="9">
        <v>1</v>
      </c>
      <c r="AE724" s="9">
        <v>2</v>
      </c>
      <c r="AF724" s="9">
        <v>1</v>
      </c>
      <c r="AG724" s="9">
        <v>1</v>
      </c>
      <c r="AH724" s="91">
        <v>1</v>
      </c>
      <c r="AI724" s="9">
        <v>2</v>
      </c>
      <c r="AJ724">
        <v>2</v>
      </c>
      <c r="AK724" t="s">
        <v>957</v>
      </c>
      <c r="AL724" s="58">
        <v>1</v>
      </c>
      <c r="AM724">
        <v>1</v>
      </c>
      <c r="AN724">
        <v>2</v>
      </c>
      <c r="AO724">
        <v>1</v>
      </c>
      <c r="AP724">
        <v>2</v>
      </c>
      <c r="AQ724">
        <v>2</v>
      </c>
      <c r="AR724">
        <v>2</v>
      </c>
      <c r="AS724">
        <v>2</v>
      </c>
      <c r="AT724">
        <v>2</v>
      </c>
      <c r="AU724">
        <v>1</v>
      </c>
      <c r="AV724">
        <v>2</v>
      </c>
      <c r="AW724">
        <v>1</v>
      </c>
      <c r="AX724">
        <v>2</v>
      </c>
      <c r="AY724">
        <v>2</v>
      </c>
      <c r="AZ724">
        <v>1</v>
      </c>
      <c r="BA724">
        <v>1</v>
      </c>
      <c r="BB724">
        <v>2</v>
      </c>
      <c r="BC724">
        <v>1</v>
      </c>
      <c r="BD724">
        <v>1</v>
      </c>
      <c r="BE724">
        <v>1</v>
      </c>
      <c r="BF724">
        <v>1</v>
      </c>
      <c r="BG724">
        <v>1</v>
      </c>
      <c r="BH724">
        <v>1</v>
      </c>
      <c r="BI724">
        <v>1</v>
      </c>
      <c r="BJ724">
        <v>1</v>
      </c>
      <c r="BK724">
        <v>1</v>
      </c>
      <c r="BL724">
        <v>1</v>
      </c>
      <c r="BM724">
        <v>1</v>
      </c>
      <c r="BN724">
        <v>3</v>
      </c>
      <c r="BO724">
        <v>2</v>
      </c>
      <c r="BP724">
        <v>1</v>
      </c>
      <c r="BQ724">
        <v>2</v>
      </c>
      <c r="BR724">
        <v>1</v>
      </c>
      <c r="BS724">
        <v>1</v>
      </c>
      <c r="BT724" t="s">
        <v>442</v>
      </c>
    </row>
    <row r="725" spans="1:72">
      <c r="A725" s="9">
        <v>718</v>
      </c>
      <c r="B725" s="9">
        <v>2</v>
      </c>
      <c r="C725" s="9">
        <v>7</v>
      </c>
      <c r="D725" s="9">
        <v>5</v>
      </c>
      <c r="E725" s="9">
        <v>3</v>
      </c>
      <c r="F725" s="9">
        <v>0</v>
      </c>
      <c r="G725" s="9">
        <v>0</v>
      </c>
      <c r="H725" s="9">
        <v>0</v>
      </c>
      <c r="I725" s="9">
        <v>0</v>
      </c>
      <c r="J725" s="9">
        <v>0</v>
      </c>
      <c r="K725" s="9">
        <v>0</v>
      </c>
      <c r="L725" s="9">
        <v>1</v>
      </c>
      <c r="M725" s="9">
        <v>2</v>
      </c>
      <c r="N725" s="9">
        <v>2</v>
      </c>
      <c r="O725" s="9">
        <v>2</v>
      </c>
      <c r="P725" s="9">
        <v>2</v>
      </c>
      <c r="Q725" s="9">
        <v>1</v>
      </c>
      <c r="R725" s="9">
        <v>1</v>
      </c>
      <c r="S725" s="9">
        <v>1</v>
      </c>
      <c r="T725" s="9">
        <v>2</v>
      </c>
      <c r="U725" s="9">
        <v>1</v>
      </c>
      <c r="V725" s="9">
        <v>2</v>
      </c>
      <c r="W725" s="75">
        <v>2</v>
      </c>
      <c r="X725" s="75" t="s">
        <v>956</v>
      </c>
      <c r="Y725" s="75" t="s">
        <v>952</v>
      </c>
      <c r="Z725" s="9" t="s">
        <v>952</v>
      </c>
      <c r="AA725" s="9">
        <v>1</v>
      </c>
      <c r="AB725" s="9">
        <v>2</v>
      </c>
      <c r="AC725" s="9">
        <v>1</v>
      </c>
      <c r="AD725" s="9">
        <v>1</v>
      </c>
      <c r="AE725" s="9">
        <v>2</v>
      </c>
      <c r="AF725" s="9">
        <v>1</v>
      </c>
      <c r="AG725" s="9">
        <v>2</v>
      </c>
      <c r="AH725" s="9">
        <v>2</v>
      </c>
      <c r="AI725" s="9">
        <v>2</v>
      </c>
      <c r="AJ725">
        <v>2</v>
      </c>
      <c r="AK725" t="s">
        <v>957</v>
      </c>
      <c r="AL725" s="58">
        <v>1</v>
      </c>
      <c r="AM725">
        <v>1</v>
      </c>
      <c r="AN725">
        <v>1</v>
      </c>
      <c r="AO725">
        <v>2</v>
      </c>
      <c r="AP725">
        <v>1</v>
      </c>
      <c r="AQ725">
        <v>2</v>
      </c>
      <c r="AR725">
        <v>2</v>
      </c>
      <c r="AS725">
        <v>2</v>
      </c>
      <c r="AT725">
        <v>2</v>
      </c>
      <c r="AU725">
        <v>2</v>
      </c>
      <c r="AV725">
        <v>2</v>
      </c>
      <c r="AW725">
        <v>1</v>
      </c>
      <c r="AX725">
        <v>2</v>
      </c>
      <c r="AY725">
        <v>2</v>
      </c>
      <c r="AZ725">
        <v>2</v>
      </c>
      <c r="BA725">
        <v>1</v>
      </c>
      <c r="BB725">
        <v>2</v>
      </c>
      <c r="BC725">
        <v>1</v>
      </c>
      <c r="BD725">
        <v>2</v>
      </c>
      <c r="BE725">
        <v>2</v>
      </c>
      <c r="BF725" t="s">
        <v>957</v>
      </c>
      <c r="BG725" t="s">
        <v>957</v>
      </c>
      <c r="BH725">
        <v>1</v>
      </c>
      <c r="BI725">
        <v>1</v>
      </c>
      <c r="BJ725">
        <v>1</v>
      </c>
      <c r="BK725">
        <v>1</v>
      </c>
      <c r="BL725">
        <v>1</v>
      </c>
      <c r="BM725">
        <v>3</v>
      </c>
      <c r="BN725">
        <v>4</v>
      </c>
      <c r="BO725">
        <v>3</v>
      </c>
      <c r="BP725">
        <v>2</v>
      </c>
      <c r="BQ725">
        <v>3</v>
      </c>
      <c r="BR725">
        <v>3</v>
      </c>
      <c r="BS725">
        <v>2</v>
      </c>
    </row>
    <row r="726" spans="1:72" hidden="1">
      <c r="A726" s="9">
        <v>719</v>
      </c>
      <c r="B726" s="9">
        <v>2</v>
      </c>
      <c r="C726" s="9">
        <v>9</v>
      </c>
      <c r="D726" s="9">
        <v>5</v>
      </c>
      <c r="E726" s="9">
        <v>1</v>
      </c>
      <c r="F726" s="9">
        <v>0</v>
      </c>
      <c r="G726" s="9">
        <v>0</v>
      </c>
      <c r="H726" s="9">
        <v>0</v>
      </c>
      <c r="I726" s="9">
        <v>1</v>
      </c>
      <c r="J726" s="9">
        <v>0</v>
      </c>
      <c r="K726" s="9">
        <v>0</v>
      </c>
      <c r="L726" s="9">
        <v>0</v>
      </c>
      <c r="M726" s="9">
        <v>2</v>
      </c>
      <c r="N726" s="9">
        <v>1</v>
      </c>
      <c r="O726" s="9">
        <v>1</v>
      </c>
      <c r="P726" s="9">
        <v>1</v>
      </c>
      <c r="Q726" s="9">
        <v>2</v>
      </c>
      <c r="R726" s="9" t="s">
        <v>957</v>
      </c>
      <c r="S726" s="9" t="s">
        <v>957</v>
      </c>
      <c r="T726" s="9">
        <v>2</v>
      </c>
      <c r="U726" s="9">
        <v>1</v>
      </c>
      <c r="V726" s="9">
        <v>2</v>
      </c>
      <c r="W726" s="75">
        <v>1</v>
      </c>
      <c r="X726" s="75">
        <v>1</v>
      </c>
      <c r="Y726" s="75">
        <v>2</v>
      </c>
      <c r="Z726" s="9">
        <v>2</v>
      </c>
      <c r="AA726" s="9">
        <v>1</v>
      </c>
      <c r="AB726" s="9">
        <v>2</v>
      </c>
      <c r="AC726" s="9">
        <v>1</v>
      </c>
      <c r="AD726" s="9">
        <v>1</v>
      </c>
      <c r="AE726" s="9">
        <v>2</v>
      </c>
      <c r="AF726" s="9">
        <v>2</v>
      </c>
      <c r="AG726" s="9">
        <v>1</v>
      </c>
      <c r="AH726" s="91">
        <v>1</v>
      </c>
      <c r="AI726" s="9">
        <v>2</v>
      </c>
      <c r="AJ726">
        <v>2</v>
      </c>
      <c r="AK726" t="s">
        <v>957</v>
      </c>
      <c r="AL726" s="58">
        <v>1</v>
      </c>
      <c r="AM726">
        <v>1</v>
      </c>
      <c r="AN726">
        <v>2</v>
      </c>
      <c r="AO726">
        <v>2</v>
      </c>
      <c r="AP726">
        <v>1</v>
      </c>
      <c r="AQ726">
        <v>2</v>
      </c>
      <c r="AR726">
        <v>2</v>
      </c>
      <c r="AS726">
        <v>2</v>
      </c>
      <c r="AT726">
        <v>2</v>
      </c>
      <c r="AU726">
        <v>1</v>
      </c>
      <c r="AV726">
        <v>2</v>
      </c>
      <c r="AW726">
        <v>2</v>
      </c>
      <c r="AX726">
        <v>2</v>
      </c>
      <c r="AY726">
        <v>2</v>
      </c>
      <c r="AZ726">
        <v>2</v>
      </c>
      <c r="BA726">
        <v>1</v>
      </c>
      <c r="BB726">
        <v>1</v>
      </c>
      <c r="BC726">
        <v>2</v>
      </c>
      <c r="BD726">
        <v>2</v>
      </c>
      <c r="BE726">
        <v>2</v>
      </c>
      <c r="BF726" t="s">
        <v>957</v>
      </c>
      <c r="BG726" t="s">
        <v>957</v>
      </c>
      <c r="BH726">
        <v>1</v>
      </c>
      <c r="BI726">
        <v>3</v>
      </c>
      <c r="BJ726">
        <v>2</v>
      </c>
      <c r="BK726">
        <v>2</v>
      </c>
      <c r="BL726">
        <v>2</v>
      </c>
      <c r="BM726">
        <v>2</v>
      </c>
      <c r="BN726">
        <v>3</v>
      </c>
      <c r="BO726">
        <v>3</v>
      </c>
      <c r="BP726">
        <v>3</v>
      </c>
      <c r="BQ726">
        <v>3</v>
      </c>
      <c r="BR726">
        <v>3</v>
      </c>
      <c r="BS726">
        <v>2</v>
      </c>
    </row>
    <row r="727" spans="1:72" hidden="1">
      <c r="A727" s="9">
        <v>720</v>
      </c>
      <c r="B727" s="9">
        <v>2</v>
      </c>
      <c r="C727" s="9">
        <v>5</v>
      </c>
      <c r="D727" s="9">
        <v>5</v>
      </c>
      <c r="E727" s="9">
        <v>14</v>
      </c>
      <c r="F727" s="9">
        <v>0</v>
      </c>
      <c r="G727" s="9">
        <v>0</v>
      </c>
      <c r="H727" s="9">
        <v>0</v>
      </c>
      <c r="I727" s="9">
        <v>0</v>
      </c>
      <c r="J727" s="9">
        <v>1</v>
      </c>
      <c r="K727" s="9">
        <v>0</v>
      </c>
      <c r="L727" s="9">
        <v>0</v>
      </c>
      <c r="M727" s="9">
        <v>1</v>
      </c>
      <c r="N727" s="9">
        <v>1</v>
      </c>
      <c r="O727" s="9">
        <v>1</v>
      </c>
      <c r="P727" s="9">
        <v>1</v>
      </c>
      <c r="Q727" s="9">
        <v>1</v>
      </c>
      <c r="R727" s="9">
        <v>1</v>
      </c>
      <c r="S727" s="9">
        <v>1</v>
      </c>
      <c r="T727" s="9">
        <v>2</v>
      </c>
      <c r="U727" s="9">
        <v>1</v>
      </c>
      <c r="V727" s="9">
        <v>2</v>
      </c>
      <c r="W727" s="75">
        <v>2</v>
      </c>
      <c r="X727" s="75" t="s">
        <v>956</v>
      </c>
      <c r="Y727" s="75" t="s">
        <v>952</v>
      </c>
      <c r="Z727" s="9" t="s">
        <v>952</v>
      </c>
      <c r="AA727" s="9">
        <v>2</v>
      </c>
      <c r="AB727" s="9">
        <v>2</v>
      </c>
      <c r="AC727" s="9">
        <v>1</v>
      </c>
      <c r="AD727" s="9">
        <v>1</v>
      </c>
      <c r="AE727" s="9">
        <v>2</v>
      </c>
      <c r="AF727" s="9">
        <v>1</v>
      </c>
      <c r="AG727" s="9">
        <v>1</v>
      </c>
      <c r="AH727" s="91">
        <v>1</v>
      </c>
      <c r="AI727" s="9">
        <v>2</v>
      </c>
      <c r="AJ727">
        <v>2</v>
      </c>
      <c r="AK727" t="s">
        <v>957</v>
      </c>
      <c r="AL727" s="58">
        <v>2</v>
      </c>
      <c r="AM727">
        <v>1</v>
      </c>
      <c r="AN727">
        <v>2</v>
      </c>
      <c r="AO727">
        <v>2</v>
      </c>
      <c r="AP727">
        <v>2</v>
      </c>
      <c r="AQ727">
        <v>2</v>
      </c>
      <c r="AR727">
        <v>2</v>
      </c>
      <c r="AS727">
        <v>2</v>
      </c>
      <c r="AT727">
        <v>2</v>
      </c>
      <c r="AU727">
        <v>2</v>
      </c>
      <c r="AV727">
        <v>2</v>
      </c>
      <c r="AW727">
        <v>1</v>
      </c>
      <c r="AX727">
        <v>1</v>
      </c>
      <c r="AY727">
        <v>2</v>
      </c>
      <c r="AZ727">
        <v>1</v>
      </c>
      <c r="BA727">
        <v>1</v>
      </c>
      <c r="BB727">
        <v>1</v>
      </c>
      <c r="BC727">
        <v>1</v>
      </c>
      <c r="BD727">
        <v>1</v>
      </c>
      <c r="BE727">
        <v>1</v>
      </c>
      <c r="BF727">
        <v>2</v>
      </c>
      <c r="BG727">
        <v>2</v>
      </c>
      <c r="BH727">
        <v>1</v>
      </c>
      <c r="BI727">
        <v>2</v>
      </c>
      <c r="BJ727">
        <v>1</v>
      </c>
      <c r="BK727">
        <v>1</v>
      </c>
      <c r="BL727">
        <v>1</v>
      </c>
      <c r="BM727">
        <v>2</v>
      </c>
      <c r="BN727">
        <v>4</v>
      </c>
      <c r="BO727">
        <v>2</v>
      </c>
      <c r="BP727">
        <v>2</v>
      </c>
      <c r="BQ727">
        <v>1</v>
      </c>
      <c r="BR727">
        <v>1</v>
      </c>
      <c r="BS727">
        <v>2</v>
      </c>
      <c r="BT727" t="s">
        <v>443</v>
      </c>
    </row>
    <row r="728" spans="1:72" hidden="1">
      <c r="A728" s="9">
        <v>721</v>
      </c>
      <c r="B728" s="9">
        <v>1</v>
      </c>
      <c r="C728" s="9">
        <v>9</v>
      </c>
      <c r="D728" s="9">
        <v>7</v>
      </c>
      <c r="E728" s="9">
        <v>5</v>
      </c>
      <c r="F728" s="9">
        <v>0</v>
      </c>
      <c r="G728" s="9">
        <v>0</v>
      </c>
      <c r="H728" s="9">
        <v>0</v>
      </c>
      <c r="I728" s="9">
        <v>0</v>
      </c>
      <c r="J728" s="9">
        <v>0</v>
      </c>
      <c r="K728" s="9">
        <v>1</v>
      </c>
      <c r="L728" s="9">
        <v>0</v>
      </c>
      <c r="M728" s="9">
        <v>2</v>
      </c>
      <c r="N728" s="9">
        <v>1</v>
      </c>
      <c r="O728" s="9">
        <v>2</v>
      </c>
      <c r="P728" s="9">
        <v>1</v>
      </c>
      <c r="Q728" s="9">
        <v>1</v>
      </c>
      <c r="R728" s="9">
        <v>1</v>
      </c>
      <c r="S728" s="9">
        <v>1</v>
      </c>
      <c r="T728" s="9">
        <v>1</v>
      </c>
      <c r="U728" s="9">
        <v>1</v>
      </c>
      <c r="V728" s="9">
        <v>1</v>
      </c>
      <c r="W728" s="75">
        <v>2</v>
      </c>
      <c r="X728" s="75" t="s">
        <v>956</v>
      </c>
      <c r="Y728" s="75" t="s">
        <v>952</v>
      </c>
      <c r="Z728" s="9" t="s">
        <v>952</v>
      </c>
      <c r="AA728" s="9">
        <v>2</v>
      </c>
      <c r="AB728" s="9">
        <v>2</v>
      </c>
      <c r="AC728" s="9">
        <v>1</v>
      </c>
      <c r="AD728" s="9">
        <v>1</v>
      </c>
      <c r="AE728" s="9">
        <v>2</v>
      </c>
      <c r="AF728" s="9">
        <v>1</v>
      </c>
      <c r="AG728" s="9">
        <v>1</v>
      </c>
      <c r="AH728" s="91">
        <v>2</v>
      </c>
      <c r="AI728" s="9">
        <v>1</v>
      </c>
      <c r="AJ728">
        <v>2</v>
      </c>
      <c r="AK728" t="s">
        <v>957</v>
      </c>
      <c r="AL728" s="58">
        <v>2</v>
      </c>
      <c r="AM728">
        <v>1</v>
      </c>
      <c r="AN728">
        <v>2</v>
      </c>
      <c r="AO728">
        <v>1</v>
      </c>
      <c r="AP728">
        <v>1</v>
      </c>
      <c r="AQ728">
        <v>2</v>
      </c>
      <c r="AR728">
        <v>2</v>
      </c>
      <c r="AS728">
        <v>2</v>
      </c>
      <c r="AT728">
        <v>2</v>
      </c>
      <c r="AU728">
        <v>2</v>
      </c>
      <c r="AV728">
        <v>2</v>
      </c>
      <c r="AW728">
        <v>1</v>
      </c>
      <c r="AX728">
        <v>2</v>
      </c>
      <c r="AY728">
        <v>2</v>
      </c>
      <c r="AZ728">
        <v>2</v>
      </c>
      <c r="BA728">
        <v>2</v>
      </c>
      <c r="BB728">
        <v>2</v>
      </c>
      <c r="BC728">
        <v>1</v>
      </c>
      <c r="BD728">
        <v>1</v>
      </c>
      <c r="BE728">
        <v>1</v>
      </c>
      <c r="BH728">
        <v>1</v>
      </c>
      <c r="BI728">
        <v>3</v>
      </c>
      <c r="BJ728">
        <v>3</v>
      </c>
      <c r="BK728">
        <v>4</v>
      </c>
      <c r="BL728">
        <v>4</v>
      </c>
      <c r="BM728">
        <v>1</v>
      </c>
      <c r="BN728">
        <v>3</v>
      </c>
      <c r="BO728">
        <v>1</v>
      </c>
      <c r="BP728">
        <v>4</v>
      </c>
      <c r="BQ728">
        <v>1</v>
      </c>
      <c r="BR728">
        <v>1</v>
      </c>
      <c r="BS728">
        <v>5</v>
      </c>
    </row>
    <row r="729" spans="1:72">
      <c r="A729" s="9">
        <v>722</v>
      </c>
      <c r="B729" s="9">
        <v>2</v>
      </c>
      <c r="C729" s="9">
        <v>5</v>
      </c>
      <c r="D729" s="9">
        <v>4</v>
      </c>
      <c r="E729" s="9">
        <v>7</v>
      </c>
      <c r="F729" s="9">
        <v>0</v>
      </c>
      <c r="G729" s="9">
        <v>0</v>
      </c>
      <c r="H729" s="9">
        <v>0</v>
      </c>
      <c r="I729" s="9">
        <v>0</v>
      </c>
      <c r="J729" s="9">
        <v>1</v>
      </c>
      <c r="K729" s="9">
        <v>0</v>
      </c>
      <c r="L729" s="9">
        <v>0</v>
      </c>
      <c r="M729" s="9">
        <v>2</v>
      </c>
      <c r="N729" s="9">
        <v>2</v>
      </c>
      <c r="O729" s="9">
        <v>2</v>
      </c>
      <c r="P729" s="9">
        <v>1</v>
      </c>
      <c r="Q729" s="9">
        <v>1</v>
      </c>
      <c r="R729" s="9">
        <v>1</v>
      </c>
      <c r="S729" s="9">
        <v>1</v>
      </c>
      <c r="T729" s="9">
        <v>1</v>
      </c>
      <c r="U729" s="9">
        <v>1</v>
      </c>
      <c r="V729" s="9">
        <v>2</v>
      </c>
      <c r="W729" s="75">
        <v>2</v>
      </c>
      <c r="X729" s="75" t="s">
        <v>956</v>
      </c>
      <c r="Y729" s="75" t="s">
        <v>952</v>
      </c>
      <c r="Z729" s="9" t="s">
        <v>952</v>
      </c>
      <c r="AA729" s="9">
        <v>2</v>
      </c>
      <c r="AB729" s="9">
        <v>2</v>
      </c>
      <c r="AC729" s="9">
        <v>2</v>
      </c>
      <c r="AD729" s="9">
        <v>1</v>
      </c>
      <c r="AE729" s="9">
        <v>2</v>
      </c>
      <c r="AF729" s="9">
        <v>1</v>
      </c>
      <c r="AG729" s="9">
        <v>1</v>
      </c>
      <c r="AH729" s="91">
        <v>1</v>
      </c>
      <c r="AI729" s="9">
        <v>2</v>
      </c>
      <c r="AJ729">
        <v>2</v>
      </c>
      <c r="AK729" t="s">
        <v>957</v>
      </c>
      <c r="AL729" s="58">
        <v>1</v>
      </c>
      <c r="AM729">
        <v>1</v>
      </c>
      <c r="AN729">
        <v>1</v>
      </c>
      <c r="AO729">
        <v>2</v>
      </c>
      <c r="AP729">
        <v>1</v>
      </c>
      <c r="AQ729">
        <v>2</v>
      </c>
      <c r="AR729">
        <v>2</v>
      </c>
      <c r="AS729">
        <v>2</v>
      </c>
      <c r="AT729">
        <v>1</v>
      </c>
      <c r="AU729">
        <v>2</v>
      </c>
      <c r="AV729">
        <v>2</v>
      </c>
      <c r="AW729">
        <v>1</v>
      </c>
      <c r="AX729">
        <v>2</v>
      </c>
      <c r="AY729">
        <v>2</v>
      </c>
      <c r="AZ729">
        <v>2</v>
      </c>
      <c r="BA729">
        <v>2</v>
      </c>
      <c r="BB729">
        <v>2</v>
      </c>
      <c r="BC729">
        <v>1</v>
      </c>
      <c r="BD729">
        <v>1</v>
      </c>
      <c r="BE729">
        <v>1</v>
      </c>
      <c r="BF729">
        <v>1</v>
      </c>
      <c r="BG729">
        <v>2</v>
      </c>
      <c r="BH729">
        <v>2</v>
      </c>
      <c r="BI729">
        <v>3</v>
      </c>
      <c r="BJ729">
        <v>1</v>
      </c>
      <c r="BK729">
        <v>2</v>
      </c>
      <c r="BL729">
        <v>2</v>
      </c>
      <c r="BM729">
        <v>2</v>
      </c>
      <c r="BN729">
        <v>4</v>
      </c>
      <c r="BO729">
        <v>2</v>
      </c>
      <c r="BP729">
        <v>1</v>
      </c>
      <c r="BQ729">
        <v>3</v>
      </c>
      <c r="BR729">
        <v>1</v>
      </c>
      <c r="BS729">
        <v>2</v>
      </c>
      <c r="BT729" t="s">
        <v>444</v>
      </c>
    </row>
    <row r="730" spans="1:72" hidden="1">
      <c r="A730" s="9">
        <v>723</v>
      </c>
      <c r="B730" s="9">
        <v>1</v>
      </c>
      <c r="C730" s="9">
        <v>3</v>
      </c>
      <c r="D730" s="9">
        <v>1</v>
      </c>
      <c r="E730" s="9">
        <v>9</v>
      </c>
      <c r="F730" s="9">
        <v>1</v>
      </c>
      <c r="G730" s="9">
        <v>0</v>
      </c>
      <c r="H730" s="9">
        <v>0</v>
      </c>
      <c r="I730" s="9">
        <v>0</v>
      </c>
      <c r="J730" s="9">
        <v>0</v>
      </c>
      <c r="K730" s="9">
        <v>0</v>
      </c>
      <c r="L730" s="9">
        <v>0</v>
      </c>
      <c r="M730" s="9">
        <v>3</v>
      </c>
      <c r="N730" s="9">
        <v>2</v>
      </c>
      <c r="O730" s="9">
        <v>2</v>
      </c>
      <c r="P730" s="9">
        <v>2</v>
      </c>
      <c r="Q730" s="9">
        <v>1</v>
      </c>
      <c r="R730" s="9">
        <v>1</v>
      </c>
      <c r="S730" s="9">
        <v>2</v>
      </c>
      <c r="T730" s="9">
        <v>2</v>
      </c>
      <c r="U730" s="9">
        <v>1</v>
      </c>
      <c r="V730" s="9">
        <v>2</v>
      </c>
      <c r="W730" s="75">
        <v>1</v>
      </c>
      <c r="X730" s="75">
        <v>1</v>
      </c>
      <c r="Y730" s="75">
        <v>2</v>
      </c>
      <c r="Z730" s="9">
        <v>1</v>
      </c>
      <c r="AA730" s="9">
        <v>2</v>
      </c>
      <c r="AB730" s="9">
        <v>2</v>
      </c>
      <c r="AC730" s="9">
        <v>2</v>
      </c>
      <c r="AD730" s="9">
        <v>1</v>
      </c>
      <c r="AE730" s="9">
        <v>2</v>
      </c>
      <c r="AF730" s="9">
        <v>1</v>
      </c>
      <c r="AG730" s="9">
        <v>1</v>
      </c>
      <c r="AH730" s="91">
        <v>1</v>
      </c>
      <c r="AI730" s="9">
        <v>2</v>
      </c>
      <c r="AJ730">
        <v>1</v>
      </c>
      <c r="AK730">
        <v>1</v>
      </c>
      <c r="AL730" s="58">
        <v>2</v>
      </c>
      <c r="AM730">
        <v>2</v>
      </c>
      <c r="AN730">
        <v>2</v>
      </c>
      <c r="AO730">
        <v>2</v>
      </c>
      <c r="AP730">
        <v>1</v>
      </c>
      <c r="AQ730">
        <v>2</v>
      </c>
      <c r="AR730">
        <v>2</v>
      </c>
      <c r="AS730">
        <v>2</v>
      </c>
      <c r="AT730">
        <v>2</v>
      </c>
      <c r="AU730">
        <v>2</v>
      </c>
      <c r="AV730">
        <v>1</v>
      </c>
      <c r="AW730">
        <v>1</v>
      </c>
      <c r="AX730">
        <v>2</v>
      </c>
      <c r="AY730">
        <v>2</v>
      </c>
      <c r="AZ730">
        <v>2</v>
      </c>
      <c r="BA730">
        <v>2</v>
      </c>
      <c r="BB730">
        <v>2</v>
      </c>
      <c r="BC730">
        <v>1</v>
      </c>
      <c r="BD730">
        <v>1</v>
      </c>
      <c r="BE730">
        <v>1</v>
      </c>
      <c r="BF730">
        <v>2</v>
      </c>
      <c r="BG730">
        <v>3</v>
      </c>
      <c r="BH730">
        <v>1</v>
      </c>
      <c r="BI730">
        <v>3</v>
      </c>
      <c r="BJ730">
        <v>3</v>
      </c>
      <c r="BK730">
        <v>3</v>
      </c>
      <c r="BL730">
        <v>2</v>
      </c>
      <c r="BM730">
        <v>2</v>
      </c>
      <c r="BN730">
        <v>4</v>
      </c>
      <c r="BO730">
        <v>1</v>
      </c>
      <c r="BP730">
        <v>4</v>
      </c>
      <c r="BQ730">
        <v>3</v>
      </c>
      <c r="BR730">
        <v>1</v>
      </c>
      <c r="BS730">
        <v>3</v>
      </c>
    </row>
    <row r="731" spans="1:72" hidden="1">
      <c r="A731" s="9">
        <v>724</v>
      </c>
      <c r="B731" s="9">
        <v>1</v>
      </c>
      <c r="C731" s="9">
        <v>8</v>
      </c>
      <c r="D731" s="9">
        <v>7</v>
      </c>
      <c r="E731" s="9">
        <v>15</v>
      </c>
      <c r="F731" s="9">
        <v>0</v>
      </c>
      <c r="G731" s="9">
        <v>0</v>
      </c>
      <c r="H731" s="9">
        <v>0</v>
      </c>
      <c r="I731" s="9">
        <v>0</v>
      </c>
      <c r="J731" s="9">
        <v>0</v>
      </c>
      <c r="K731" s="9">
        <v>1</v>
      </c>
      <c r="L731" s="9">
        <v>0</v>
      </c>
      <c r="M731" s="9">
        <v>2</v>
      </c>
      <c r="N731" s="9">
        <v>1</v>
      </c>
      <c r="O731" s="9">
        <v>1</v>
      </c>
      <c r="P731" s="9">
        <v>1</v>
      </c>
      <c r="Q731" s="9">
        <v>1</v>
      </c>
      <c r="R731" s="9">
        <v>1</v>
      </c>
      <c r="S731" s="9">
        <v>1</v>
      </c>
      <c r="T731" s="9">
        <v>1</v>
      </c>
      <c r="U731" s="9">
        <v>1</v>
      </c>
      <c r="V731" s="9">
        <v>1</v>
      </c>
      <c r="W731" s="75">
        <v>1</v>
      </c>
      <c r="X731" s="75">
        <v>1</v>
      </c>
      <c r="Y731" s="75">
        <v>2</v>
      </c>
      <c r="Z731" s="9">
        <v>1</v>
      </c>
      <c r="AA731" s="9">
        <v>2</v>
      </c>
      <c r="AB731" s="9">
        <v>2</v>
      </c>
      <c r="AC731" s="9">
        <v>1</v>
      </c>
      <c r="AD731" s="9">
        <v>1</v>
      </c>
      <c r="AE731" s="9">
        <v>2</v>
      </c>
      <c r="AF731" s="9">
        <v>1</v>
      </c>
      <c r="AG731" s="9">
        <v>1</v>
      </c>
      <c r="AH731" s="9">
        <v>1</v>
      </c>
      <c r="AI731" s="9">
        <v>2</v>
      </c>
      <c r="AJ731">
        <v>2</v>
      </c>
      <c r="AK731" t="s">
        <v>957</v>
      </c>
      <c r="AL731" s="58">
        <v>2</v>
      </c>
      <c r="AM731">
        <v>1</v>
      </c>
      <c r="AN731">
        <v>1</v>
      </c>
      <c r="AO731">
        <v>2</v>
      </c>
      <c r="AP731">
        <v>1</v>
      </c>
      <c r="AQ731">
        <v>2</v>
      </c>
      <c r="AR731">
        <v>1</v>
      </c>
      <c r="AS731">
        <v>2</v>
      </c>
      <c r="AT731">
        <v>1</v>
      </c>
      <c r="AU731">
        <v>1</v>
      </c>
      <c r="AV731">
        <v>2</v>
      </c>
      <c r="AW731">
        <v>1</v>
      </c>
      <c r="AX731">
        <v>2</v>
      </c>
      <c r="AY731">
        <v>2</v>
      </c>
      <c r="AZ731">
        <v>2</v>
      </c>
      <c r="BA731">
        <v>2</v>
      </c>
      <c r="BB731">
        <v>2</v>
      </c>
      <c r="BC731">
        <v>1</v>
      </c>
      <c r="BD731">
        <v>1</v>
      </c>
      <c r="BE731">
        <v>1</v>
      </c>
      <c r="BF731">
        <v>1</v>
      </c>
      <c r="BG731">
        <v>1</v>
      </c>
      <c r="BH731">
        <v>1</v>
      </c>
      <c r="BI731">
        <v>2</v>
      </c>
      <c r="BJ731">
        <v>1</v>
      </c>
      <c r="BK731">
        <v>1</v>
      </c>
      <c r="BL731">
        <v>1</v>
      </c>
      <c r="BM731">
        <v>1</v>
      </c>
      <c r="BN731">
        <v>4</v>
      </c>
      <c r="BO731">
        <v>1</v>
      </c>
      <c r="BP731">
        <v>2</v>
      </c>
      <c r="BQ731">
        <v>2</v>
      </c>
      <c r="BR731">
        <v>1</v>
      </c>
      <c r="BS731">
        <v>5</v>
      </c>
    </row>
    <row r="732" spans="1:72" hidden="1">
      <c r="A732" s="9">
        <v>725</v>
      </c>
      <c r="B732" s="9">
        <v>1</v>
      </c>
      <c r="C732" s="9">
        <v>7</v>
      </c>
      <c r="D732" s="9">
        <v>4</v>
      </c>
      <c r="E732" s="9">
        <v>9</v>
      </c>
      <c r="F732" s="9">
        <v>0</v>
      </c>
      <c r="G732" s="9">
        <v>0</v>
      </c>
      <c r="H732" s="9">
        <v>0</v>
      </c>
      <c r="I732" s="9">
        <v>0</v>
      </c>
      <c r="J732" s="9">
        <v>0</v>
      </c>
      <c r="K732" s="9">
        <v>1</v>
      </c>
      <c r="L732" s="9">
        <v>0</v>
      </c>
      <c r="M732" s="9">
        <v>2</v>
      </c>
      <c r="N732" s="9">
        <v>1</v>
      </c>
      <c r="O732" s="9">
        <v>2</v>
      </c>
      <c r="P732" s="9">
        <v>1</v>
      </c>
      <c r="Q732" s="9">
        <v>2</v>
      </c>
      <c r="R732" s="9" t="s">
        <v>957</v>
      </c>
      <c r="S732" s="9" t="s">
        <v>957</v>
      </c>
      <c r="T732" s="9">
        <v>2</v>
      </c>
      <c r="U732" s="9">
        <v>2</v>
      </c>
      <c r="V732" s="9" t="s">
        <v>957</v>
      </c>
      <c r="W732" s="75">
        <v>2</v>
      </c>
      <c r="X732" s="75" t="s">
        <v>956</v>
      </c>
      <c r="Y732" s="75" t="s">
        <v>952</v>
      </c>
      <c r="Z732" s="9" t="s">
        <v>952</v>
      </c>
      <c r="AA732" s="9">
        <v>1</v>
      </c>
      <c r="AB732" s="9">
        <v>2</v>
      </c>
      <c r="AC732" s="9">
        <v>2</v>
      </c>
      <c r="AD732" s="9">
        <v>1</v>
      </c>
      <c r="AE732" s="9">
        <v>2</v>
      </c>
      <c r="AF732" s="9">
        <v>1</v>
      </c>
      <c r="AG732" s="9">
        <v>2</v>
      </c>
      <c r="AH732" s="9">
        <v>2</v>
      </c>
      <c r="AI732" s="9">
        <v>1</v>
      </c>
      <c r="AJ732">
        <v>2</v>
      </c>
      <c r="AK732" t="s">
        <v>957</v>
      </c>
      <c r="AL732" s="58">
        <v>2</v>
      </c>
      <c r="AM732">
        <v>2</v>
      </c>
      <c r="AN732">
        <v>2</v>
      </c>
      <c r="AO732">
        <v>2</v>
      </c>
      <c r="AP732">
        <v>2</v>
      </c>
      <c r="AQ732">
        <v>2</v>
      </c>
      <c r="AR732">
        <v>2</v>
      </c>
      <c r="AS732">
        <v>2</v>
      </c>
      <c r="AT732">
        <v>2</v>
      </c>
      <c r="AU732">
        <v>2</v>
      </c>
      <c r="AV732">
        <v>1</v>
      </c>
      <c r="AW732">
        <v>1</v>
      </c>
      <c r="AX732">
        <v>2</v>
      </c>
      <c r="AY732">
        <v>2</v>
      </c>
      <c r="AZ732">
        <v>2</v>
      </c>
      <c r="BA732">
        <v>2</v>
      </c>
      <c r="BB732">
        <v>1</v>
      </c>
      <c r="BC732">
        <v>2</v>
      </c>
      <c r="BD732">
        <v>2</v>
      </c>
      <c r="BE732">
        <v>1</v>
      </c>
      <c r="BF732">
        <v>1</v>
      </c>
      <c r="BG732">
        <v>1</v>
      </c>
      <c r="BH732">
        <v>1</v>
      </c>
      <c r="BI732">
        <v>4</v>
      </c>
      <c r="BJ732">
        <v>2</v>
      </c>
      <c r="BK732">
        <v>1</v>
      </c>
      <c r="BL732">
        <v>1</v>
      </c>
      <c r="BM732">
        <v>1</v>
      </c>
      <c r="BN732">
        <v>4</v>
      </c>
      <c r="BO732">
        <v>1</v>
      </c>
      <c r="BP732">
        <v>4</v>
      </c>
      <c r="BQ732">
        <v>4</v>
      </c>
      <c r="BR732">
        <v>3</v>
      </c>
    </row>
    <row r="733" spans="1:72" hidden="1">
      <c r="A733" s="9">
        <v>726</v>
      </c>
      <c r="B733" s="9">
        <v>1</v>
      </c>
      <c r="C733" s="9">
        <v>9</v>
      </c>
      <c r="D733" s="9">
        <v>7</v>
      </c>
      <c r="E733" s="9">
        <v>13</v>
      </c>
      <c r="F733" s="9">
        <v>0</v>
      </c>
      <c r="G733" s="9">
        <v>0</v>
      </c>
      <c r="H733" s="9">
        <v>0</v>
      </c>
      <c r="I733" s="9">
        <v>0</v>
      </c>
      <c r="J733" s="9">
        <v>0</v>
      </c>
      <c r="K733" s="9">
        <v>0</v>
      </c>
      <c r="L733" s="9">
        <v>1</v>
      </c>
      <c r="M733" s="9">
        <v>2</v>
      </c>
      <c r="N733" s="9">
        <v>2</v>
      </c>
      <c r="O733" s="9">
        <v>2</v>
      </c>
      <c r="P733" s="9">
        <v>1</v>
      </c>
      <c r="Q733" s="9">
        <v>1</v>
      </c>
      <c r="R733" s="9"/>
      <c r="S733" s="9">
        <v>1</v>
      </c>
      <c r="T733" s="9">
        <v>2</v>
      </c>
      <c r="U733" s="9">
        <v>1</v>
      </c>
      <c r="V733" s="9">
        <v>2</v>
      </c>
      <c r="W733" s="75">
        <v>2</v>
      </c>
      <c r="X733" s="75" t="s">
        <v>956</v>
      </c>
      <c r="Y733" s="75" t="s">
        <v>952</v>
      </c>
      <c r="Z733" s="9" t="s">
        <v>952</v>
      </c>
      <c r="AA733" s="9">
        <v>2</v>
      </c>
      <c r="AB733" s="9">
        <v>2</v>
      </c>
      <c r="AC733" s="9">
        <v>1</v>
      </c>
      <c r="AD733" s="9">
        <v>1</v>
      </c>
      <c r="AE733" s="9">
        <v>1</v>
      </c>
      <c r="AF733" s="9">
        <v>1</v>
      </c>
      <c r="AG733" s="9">
        <v>2</v>
      </c>
      <c r="AH733" s="91">
        <v>2</v>
      </c>
      <c r="AI733" s="9">
        <v>2</v>
      </c>
      <c r="AJ733">
        <v>2</v>
      </c>
      <c r="AK733" t="s">
        <v>957</v>
      </c>
      <c r="AL733" s="58">
        <v>2</v>
      </c>
      <c r="AM733">
        <v>1</v>
      </c>
      <c r="AN733">
        <v>1</v>
      </c>
      <c r="AO733">
        <v>1</v>
      </c>
      <c r="AP733">
        <v>1</v>
      </c>
      <c r="AQ733">
        <v>2</v>
      </c>
      <c r="AR733">
        <v>2</v>
      </c>
      <c r="AS733">
        <v>2</v>
      </c>
      <c r="AT733">
        <v>2</v>
      </c>
      <c r="AU733">
        <v>2</v>
      </c>
      <c r="AV733">
        <v>2</v>
      </c>
      <c r="AW733">
        <v>1</v>
      </c>
      <c r="AX733">
        <v>1</v>
      </c>
      <c r="AY733">
        <v>2</v>
      </c>
      <c r="AZ733">
        <v>1</v>
      </c>
      <c r="BA733">
        <v>1</v>
      </c>
      <c r="BB733">
        <v>2</v>
      </c>
      <c r="BC733">
        <v>1</v>
      </c>
      <c r="BD733">
        <v>2</v>
      </c>
      <c r="BE733">
        <v>2</v>
      </c>
      <c r="BF733" t="s">
        <v>968</v>
      </c>
      <c r="BG733" t="s">
        <v>957</v>
      </c>
      <c r="BH733">
        <v>2</v>
      </c>
      <c r="BI733">
        <v>4</v>
      </c>
      <c r="BJ733">
        <v>3</v>
      </c>
      <c r="BK733">
        <v>3</v>
      </c>
      <c r="BL733">
        <v>2</v>
      </c>
      <c r="BM733">
        <v>1</v>
      </c>
      <c r="BN733">
        <v>4</v>
      </c>
      <c r="BO733">
        <v>2</v>
      </c>
      <c r="BP733">
        <v>4</v>
      </c>
      <c r="BQ733">
        <v>3</v>
      </c>
      <c r="BR733">
        <v>1</v>
      </c>
      <c r="BS733">
        <v>2</v>
      </c>
    </row>
    <row r="734" spans="1:72" hidden="1">
      <c r="A734" s="9">
        <v>727</v>
      </c>
      <c r="B734" s="9">
        <v>1</v>
      </c>
      <c r="C734" s="9">
        <v>8</v>
      </c>
      <c r="D734" s="9">
        <v>7</v>
      </c>
      <c r="E734" s="9">
        <v>6</v>
      </c>
      <c r="F734" s="9">
        <v>0</v>
      </c>
      <c r="G734" s="9">
        <v>0</v>
      </c>
      <c r="H734" s="9">
        <v>0</v>
      </c>
      <c r="I734" s="9">
        <v>0</v>
      </c>
      <c r="J734" s="9">
        <v>0</v>
      </c>
      <c r="K734" s="9">
        <v>1</v>
      </c>
      <c r="L734" s="9">
        <v>0</v>
      </c>
      <c r="M734" s="9">
        <v>2</v>
      </c>
      <c r="N734" s="9">
        <v>1</v>
      </c>
      <c r="O734" s="9">
        <v>1</v>
      </c>
      <c r="P734" s="9">
        <v>1</v>
      </c>
      <c r="Q734" s="9">
        <v>2</v>
      </c>
      <c r="R734" s="9" t="s">
        <v>957</v>
      </c>
      <c r="S734" s="9" t="s">
        <v>957</v>
      </c>
      <c r="T734" s="9">
        <v>1</v>
      </c>
      <c r="U734" s="9">
        <v>2</v>
      </c>
      <c r="V734" s="9" t="s">
        <v>957</v>
      </c>
      <c r="W734" s="75">
        <v>1</v>
      </c>
      <c r="X734" s="75">
        <v>1</v>
      </c>
      <c r="Y734" s="75">
        <v>2</v>
      </c>
      <c r="Z734" s="9">
        <v>1</v>
      </c>
      <c r="AA734" s="9">
        <v>1</v>
      </c>
      <c r="AB734" s="9">
        <v>2</v>
      </c>
      <c r="AC734" s="9">
        <v>1</v>
      </c>
      <c r="AD734" s="9">
        <v>1</v>
      </c>
      <c r="AE734" s="9">
        <v>1</v>
      </c>
      <c r="AF734" s="9">
        <v>1</v>
      </c>
      <c r="AG734" s="9">
        <v>1</v>
      </c>
      <c r="AH734" s="91">
        <v>1</v>
      </c>
      <c r="AI734" s="9">
        <v>2</v>
      </c>
      <c r="AJ734">
        <v>2</v>
      </c>
      <c r="AK734" t="s">
        <v>957</v>
      </c>
      <c r="AL734" s="58">
        <v>2</v>
      </c>
      <c r="AM734">
        <v>1</v>
      </c>
      <c r="AN734">
        <v>1</v>
      </c>
      <c r="AO734">
        <v>1</v>
      </c>
      <c r="AP734">
        <v>1</v>
      </c>
      <c r="AQ734">
        <v>2</v>
      </c>
      <c r="AR734">
        <v>1</v>
      </c>
      <c r="AS734">
        <v>2</v>
      </c>
      <c r="AT734">
        <v>1</v>
      </c>
      <c r="AU734">
        <v>2</v>
      </c>
      <c r="AV734">
        <v>1</v>
      </c>
      <c r="AW734">
        <v>1</v>
      </c>
      <c r="AX734">
        <v>1</v>
      </c>
      <c r="AY734">
        <v>1</v>
      </c>
      <c r="AZ734">
        <v>1</v>
      </c>
      <c r="BA734">
        <v>1</v>
      </c>
      <c r="BB734">
        <v>1</v>
      </c>
      <c r="BC734">
        <v>2</v>
      </c>
      <c r="BD734">
        <v>1</v>
      </c>
      <c r="BE734">
        <v>1</v>
      </c>
      <c r="BF734">
        <v>4</v>
      </c>
      <c r="BG734">
        <v>4</v>
      </c>
      <c r="BH734">
        <v>1</v>
      </c>
      <c r="BI734">
        <v>4</v>
      </c>
      <c r="BJ734">
        <v>4</v>
      </c>
      <c r="BK734">
        <v>4</v>
      </c>
      <c r="BL734">
        <v>1</v>
      </c>
      <c r="BN734">
        <v>3</v>
      </c>
      <c r="BO734">
        <v>1</v>
      </c>
      <c r="BP734">
        <v>2</v>
      </c>
      <c r="BQ734">
        <v>1</v>
      </c>
      <c r="BR734">
        <v>3</v>
      </c>
      <c r="BS734">
        <v>4</v>
      </c>
      <c r="BT734" t="s">
        <v>445</v>
      </c>
    </row>
    <row r="735" spans="1:72" hidden="1">
      <c r="A735" s="9">
        <v>728</v>
      </c>
      <c r="B735" s="9">
        <v>1</v>
      </c>
      <c r="C735" s="9">
        <v>6</v>
      </c>
      <c r="D735" s="9">
        <v>1</v>
      </c>
      <c r="E735" s="9">
        <v>13</v>
      </c>
      <c r="F735" s="9">
        <v>0</v>
      </c>
      <c r="G735" s="9">
        <v>0</v>
      </c>
      <c r="H735" s="9">
        <v>0</v>
      </c>
      <c r="I735" s="9">
        <v>0</v>
      </c>
      <c r="J735" s="9">
        <v>0</v>
      </c>
      <c r="K735" s="9">
        <v>1</v>
      </c>
      <c r="L735" s="9">
        <v>0</v>
      </c>
      <c r="M735" s="9">
        <v>2</v>
      </c>
      <c r="N735" s="9">
        <v>1</v>
      </c>
      <c r="O735" s="9">
        <v>1</v>
      </c>
      <c r="P735" s="9">
        <v>2</v>
      </c>
      <c r="Q735" s="9">
        <v>1</v>
      </c>
      <c r="R735" s="9">
        <v>1</v>
      </c>
      <c r="S735" s="9">
        <v>1</v>
      </c>
      <c r="T735" s="9">
        <v>2</v>
      </c>
      <c r="U735" s="9">
        <v>1</v>
      </c>
      <c r="V735" s="9">
        <v>1</v>
      </c>
      <c r="W735" s="75">
        <v>2</v>
      </c>
      <c r="X735" s="75" t="s">
        <v>954</v>
      </c>
      <c r="Y735" s="75" t="s">
        <v>952</v>
      </c>
      <c r="Z735" s="9" t="s">
        <v>952</v>
      </c>
      <c r="AA735" s="9">
        <v>1</v>
      </c>
      <c r="AB735" s="9">
        <v>2</v>
      </c>
      <c r="AC735" s="9">
        <v>1</v>
      </c>
      <c r="AD735" s="9">
        <v>1</v>
      </c>
      <c r="AE735" s="9">
        <v>2</v>
      </c>
      <c r="AF735" s="9"/>
      <c r="AG735" s="9">
        <v>2</v>
      </c>
      <c r="AH735" s="9">
        <v>1</v>
      </c>
      <c r="AI735" s="9">
        <v>2</v>
      </c>
      <c r="AJ735">
        <v>2</v>
      </c>
      <c r="AK735" t="s">
        <v>957</v>
      </c>
      <c r="AL735" s="58">
        <v>1</v>
      </c>
      <c r="AM735">
        <v>1</v>
      </c>
      <c r="AN735">
        <v>2</v>
      </c>
      <c r="AO735">
        <v>2</v>
      </c>
      <c r="AP735">
        <v>2</v>
      </c>
      <c r="AQ735">
        <v>2</v>
      </c>
      <c r="AR735">
        <v>2</v>
      </c>
      <c r="AS735">
        <v>2</v>
      </c>
      <c r="AT735">
        <v>2</v>
      </c>
      <c r="AU735">
        <v>2</v>
      </c>
      <c r="AV735">
        <v>2</v>
      </c>
      <c r="AW735">
        <v>2</v>
      </c>
      <c r="AX735">
        <v>2</v>
      </c>
      <c r="AY735">
        <v>2</v>
      </c>
      <c r="AZ735">
        <v>2</v>
      </c>
      <c r="BA735">
        <v>2</v>
      </c>
      <c r="BB735">
        <v>2</v>
      </c>
      <c r="BC735">
        <v>1</v>
      </c>
      <c r="BD735">
        <v>1</v>
      </c>
      <c r="BE735">
        <v>2</v>
      </c>
      <c r="BF735" t="s">
        <v>957</v>
      </c>
      <c r="BG735" t="s">
        <v>957</v>
      </c>
      <c r="BH735">
        <v>1</v>
      </c>
      <c r="BI735">
        <v>4</v>
      </c>
      <c r="BJ735">
        <v>2</v>
      </c>
      <c r="BK735">
        <v>2</v>
      </c>
      <c r="BL735">
        <v>2</v>
      </c>
      <c r="BM735">
        <v>4</v>
      </c>
      <c r="BN735">
        <v>4</v>
      </c>
      <c r="BO735">
        <v>2</v>
      </c>
      <c r="BP735">
        <v>2</v>
      </c>
      <c r="BQ735">
        <v>3</v>
      </c>
      <c r="BR735">
        <v>2</v>
      </c>
      <c r="BS735">
        <v>5</v>
      </c>
    </row>
    <row r="736" spans="1:72">
      <c r="A736" s="9">
        <v>729</v>
      </c>
      <c r="B736" s="9">
        <v>2</v>
      </c>
      <c r="C736" s="9">
        <v>2</v>
      </c>
      <c r="D736" s="9">
        <v>6</v>
      </c>
      <c r="E736" s="9">
        <v>9</v>
      </c>
      <c r="F736" s="9">
        <v>0</v>
      </c>
      <c r="G736" s="9">
        <v>0</v>
      </c>
      <c r="H736" s="9">
        <v>0</v>
      </c>
      <c r="I736" s="9">
        <v>1</v>
      </c>
      <c r="J736" s="9">
        <v>0</v>
      </c>
      <c r="K736" s="9">
        <v>0</v>
      </c>
      <c r="L736" s="9">
        <v>0</v>
      </c>
      <c r="M736" s="9">
        <v>1</v>
      </c>
      <c r="N736" s="9">
        <v>2</v>
      </c>
      <c r="O736" s="9">
        <v>2</v>
      </c>
      <c r="P736" s="9">
        <v>1</v>
      </c>
      <c r="Q736" s="9">
        <v>1</v>
      </c>
      <c r="R736" s="9">
        <v>1</v>
      </c>
      <c r="S736" s="9">
        <v>1</v>
      </c>
      <c r="T736" s="9">
        <v>1</v>
      </c>
      <c r="U736" s="9">
        <v>1</v>
      </c>
      <c r="V736" s="9">
        <v>1</v>
      </c>
      <c r="W736" s="75">
        <v>1</v>
      </c>
      <c r="X736" s="75">
        <v>1</v>
      </c>
      <c r="Y736" s="75">
        <v>2</v>
      </c>
      <c r="Z736" s="9">
        <v>1</v>
      </c>
      <c r="AA736" s="9">
        <v>2</v>
      </c>
      <c r="AB736" s="9">
        <v>2</v>
      </c>
      <c r="AC736" s="9">
        <v>2</v>
      </c>
      <c r="AD736" s="9">
        <v>1</v>
      </c>
      <c r="AE736" s="9">
        <v>2</v>
      </c>
      <c r="AF736" s="9">
        <v>1</v>
      </c>
      <c r="AG736" s="9">
        <v>2</v>
      </c>
      <c r="AH736" s="9">
        <v>2</v>
      </c>
      <c r="AI736" s="9">
        <v>2</v>
      </c>
      <c r="AJ736">
        <v>2</v>
      </c>
      <c r="AK736" t="s">
        <v>957</v>
      </c>
      <c r="AL736" s="58">
        <v>2</v>
      </c>
      <c r="AM736">
        <v>2</v>
      </c>
      <c r="AN736">
        <v>2</v>
      </c>
      <c r="AO736">
        <v>2</v>
      </c>
      <c r="AP736">
        <v>1</v>
      </c>
      <c r="AQ736">
        <v>2</v>
      </c>
      <c r="AR736">
        <v>2</v>
      </c>
      <c r="AS736">
        <v>2</v>
      </c>
      <c r="AT736">
        <v>2</v>
      </c>
      <c r="AU736">
        <v>2</v>
      </c>
      <c r="AV736">
        <v>1</v>
      </c>
      <c r="AW736">
        <v>1</v>
      </c>
      <c r="AX736">
        <v>2</v>
      </c>
      <c r="AY736">
        <v>2</v>
      </c>
      <c r="AZ736">
        <v>2</v>
      </c>
      <c r="BA736">
        <v>2</v>
      </c>
      <c r="BB736">
        <v>2</v>
      </c>
      <c r="BC736">
        <v>1</v>
      </c>
      <c r="BD736">
        <v>1</v>
      </c>
      <c r="BE736">
        <v>1</v>
      </c>
      <c r="BF736">
        <v>3</v>
      </c>
      <c r="BG736">
        <v>2</v>
      </c>
      <c r="BH736">
        <v>2</v>
      </c>
      <c r="BI736">
        <v>3</v>
      </c>
      <c r="BJ736">
        <v>2</v>
      </c>
      <c r="BK736">
        <v>2</v>
      </c>
      <c r="BL736">
        <v>2</v>
      </c>
      <c r="BM736">
        <v>1</v>
      </c>
      <c r="BN736">
        <v>4</v>
      </c>
      <c r="BO736">
        <v>2</v>
      </c>
      <c r="BP736">
        <v>4</v>
      </c>
      <c r="BQ736">
        <v>3</v>
      </c>
      <c r="BR736">
        <v>1</v>
      </c>
      <c r="BS736">
        <v>5</v>
      </c>
    </row>
    <row r="737" spans="1:72" hidden="1">
      <c r="A737" s="9">
        <v>730</v>
      </c>
      <c r="B737" s="9">
        <v>2</v>
      </c>
      <c r="C737" s="9">
        <v>5</v>
      </c>
      <c r="D737" s="9">
        <v>5</v>
      </c>
      <c r="E737" s="9">
        <v>14</v>
      </c>
      <c r="F737" s="9">
        <v>0</v>
      </c>
      <c r="G737" s="9">
        <v>0</v>
      </c>
      <c r="H737" s="9">
        <v>0</v>
      </c>
      <c r="I737" s="9">
        <v>1</v>
      </c>
      <c r="J737" s="9">
        <v>0</v>
      </c>
      <c r="K737" s="9">
        <v>0</v>
      </c>
      <c r="L737" s="9">
        <v>0</v>
      </c>
      <c r="M737" s="9">
        <v>3</v>
      </c>
      <c r="N737" s="9">
        <v>1</v>
      </c>
      <c r="O737" s="9">
        <v>1</v>
      </c>
      <c r="P737" s="9">
        <v>1</v>
      </c>
      <c r="Q737" s="9">
        <v>1</v>
      </c>
      <c r="R737" s="9">
        <v>1</v>
      </c>
      <c r="S737" s="9">
        <v>1</v>
      </c>
      <c r="T737" s="9">
        <v>2</v>
      </c>
      <c r="U737" s="9">
        <v>1</v>
      </c>
      <c r="V737" s="9">
        <v>2</v>
      </c>
      <c r="W737" s="75">
        <v>2</v>
      </c>
      <c r="X737" s="75" t="s">
        <v>956</v>
      </c>
      <c r="Y737" s="75" t="s">
        <v>952</v>
      </c>
      <c r="Z737" s="9" t="s">
        <v>952</v>
      </c>
      <c r="AA737" s="9">
        <v>2</v>
      </c>
      <c r="AB737" s="9">
        <v>2</v>
      </c>
      <c r="AC737" s="9">
        <v>1</v>
      </c>
      <c r="AD737" s="9">
        <v>1</v>
      </c>
      <c r="AE737" s="9">
        <v>2</v>
      </c>
      <c r="AF737" s="9">
        <v>1</v>
      </c>
      <c r="AG737" s="9">
        <v>1</v>
      </c>
      <c r="AH737" s="91">
        <v>1</v>
      </c>
      <c r="AI737" s="9">
        <v>2</v>
      </c>
      <c r="AJ737">
        <v>2</v>
      </c>
      <c r="AK737" t="s">
        <v>957</v>
      </c>
      <c r="AL737" s="58">
        <v>2</v>
      </c>
      <c r="AM737">
        <v>2</v>
      </c>
      <c r="AN737">
        <v>1</v>
      </c>
      <c r="AO737">
        <v>2</v>
      </c>
      <c r="AP737">
        <v>1</v>
      </c>
      <c r="AQ737">
        <v>2</v>
      </c>
      <c r="AR737">
        <v>2</v>
      </c>
      <c r="AS737">
        <v>2</v>
      </c>
      <c r="AT737">
        <v>2</v>
      </c>
      <c r="AU737">
        <v>2</v>
      </c>
      <c r="AV737">
        <v>2</v>
      </c>
      <c r="AW737">
        <v>2</v>
      </c>
      <c r="AX737">
        <v>2</v>
      </c>
      <c r="AY737">
        <v>2</v>
      </c>
      <c r="AZ737">
        <v>2</v>
      </c>
      <c r="BA737">
        <v>2</v>
      </c>
      <c r="BB737">
        <v>2</v>
      </c>
      <c r="BC737">
        <v>1</v>
      </c>
      <c r="BD737">
        <v>2</v>
      </c>
      <c r="BE737">
        <v>2</v>
      </c>
      <c r="BF737" t="s">
        <v>957</v>
      </c>
      <c r="BG737" t="s">
        <v>957</v>
      </c>
      <c r="BH737">
        <v>1</v>
      </c>
      <c r="BI737">
        <v>2</v>
      </c>
      <c r="BJ737">
        <v>1</v>
      </c>
      <c r="BK737">
        <v>2</v>
      </c>
      <c r="BL737">
        <v>1</v>
      </c>
      <c r="BM737">
        <v>1</v>
      </c>
      <c r="BN737">
        <v>4</v>
      </c>
      <c r="BO737">
        <v>2</v>
      </c>
      <c r="BP737">
        <v>2</v>
      </c>
      <c r="BQ737">
        <v>3</v>
      </c>
      <c r="BR737">
        <v>1</v>
      </c>
      <c r="BS737">
        <v>1</v>
      </c>
    </row>
    <row r="738" spans="1:72">
      <c r="A738" s="9">
        <v>731</v>
      </c>
      <c r="B738" s="9">
        <v>2</v>
      </c>
      <c r="C738" s="9">
        <v>9</v>
      </c>
      <c r="D738" s="9">
        <v>5</v>
      </c>
      <c r="E738" s="9">
        <v>15</v>
      </c>
      <c r="F738" s="9">
        <v>0</v>
      </c>
      <c r="G738" s="9">
        <v>0</v>
      </c>
      <c r="H738" s="9">
        <v>0</v>
      </c>
      <c r="I738" s="9">
        <v>1</v>
      </c>
      <c r="J738" s="9">
        <v>0</v>
      </c>
      <c r="K738" s="9">
        <v>0</v>
      </c>
      <c r="L738" s="9">
        <v>0</v>
      </c>
      <c r="M738" s="9">
        <v>2</v>
      </c>
      <c r="N738" s="9">
        <v>2</v>
      </c>
      <c r="O738" s="9">
        <v>2</v>
      </c>
      <c r="P738" s="9">
        <v>1</v>
      </c>
      <c r="Q738" s="9">
        <v>2</v>
      </c>
      <c r="R738" s="9" t="s">
        <v>957</v>
      </c>
      <c r="S738" s="9" t="s">
        <v>957</v>
      </c>
      <c r="T738" s="9">
        <v>1</v>
      </c>
      <c r="U738" s="9">
        <v>1</v>
      </c>
      <c r="V738" s="9">
        <v>1</v>
      </c>
      <c r="W738" s="75">
        <v>2</v>
      </c>
      <c r="X738" s="75" t="s">
        <v>954</v>
      </c>
      <c r="Y738" s="75" t="s">
        <v>952</v>
      </c>
      <c r="Z738" s="9" t="s">
        <v>952</v>
      </c>
      <c r="AA738" s="9">
        <v>1</v>
      </c>
      <c r="AB738" s="9">
        <v>2</v>
      </c>
      <c r="AC738" s="9">
        <v>1</v>
      </c>
      <c r="AD738" s="9">
        <v>1</v>
      </c>
      <c r="AE738" s="9">
        <v>2</v>
      </c>
      <c r="AF738" s="9">
        <v>2</v>
      </c>
      <c r="AG738" s="9">
        <v>1</v>
      </c>
      <c r="AH738" s="9">
        <v>1</v>
      </c>
      <c r="AI738" s="9">
        <v>2</v>
      </c>
      <c r="AJ738">
        <v>2</v>
      </c>
      <c r="AK738" t="s">
        <v>957</v>
      </c>
      <c r="AL738" s="58">
        <v>1</v>
      </c>
      <c r="AM738">
        <v>2</v>
      </c>
      <c r="AN738">
        <v>1</v>
      </c>
      <c r="AO738">
        <v>2</v>
      </c>
      <c r="AP738">
        <v>2</v>
      </c>
      <c r="AQ738">
        <v>2</v>
      </c>
      <c r="AR738">
        <v>2</v>
      </c>
      <c r="AS738">
        <v>2</v>
      </c>
      <c r="AT738">
        <v>2</v>
      </c>
      <c r="AU738">
        <v>2</v>
      </c>
      <c r="AV738">
        <v>1</v>
      </c>
      <c r="AW738">
        <v>2</v>
      </c>
      <c r="AX738">
        <v>2</v>
      </c>
      <c r="AY738">
        <v>2</v>
      </c>
      <c r="AZ738">
        <v>1</v>
      </c>
      <c r="BA738">
        <v>1</v>
      </c>
      <c r="BB738">
        <v>1</v>
      </c>
      <c r="BC738">
        <v>2</v>
      </c>
      <c r="BD738">
        <v>2</v>
      </c>
      <c r="BE738">
        <v>2</v>
      </c>
      <c r="BF738" t="s">
        <v>957</v>
      </c>
      <c r="BG738" t="s">
        <v>957</v>
      </c>
      <c r="BH738">
        <v>1</v>
      </c>
      <c r="BI738">
        <v>3</v>
      </c>
      <c r="BJ738">
        <v>1</v>
      </c>
      <c r="BK738">
        <v>2</v>
      </c>
      <c r="BL738">
        <v>2</v>
      </c>
      <c r="BM738">
        <v>2</v>
      </c>
      <c r="BN738">
        <v>4</v>
      </c>
      <c r="BO738">
        <v>4</v>
      </c>
      <c r="BP738">
        <v>3</v>
      </c>
      <c r="BQ738">
        <v>3</v>
      </c>
      <c r="BR738">
        <v>3</v>
      </c>
      <c r="BS738">
        <v>5</v>
      </c>
    </row>
    <row r="739" spans="1:72" hidden="1">
      <c r="A739" s="9">
        <v>732</v>
      </c>
      <c r="B739" s="9">
        <v>2</v>
      </c>
      <c r="C739" s="9">
        <v>7</v>
      </c>
      <c r="D739" s="9">
        <v>3</v>
      </c>
      <c r="E739" s="9">
        <v>15</v>
      </c>
      <c r="F739" s="9">
        <v>0</v>
      </c>
      <c r="G739" s="9">
        <v>0</v>
      </c>
      <c r="H739" s="9">
        <v>0</v>
      </c>
      <c r="I739" s="9">
        <v>0</v>
      </c>
      <c r="J739" s="9">
        <v>0</v>
      </c>
      <c r="K739" s="9">
        <v>1</v>
      </c>
      <c r="L739" s="9">
        <v>0</v>
      </c>
      <c r="M739" s="9">
        <v>2</v>
      </c>
      <c r="N739" s="9">
        <v>1</v>
      </c>
      <c r="O739" s="9">
        <v>2</v>
      </c>
      <c r="P739" s="9">
        <v>1</v>
      </c>
      <c r="Q739" s="9">
        <v>1</v>
      </c>
      <c r="R739" s="9">
        <v>1</v>
      </c>
      <c r="S739" s="9">
        <v>1</v>
      </c>
      <c r="T739" s="9">
        <v>1</v>
      </c>
      <c r="U739" s="9">
        <v>1</v>
      </c>
      <c r="V739" s="9">
        <v>2</v>
      </c>
      <c r="W739" s="75">
        <v>2</v>
      </c>
      <c r="X739" s="75" t="s">
        <v>956</v>
      </c>
      <c r="Y739" s="75" t="s">
        <v>952</v>
      </c>
      <c r="Z739" s="9" t="s">
        <v>952</v>
      </c>
      <c r="AA739" s="9">
        <v>1</v>
      </c>
      <c r="AB739" s="9">
        <v>1</v>
      </c>
      <c r="AC739" s="9">
        <v>1</v>
      </c>
      <c r="AD739" s="9">
        <v>1</v>
      </c>
      <c r="AE739" s="9">
        <v>2</v>
      </c>
      <c r="AF739" s="9">
        <v>1</v>
      </c>
      <c r="AG739" s="9">
        <v>1</v>
      </c>
      <c r="AH739" s="91">
        <v>1</v>
      </c>
      <c r="AI739" s="9">
        <v>2</v>
      </c>
      <c r="AJ739">
        <v>2</v>
      </c>
      <c r="AK739" t="s">
        <v>957</v>
      </c>
      <c r="AL739" s="58">
        <v>2</v>
      </c>
      <c r="AM739">
        <v>1</v>
      </c>
      <c r="AN739">
        <v>1</v>
      </c>
      <c r="AO739">
        <v>2</v>
      </c>
      <c r="AP739">
        <v>2</v>
      </c>
      <c r="AQ739">
        <v>2</v>
      </c>
      <c r="AR739">
        <v>2</v>
      </c>
      <c r="AS739">
        <v>2</v>
      </c>
      <c r="AT739">
        <v>2</v>
      </c>
      <c r="AU739">
        <v>2</v>
      </c>
      <c r="AV739">
        <v>2</v>
      </c>
      <c r="AW739">
        <v>1</v>
      </c>
      <c r="AX739">
        <v>2</v>
      </c>
      <c r="AY739">
        <v>2</v>
      </c>
      <c r="AZ739">
        <v>1</v>
      </c>
      <c r="BA739">
        <v>1</v>
      </c>
      <c r="BB739">
        <v>1</v>
      </c>
      <c r="BC739">
        <v>1</v>
      </c>
      <c r="BD739">
        <v>1</v>
      </c>
      <c r="BE739">
        <v>1</v>
      </c>
      <c r="BF739">
        <v>2</v>
      </c>
      <c r="BG739">
        <v>2</v>
      </c>
      <c r="BH739">
        <v>1</v>
      </c>
      <c r="BI739">
        <v>2</v>
      </c>
      <c r="BJ739">
        <v>2</v>
      </c>
      <c r="BK739">
        <v>2</v>
      </c>
      <c r="BL739">
        <v>2</v>
      </c>
      <c r="BM739">
        <v>2</v>
      </c>
      <c r="BN739">
        <v>4</v>
      </c>
      <c r="BO739">
        <v>2</v>
      </c>
      <c r="BP739">
        <v>2</v>
      </c>
      <c r="BQ739">
        <v>2</v>
      </c>
      <c r="BR739">
        <v>1</v>
      </c>
      <c r="BS739">
        <v>2</v>
      </c>
      <c r="BT739" t="s">
        <v>446</v>
      </c>
    </row>
    <row r="740" spans="1:72">
      <c r="A740" s="9">
        <v>733</v>
      </c>
      <c r="B740" s="9">
        <v>1</v>
      </c>
      <c r="C740" s="9">
        <v>7</v>
      </c>
      <c r="D740" s="9">
        <v>4</v>
      </c>
      <c r="E740" s="9">
        <v>12</v>
      </c>
      <c r="F740" s="9">
        <v>0</v>
      </c>
      <c r="G740" s="9">
        <v>0</v>
      </c>
      <c r="H740" s="9">
        <v>0</v>
      </c>
      <c r="I740" s="9">
        <v>0</v>
      </c>
      <c r="J740" s="9">
        <v>0</v>
      </c>
      <c r="K740" s="9">
        <v>1</v>
      </c>
      <c r="L740" s="9">
        <v>0</v>
      </c>
      <c r="M740" s="9">
        <v>2</v>
      </c>
      <c r="N740" s="9">
        <v>2</v>
      </c>
      <c r="O740" s="9">
        <v>2</v>
      </c>
      <c r="P740" s="9">
        <v>1</v>
      </c>
      <c r="Q740" s="9">
        <v>1</v>
      </c>
      <c r="R740" s="9">
        <v>1</v>
      </c>
      <c r="S740" s="9">
        <v>2</v>
      </c>
      <c r="T740" s="9">
        <v>2</v>
      </c>
      <c r="U740" s="9">
        <v>1</v>
      </c>
      <c r="V740" s="9">
        <v>2</v>
      </c>
      <c r="W740" s="75">
        <v>2</v>
      </c>
      <c r="X740" s="75" t="s">
        <v>954</v>
      </c>
      <c r="Y740" s="75" t="s">
        <v>952</v>
      </c>
      <c r="Z740" s="9" t="s">
        <v>952</v>
      </c>
      <c r="AA740" s="9">
        <v>2</v>
      </c>
      <c r="AB740" s="9">
        <v>1</v>
      </c>
      <c r="AC740" s="9">
        <v>1</v>
      </c>
      <c r="AD740" s="9">
        <v>1</v>
      </c>
      <c r="AE740" s="9">
        <v>1</v>
      </c>
      <c r="AF740" s="9">
        <v>1</v>
      </c>
      <c r="AG740" s="9">
        <v>1</v>
      </c>
      <c r="AH740" s="9">
        <v>1</v>
      </c>
      <c r="AI740" s="9">
        <v>2</v>
      </c>
      <c r="AJ740">
        <v>2</v>
      </c>
      <c r="AK740" t="s">
        <v>957</v>
      </c>
      <c r="AL740" s="58">
        <v>2</v>
      </c>
      <c r="AM740">
        <v>1</v>
      </c>
      <c r="AN740">
        <v>2</v>
      </c>
      <c r="AO740">
        <v>2</v>
      </c>
      <c r="AP740">
        <v>2</v>
      </c>
      <c r="AQ740">
        <v>2</v>
      </c>
      <c r="AR740">
        <v>1</v>
      </c>
      <c r="AS740">
        <v>2</v>
      </c>
      <c r="AT740">
        <v>2</v>
      </c>
      <c r="AU740">
        <v>2</v>
      </c>
      <c r="AV740">
        <v>2</v>
      </c>
      <c r="AW740">
        <v>2</v>
      </c>
      <c r="AX740">
        <v>2</v>
      </c>
      <c r="AY740">
        <v>1</v>
      </c>
      <c r="AZ740">
        <v>2</v>
      </c>
      <c r="BA740">
        <v>2</v>
      </c>
      <c r="BB740">
        <v>2</v>
      </c>
      <c r="BC740">
        <v>1</v>
      </c>
      <c r="BD740">
        <v>2</v>
      </c>
      <c r="BE740">
        <v>1</v>
      </c>
      <c r="BF740">
        <v>1</v>
      </c>
      <c r="BG740">
        <v>1</v>
      </c>
      <c r="BH740">
        <v>1</v>
      </c>
      <c r="BI740">
        <v>4</v>
      </c>
      <c r="BJ740">
        <v>2</v>
      </c>
      <c r="BK740">
        <v>2</v>
      </c>
      <c r="BL740">
        <v>2</v>
      </c>
      <c r="BM740">
        <v>2</v>
      </c>
      <c r="BN740">
        <v>4</v>
      </c>
      <c r="BO740">
        <v>3</v>
      </c>
      <c r="BP740">
        <v>4</v>
      </c>
      <c r="BQ740">
        <v>3</v>
      </c>
      <c r="BR740">
        <v>1</v>
      </c>
      <c r="BS740">
        <v>2</v>
      </c>
    </row>
    <row r="741" spans="1:72" hidden="1">
      <c r="A741" s="9">
        <v>734</v>
      </c>
      <c r="B741" s="9">
        <v>2</v>
      </c>
      <c r="C741" s="9">
        <v>8</v>
      </c>
      <c r="D741" s="9">
        <v>4</v>
      </c>
      <c r="E741" s="9">
        <v>8</v>
      </c>
      <c r="F741" s="9">
        <v>0</v>
      </c>
      <c r="G741" s="9">
        <v>0</v>
      </c>
      <c r="H741" s="9">
        <v>0</v>
      </c>
      <c r="I741" s="9">
        <v>0</v>
      </c>
      <c r="J741" s="9">
        <v>0</v>
      </c>
      <c r="K741" s="9">
        <v>1</v>
      </c>
      <c r="L741" s="9">
        <v>0</v>
      </c>
      <c r="M741" s="9">
        <v>2</v>
      </c>
      <c r="N741" s="9">
        <v>1</v>
      </c>
      <c r="O741" s="9">
        <v>2</v>
      </c>
      <c r="P741" s="9">
        <v>1</v>
      </c>
      <c r="Q741" s="9">
        <v>1</v>
      </c>
      <c r="R741" s="9">
        <v>1</v>
      </c>
      <c r="S741" s="9"/>
      <c r="T741" s="9">
        <v>2</v>
      </c>
      <c r="U741" s="9">
        <v>1</v>
      </c>
      <c r="V741" s="9">
        <v>2</v>
      </c>
      <c r="W741" s="75">
        <v>1</v>
      </c>
      <c r="X741" s="75">
        <v>1</v>
      </c>
      <c r="Y741" s="75">
        <v>2</v>
      </c>
      <c r="Z741" s="9">
        <v>2</v>
      </c>
      <c r="AA741" s="9">
        <v>1</v>
      </c>
      <c r="AB741" s="9">
        <v>2</v>
      </c>
      <c r="AC741" s="9">
        <v>1</v>
      </c>
      <c r="AD741" s="9">
        <v>1</v>
      </c>
      <c r="AE741" s="9">
        <v>2</v>
      </c>
      <c r="AF741" s="9">
        <v>1</v>
      </c>
      <c r="AG741" s="9">
        <v>1</v>
      </c>
      <c r="AH741" s="91">
        <v>1</v>
      </c>
      <c r="AI741" s="9">
        <v>2</v>
      </c>
      <c r="AJ741">
        <v>2</v>
      </c>
      <c r="AK741" t="s">
        <v>957</v>
      </c>
      <c r="AL741" s="58">
        <v>1</v>
      </c>
      <c r="AM741">
        <v>1</v>
      </c>
      <c r="AN741">
        <v>1</v>
      </c>
      <c r="AO741">
        <v>2</v>
      </c>
      <c r="AP741">
        <v>2</v>
      </c>
      <c r="AQ741">
        <v>2</v>
      </c>
      <c r="AR741">
        <v>2</v>
      </c>
      <c r="AS741">
        <v>2</v>
      </c>
      <c r="AT741">
        <v>1</v>
      </c>
      <c r="AU741">
        <v>2</v>
      </c>
      <c r="AV741">
        <v>2</v>
      </c>
      <c r="AW741">
        <v>1</v>
      </c>
      <c r="AX741">
        <v>2</v>
      </c>
      <c r="AY741">
        <v>2</v>
      </c>
      <c r="AZ741">
        <v>2</v>
      </c>
      <c r="BA741">
        <v>1</v>
      </c>
      <c r="BB741">
        <v>2</v>
      </c>
      <c r="BC741">
        <v>1</v>
      </c>
      <c r="BD741">
        <v>2</v>
      </c>
      <c r="BE741">
        <v>2</v>
      </c>
      <c r="BF741" t="s">
        <v>968</v>
      </c>
      <c r="BG741" t="s">
        <v>957</v>
      </c>
      <c r="BH741">
        <v>2</v>
      </c>
      <c r="BI741">
        <v>3</v>
      </c>
      <c r="BJ741">
        <v>2</v>
      </c>
      <c r="BK741">
        <v>2</v>
      </c>
      <c r="BL741">
        <v>2</v>
      </c>
      <c r="BM741">
        <v>1</v>
      </c>
      <c r="BN741">
        <v>4</v>
      </c>
      <c r="BO741">
        <v>2</v>
      </c>
      <c r="BP741">
        <v>2</v>
      </c>
      <c r="BQ741">
        <v>3</v>
      </c>
      <c r="BR741">
        <v>4</v>
      </c>
      <c r="BS741">
        <v>2</v>
      </c>
    </row>
    <row r="742" spans="1:72" hidden="1">
      <c r="A742" s="9">
        <v>735</v>
      </c>
      <c r="B742" s="9">
        <v>1</v>
      </c>
      <c r="C742" s="9">
        <v>9</v>
      </c>
      <c r="D742" s="9">
        <v>7</v>
      </c>
      <c r="E742" s="9">
        <v>9</v>
      </c>
      <c r="F742" s="9">
        <v>0</v>
      </c>
      <c r="G742" s="9">
        <v>0</v>
      </c>
      <c r="H742" s="9">
        <v>0</v>
      </c>
      <c r="I742" s="9">
        <v>0</v>
      </c>
      <c r="J742" s="9">
        <v>0</v>
      </c>
      <c r="K742" s="9">
        <v>1</v>
      </c>
      <c r="L742" s="9">
        <v>0</v>
      </c>
      <c r="M742" s="9">
        <v>2</v>
      </c>
      <c r="N742" s="9">
        <v>1</v>
      </c>
      <c r="O742" s="9">
        <v>1</v>
      </c>
      <c r="P742" s="9">
        <v>1</v>
      </c>
      <c r="Q742" s="9">
        <v>1</v>
      </c>
      <c r="R742" s="9">
        <v>1</v>
      </c>
      <c r="S742" s="9">
        <v>2</v>
      </c>
      <c r="T742" s="9">
        <v>2</v>
      </c>
      <c r="U742" s="9">
        <v>1</v>
      </c>
      <c r="V742" s="9">
        <v>1</v>
      </c>
      <c r="W742" s="75">
        <v>2</v>
      </c>
      <c r="X742" s="75" t="s">
        <v>956</v>
      </c>
      <c r="Y742" s="75" t="s">
        <v>952</v>
      </c>
      <c r="Z742" s="9" t="s">
        <v>952</v>
      </c>
      <c r="AA742" s="9">
        <v>1</v>
      </c>
      <c r="AB742" s="9">
        <v>2</v>
      </c>
      <c r="AC742" s="9">
        <v>2</v>
      </c>
      <c r="AD742" s="9">
        <v>1</v>
      </c>
      <c r="AE742" s="9">
        <v>2</v>
      </c>
      <c r="AF742" s="9">
        <v>1</v>
      </c>
      <c r="AG742" s="9">
        <v>1</v>
      </c>
      <c r="AH742" s="9">
        <v>1</v>
      </c>
      <c r="AI742" s="9">
        <v>2</v>
      </c>
      <c r="AJ742">
        <v>2</v>
      </c>
      <c r="AK742" t="s">
        <v>957</v>
      </c>
      <c r="AL742" s="58">
        <v>1</v>
      </c>
      <c r="AM742">
        <v>1</v>
      </c>
      <c r="AN742">
        <v>1</v>
      </c>
      <c r="AO742">
        <v>2</v>
      </c>
      <c r="AP742">
        <v>2</v>
      </c>
      <c r="AQ742">
        <v>2</v>
      </c>
      <c r="AR742">
        <v>2</v>
      </c>
      <c r="AS742">
        <v>2</v>
      </c>
      <c r="AT742">
        <v>2</v>
      </c>
      <c r="AU742">
        <v>2</v>
      </c>
      <c r="AV742">
        <v>2</v>
      </c>
      <c r="AW742">
        <v>1</v>
      </c>
      <c r="AX742">
        <v>1</v>
      </c>
      <c r="AY742">
        <v>2</v>
      </c>
      <c r="AZ742">
        <v>1</v>
      </c>
      <c r="BA742">
        <v>1</v>
      </c>
      <c r="BB742">
        <v>1</v>
      </c>
      <c r="BC742">
        <v>2</v>
      </c>
      <c r="BD742">
        <v>1</v>
      </c>
      <c r="BE742">
        <v>2</v>
      </c>
      <c r="BF742" t="s">
        <v>957</v>
      </c>
      <c r="BG742" t="s">
        <v>957</v>
      </c>
      <c r="BH742">
        <v>1</v>
      </c>
      <c r="BI742">
        <v>1</v>
      </c>
      <c r="BJ742">
        <v>2</v>
      </c>
      <c r="BK742">
        <v>2</v>
      </c>
      <c r="BL742">
        <v>2</v>
      </c>
      <c r="BM742">
        <v>2</v>
      </c>
      <c r="BN742">
        <v>4</v>
      </c>
      <c r="BO742">
        <v>2</v>
      </c>
      <c r="BP742">
        <v>3</v>
      </c>
      <c r="BQ742">
        <v>3</v>
      </c>
      <c r="BR742">
        <v>3</v>
      </c>
      <c r="BS742">
        <v>2</v>
      </c>
    </row>
    <row r="743" spans="1:72" hidden="1">
      <c r="A743" s="9">
        <v>736</v>
      </c>
      <c r="B743" s="9">
        <v>2</v>
      </c>
      <c r="C743" s="9">
        <v>4</v>
      </c>
      <c r="D743" s="9">
        <v>4</v>
      </c>
      <c r="E743" s="9">
        <v>2</v>
      </c>
      <c r="F743" s="9">
        <v>0</v>
      </c>
      <c r="G743" s="9">
        <v>0</v>
      </c>
      <c r="H743" s="9">
        <v>1</v>
      </c>
      <c r="I743" s="9">
        <v>1</v>
      </c>
      <c r="J743" s="9">
        <v>0</v>
      </c>
      <c r="K743" s="9">
        <v>0</v>
      </c>
      <c r="L743" s="9">
        <v>0</v>
      </c>
      <c r="M743" s="9">
        <v>2</v>
      </c>
      <c r="N743" s="9">
        <v>1</v>
      </c>
      <c r="O743" s="9">
        <v>1</v>
      </c>
      <c r="P743" s="9">
        <v>1</v>
      </c>
      <c r="Q743" s="9">
        <v>1</v>
      </c>
      <c r="R743" s="9">
        <v>1</v>
      </c>
      <c r="S743" s="9">
        <v>2</v>
      </c>
      <c r="T743" s="9">
        <v>1</v>
      </c>
      <c r="U743" s="9">
        <v>1</v>
      </c>
      <c r="V743" s="9">
        <v>2</v>
      </c>
      <c r="W743" s="75">
        <v>1</v>
      </c>
      <c r="X743" s="75">
        <v>2</v>
      </c>
      <c r="Y743" s="75">
        <v>2</v>
      </c>
      <c r="Z743" s="9">
        <v>1</v>
      </c>
      <c r="AA743" s="9">
        <v>2</v>
      </c>
      <c r="AB743" s="9">
        <v>2</v>
      </c>
      <c r="AC743" s="9">
        <v>1</v>
      </c>
      <c r="AD743" s="9">
        <v>1</v>
      </c>
      <c r="AE743" s="9">
        <v>1</v>
      </c>
      <c r="AF743" s="9">
        <v>2</v>
      </c>
      <c r="AG743" s="9">
        <v>2</v>
      </c>
      <c r="AH743" s="9">
        <v>1</v>
      </c>
      <c r="AI743" s="9">
        <v>2</v>
      </c>
      <c r="AJ743">
        <v>2</v>
      </c>
      <c r="AK743" t="s">
        <v>957</v>
      </c>
      <c r="AL743" s="58">
        <v>2</v>
      </c>
      <c r="AM743">
        <v>1</v>
      </c>
      <c r="AN743">
        <v>1</v>
      </c>
      <c r="AO743">
        <v>2</v>
      </c>
      <c r="AP743">
        <v>1</v>
      </c>
      <c r="AQ743">
        <v>2</v>
      </c>
      <c r="AR743">
        <v>1</v>
      </c>
      <c r="AS743">
        <v>2</v>
      </c>
      <c r="AT743">
        <v>1</v>
      </c>
      <c r="AU743">
        <v>2</v>
      </c>
      <c r="AV743">
        <v>2</v>
      </c>
      <c r="AW743">
        <v>1</v>
      </c>
      <c r="AX743">
        <v>1</v>
      </c>
      <c r="AY743">
        <v>2</v>
      </c>
      <c r="AZ743">
        <v>1</v>
      </c>
      <c r="BA743">
        <v>1</v>
      </c>
      <c r="BB743">
        <v>1</v>
      </c>
      <c r="BC743">
        <v>1</v>
      </c>
      <c r="BD743">
        <v>1</v>
      </c>
      <c r="BE743">
        <v>1</v>
      </c>
      <c r="BF743">
        <v>1</v>
      </c>
      <c r="BG743">
        <v>3</v>
      </c>
      <c r="BH743">
        <v>1</v>
      </c>
      <c r="BI743">
        <v>1</v>
      </c>
      <c r="BJ743">
        <v>1</v>
      </c>
      <c r="BK743">
        <v>2</v>
      </c>
      <c r="BL743">
        <v>2</v>
      </c>
      <c r="BM743">
        <v>2</v>
      </c>
      <c r="BN743">
        <v>4</v>
      </c>
      <c r="BO743">
        <v>2</v>
      </c>
      <c r="BP743">
        <v>2</v>
      </c>
      <c r="BQ743">
        <v>2</v>
      </c>
      <c r="BR743">
        <v>1</v>
      </c>
      <c r="BS743">
        <v>2</v>
      </c>
      <c r="BT743" t="s">
        <v>447</v>
      </c>
    </row>
    <row r="744" spans="1:72">
      <c r="A744" s="9">
        <v>737</v>
      </c>
      <c r="B744" s="9">
        <v>2</v>
      </c>
      <c r="C744" s="9">
        <v>8</v>
      </c>
      <c r="D744" s="9">
        <v>4</v>
      </c>
      <c r="E744" s="9">
        <v>9</v>
      </c>
      <c r="F744" s="9">
        <v>0</v>
      </c>
      <c r="G744" s="9">
        <v>0</v>
      </c>
      <c r="H744" s="9">
        <v>0</v>
      </c>
      <c r="I744" s="9">
        <v>1</v>
      </c>
      <c r="J744" s="9">
        <v>1</v>
      </c>
      <c r="K744" s="9">
        <v>0</v>
      </c>
      <c r="L744" s="9">
        <v>0</v>
      </c>
      <c r="M744" s="9">
        <v>2</v>
      </c>
      <c r="N744" s="9">
        <v>2</v>
      </c>
      <c r="O744" s="9">
        <v>2</v>
      </c>
      <c r="P744" s="9">
        <v>1</v>
      </c>
      <c r="Q744" s="9">
        <v>2</v>
      </c>
      <c r="R744" s="9" t="s">
        <v>957</v>
      </c>
      <c r="S744" s="9" t="s">
        <v>957</v>
      </c>
      <c r="T744" s="9">
        <v>2</v>
      </c>
      <c r="U744" s="9">
        <v>1</v>
      </c>
      <c r="V744" s="9">
        <v>2</v>
      </c>
      <c r="W744" s="75">
        <v>1</v>
      </c>
      <c r="X744" s="75">
        <v>1</v>
      </c>
      <c r="Y744" s="75">
        <v>2</v>
      </c>
      <c r="Z744" s="9">
        <v>2</v>
      </c>
      <c r="AA744" s="9">
        <v>1</v>
      </c>
      <c r="AB744" s="9">
        <v>2</v>
      </c>
      <c r="AC744" s="9">
        <v>1</v>
      </c>
      <c r="AD744" s="9">
        <v>1</v>
      </c>
      <c r="AE744" s="9">
        <v>2</v>
      </c>
      <c r="AF744" s="9">
        <v>1</v>
      </c>
      <c r="AG744" s="9">
        <v>2</v>
      </c>
      <c r="AH744" s="9">
        <v>1</v>
      </c>
      <c r="AI744" s="9">
        <v>2</v>
      </c>
      <c r="AJ744">
        <v>2</v>
      </c>
      <c r="AK744" t="s">
        <v>957</v>
      </c>
      <c r="AL744" s="58">
        <v>2</v>
      </c>
      <c r="AM744">
        <v>1</v>
      </c>
      <c r="AN744">
        <v>2</v>
      </c>
      <c r="AO744">
        <v>2</v>
      </c>
      <c r="AP744">
        <v>2</v>
      </c>
      <c r="AQ744">
        <v>2</v>
      </c>
      <c r="AR744">
        <v>2</v>
      </c>
      <c r="AS744">
        <v>2</v>
      </c>
      <c r="AT744">
        <v>2</v>
      </c>
      <c r="AU744">
        <v>1</v>
      </c>
      <c r="AV744">
        <v>2</v>
      </c>
      <c r="AW744">
        <v>2</v>
      </c>
      <c r="AX744">
        <v>1</v>
      </c>
      <c r="AY744">
        <v>1</v>
      </c>
      <c r="AZ744">
        <v>2</v>
      </c>
      <c r="BA744">
        <v>1</v>
      </c>
      <c r="BB744">
        <v>2</v>
      </c>
      <c r="BC744">
        <v>1</v>
      </c>
      <c r="BD744">
        <v>1</v>
      </c>
      <c r="BE744">
        <v>1</v>
      </c>
      <c r="BF744">
        <v>2</v>
      </c>
      <c r="BG744">
        <v>2</v>
      </c>
      <c r="BH744">
        <v>1</v>
      </c>
      <c r="BI744">
        <v>2</v>
      </c>
      <c r="BJ744">
        <v>1</v>
      </c>
      <c r="BK744">
        <v>2</v>
      </c>
      <c r="BL744">
        <v>2</v>
      </c>
      <c r="BM744">
        <v>3</v>
      </c>
      <c r="BN744">
        <v>4</v>
      </c>
      <c r="BO744">
        <v>2</v>
      </c>
      <c r="BP744">
        <v>2</v>
      </c>
      <c r="BQ744">
        <v>3</v>
      </c>
      <c r="BR744">
        <v>1</v>
      </c>
      <c r="BS744">
        <v>2</v>
      </c>
    </row>
    <row r="745" spans="1:72" hidden="1">
      <c r="A745" s="9">
        <v>738</v>
      </c>
      <c r="B745" s="9">
        <v>1</v>
      </c>
      <c r="C745" s="9">
        <v>9</v>
      </c>
      <c r="D745" s="9">
        <v>7</v>
      </c>
      <c r="E745" s="9">
        <v>13</v>
      </c>
      <c r="F745" s="9">
        <v>0</v>
      </c>
      <c r="G745" s="9">
        <v>0</v>
      </c>
      <c r="H745" s="9">
        <v>0</v>
      </c>
      <c r="I745" s="9">
        <v>0</v>
      </c>
      <c r="J745" s="9">
        <v>0</v>
      </c>
      <c r="K745" s="9">
        <v>1</v>
      </c>
      <c r="L745" s="9">
        <v>0</v>
      </c>
      <c r="M745" s="9">
        <v>2</v>
      </c>
      <c r="N745" s="9">
        <v>1</v>
      </c>
      <c r="O745" s="9">
        <v>2</v>
      </c>
      <c r="P745" s="9">
        <v>1</v>
      </c>
      <c r="Q745" s="9">
        <v>1</v>
      </c>
      <c r="R745" s="9">
        <v>1</v>
      </c>
      <c r="S745" s="9">
        <v>1</v>
      </c>
      <c r="T745" s="9">
        <v>1</v>
      </c>
      <c r="U745" s="9">
        <v>1</v>
      </c>
      <c r="V745" s="9">
        <v>1</v>
      </c>
      <c r="W745" s="75">
        <v>1</v>
      </c>
      <c r="X745" s="75">
        <v>1</v>
      </c>
      <c r="Y745" s="75">
        <v>2</v>
      </c>
      <c r="Z745" s="9">
        <v>1</v>
      </c>
      <c r="AA745" s="9">
        <v>2</v>
      </c>
      <c r="AB745" s="9">
        <v>2</v>
      </c>
      <c r="AC745" s="9">
        <v>1</v>
      </c>
      <c r="AD745" s="9">
        <v>1</v>
      </c>
      <c r="AE745" s="9">
        <v>1</v>
      </c>
      <c r="AF745" s="9">
        <v>1</v>
      </c>
      <c r="AG745" s="9">
        <v>1</v>
      </c>
      <c r="AH745" s="9">
        <v>1</v>
      </c>
      <c r="AI745" s="9">
        <v>1</v>
      </c>
      <c r="AJ745">
        <v>2</v>
      </c>
      <c r="AK745" t="s">
        <v>957</v>
      </c>
      <c r="AL745" s="58">
        <v>2</v>
      </c>
      <c r="AM745">
        <v>1</v>
      </c>
      <c r="AN745">
        <v>1</v>
      </c>
      <c r="AO745">
        <v>2</v>
      </c>
      <c r="AP745">
        <v>1</v>
      </c>
      <c r="AQ745">
        <v>1</v>
      </c>
      <c r="AR745">
        <v>1</v>
      </c>
      <c r="AS745">
        <v>2</v>
      </c>
      <c r="AT745">
        <v>2</v>
      </c>
      <c r="AU745">
        <v>1</v>
      </c>
      <c r="AV745">
        <v>2</v>
      </c>
      <c r="AW745">
        <v>1</v>
      </c>
      <c r="AX745">
        <v>1</v>
      </c>
      <c r="AY745">
        <v>1</v>
      </c>
      <c r="AZ745">
        <v>1</v>
      </c>
      <c r="BA745">
        <v>1</v>
      </c>
      <c r="BB745">
        <v>2</v>
      </c>
      <c r="BC745">
        <v>1</v>
      </c>
      <c r="BD745">
        <v>1</v>
      </c>
      <c r="BE745">
        <v>1</v>
      </c>
      <c r="BF745">
        <v>1</v>
      </c>
      <c r="BG745">
        <v>1</v>
      </c>
      <c r="BH745">
        <v>1</v>
      </c>
      <c r="BI745">
        <v>1</v>
      </c>
      <c r="BJ745">
        <v>1</v>
      </c>
      <c r="BK745">
        <v>1</v>
      </c>
      <c r="BL745">
        <v>1</v>
      </c>
      <c r="BM745">
        <v>1</v>
      </c>
      <c r="BN745">
        <v>4</v>
      </c>
      <c r="BO745">
        <v>2</v>
      </c>
      <c r="BP745">
        <v>2</v>
      </c>
      <c r="BQ745">
        <v>1</v>
      </c>
    </row>
    <row r="746" spans="1:72" hidden="1">
      <c r="A746" s="9">
        <v>739</v>
      </c>
      <c r="B746" s="9">
        <v>2</v>
      </c>
      <c r="C746" s="9">
        <v>8</v>
      </c>
      <c r="D746" s="9">
        <v>5</v>
      </c>
      <c r="E746" s="9">
        <v>11</v>
      </c>
      <c r="F746" s="9">
        <v>0</v>
      </c>
      <c r="G746" s="9">
        <v>0</v>
      </c>
      <c r="H746" s="9">
        <v>0</v>
      </c>
      <c r="I746" s="9">
        <v>0</v>
      </c>
      <c r="J746" s="9">
        <v>0</v>
      </c>
      <c r="K746" s="9">
        <v>1</v>
      </c>
      <c r="L746" s="9">
        <v>0</v>
      </c>
      <c r="M746" s="9">
        <v>2</v>
      </c>
      <c r="N746" s="9">
        <v>1</v>
      </c>
      <c r="O746" s="9">
        <v>1</v>
      </c>
      <c r="P746" s="9">
        <v>1</v>
      </c>
      <c r="Q746" s="9">
        <v>1</v>
      </c>
      <c r="R746" s="9">
        <v>1</v>
      </c>
      <c r="S746" s="9">
        <v>1</v>
      </c>
      <c r="T746" s="9">
        <v>1</v>
      </c>
      <c r="U746" s="9">
        <v>1</v>
      </c>
      <c r="V746" s="9">
        <v>2</v>
      </c>
      <c r="W746" s="75">
        <v>1</v>
      </c>
      <c r="X746" s="75">
        <v>1</v>
      </c>
      <c r="Y746" s="75">
        <v>2</v>
      </c>
      <c r="Z746" s="9">
        <v>1</v>
      </c>
      <c r="AA746" s="9">
        <v>1</v>
      </c>
      <c r="AB746" s="9">
        <v>2</v>
      </c>
      <c r="AC746" s="9">
        <v>1</v>
      </c>
      <c r="AD746" s="9">
        <v>1</v>
      </c>
      <c r="AE746" s="9">
        <v>1</v>
      </c>
      <c r="AF746" s="9">
        <v>1</v>
      </c>
      <c r="AG746" s="9">
        <v>1</v>
      </c>
      <c r="AH746" s="9">
        <v>1</v>
      </c>
      <c r="AI746" s="9">
        <v>2</v>
      </c>
      <c r="AJ746">
        <v>2</v>
      </c>
      <c r="AK746" t="s">
        <v>957</v>
      </c>
      <c r="AL746" s="58">
        <v>1</v>
      </c>
      <c r="AM746">
        <v>1</v>
      </c>
      <c r="AN746">
        <v>1</v>
      </c>
      <c r="AO746">
        <v>1</v>
      </c>
      <c r="AP746">
        <v>1</v>
      </c>
      <c r="AQ746">
        <v>2</v>
      </c>
      <c r="AR746">
        <v>1</v>
      </c>
      <c r="AS746">
        <v>2</v>
      </c>
      <c r="AT746">
        <v>1</v>
      </c>
      <c r="AU746">
        <v>2</v>
      </c>
      <c r="AV746">
        <v>2</v>
      </c>
      <c r="AW746">
        <v>1</v>
      </c>
      <c r="AX746">
        <v>1</v>
      </c>
      <c r="AY746">
        <v>1</v>
      </c>
      <c r="AZ746">
        <v>1</v>
      </c>
      <c r="BA746">
        <v>1</v>
      </c>
      <c r="BB746">
        <v>1</v>
      </c>
      <c r="BC746">
        <v>1</v>
      </c>
      <c r="BD746">
        <v>1</v>
      </c>
      <c r="BE746">
        <v>1</v>
      </c>
      <c r="BF746">
        <v>2</v>
      </c>
      <c r="BG746">
        <v>1</v>
      </c>
      <c r="BH746">
        <v>1</v>
      </c>
      <c r="BI746">
        <v>2</v>
      </c>
      <c r="BJ746">
        <v>1</v>
      </c>
      <c r="BK746">
        <v>2</v>
      </c>
      <c r="BL746">
        <v>1</v>
      </c>
      <c r="BM746">
        <v>2</v>
      </c>
      <c r="BN746">
        <v>2</v>
      </c>
      <c r="BO746">
        <v>2</v>
      </c>
      <c r="BP746">
        <v>2</v>
      </c>
      <c r="BQ746">
        <v>3</v>
      </c>
      <c r="BR746">
        <v>1</v>
      </c>
      <c r="BS746">
        <v>2</v>
      </c>
      <c r="BT746" t="s">
        <v>448</v>
      </c>
    </row>
    <row r="747" spans="1:72" hidden="1">
      <c r="A747" s="9">
        <v>740</v>
      </c>
      <c r="B747" s="9">
        <v>2</v>
      </c>
      <c r="C747" s="9">
        <v>5</v>
      </c>
      <c r="D747" s="9">
        <v>1</v>
      </c>
      <c r="E747" s="9">
        <v>10</v>
      </c>
      <c r="F747" s="9">
        <v>0</v>
      </c>
      <c r="G747" s="9">
        <v>0</v>
      </c>
      <c r="H747" s="9">
        <v>0</v>
      </c>
      <c r="I747" s="9">
        <v>0</v>
      </c>
      <c r="J747" s="9">
        <v>0</v>
      </c>
      <c r="K747" s="9">
        <v>0</v>
      </c>
      <c r="L747" s="9">
        <v>1</v>
      </c>
      <c r="M747" s="9">
        <v>2</v>
      </c>
      <c r="N747" s="9">
        <v>1</v>
      </c>
      <c r="O747" s="9">
        <v>1</v>
      </c>
      <c r="P747" s="9">
        <v>1</v>
      </c>
      <c r="Q747" s="9">
        <v>1</v>
      </c>
      <c r="R747" s="9">
        <v>1</v>
      </c>
      <c r="S747" s="9">
        <v>2</v>
      </c>
      <c r="T747" s="9">
        <v>2</v>
      </c>
      <c r="U747" s="9">
        <v>1</v>
      </c>
      <c r="V747" s="9">
        <v>2</v>
      </c>
      <c r="W747" s="75">
        <v>2</v>
      </c>
      <c r="X747" s="75" t="s">
        <v>956</v>
      </c>
      <c r="Y747" s="75" t="s">
        <v>952</v>
      </c>
      <c r="Z747" s="9" t="s">
        <v>952</v>
      </c>
      <c r="AA747" s="9">
        <v>2</v>
      </c>
      <c r="AB747" s="9">
        <v>2</v>
      </c>
      <c r="AC747" s="9">
        <v>2</v>
      </c>
      <c r="AD747" s="9">
        <v>1</v>
      </c>
      <c r="AE747" s="9">
        <v>2</v>
      </c>
      <c r="AF747" s="9">
        <v>2</v>
      </c>
      <c r="AG747" s="9">
        <v>1</v>
      </c>
      <c r="AH747" s="9">
        <v>1</v>
      </c>
      <c r="AI747" s="9">
        <v>2</v>
      </c>
      <c r="AJ747">
        <v>2</v>
      </c>
      <c r="AK747" t="s">
        <v>957</v>
      </c>
      <c r="AL747" s="58">
        <v>2</v>
      </c>
      <c r="AM747">
        <v>1</v>
      </c>
      <c r="AN747">
        <v>1</v>
      </c>
      <c r="AO747">
        <v>2</v>
      </c>
      <c r="AP747">
        <v>1</v>
      </c>
      <c r="AQ747">
        <v>2</v>
      </c>
      <c r="AR747">
        <v>1</v>
      </c>
      <c r="AS747">
        <v>2</v>
      </c>
      <c r="AT747">
        <v>2</v>
      </c>
      <c r="AU747">
        <v>2</v>
      </c>
      <c r="AV747">
        <v>2</v>
      </c>
      <c r="AW747">
        <v>2</v>
      </c>
      <c r="AX747">
        <v>2</v>
      </c>
      <c r="AY747">
        <v>2</v>
      </c>
      <c r="AZ747">
        <v>2</v>
      </c>
      <c r="BA747">
        <v>2</v>
      </c>
      <c r="BB747">
        <v>2</v>
      </c>
      <c r="BC747">
        <v>1</v>
      </c>
      <c r="BD747">
        <v>1</v>
      </c>
      <c r="BE747">
        <v>1</v>
      </c>
      <c r="BF747">
        <v>4</v>
      </c>
      <c r="BG747">
        <v>4</v>
      </c>
      <c r="BH747">
        <v>1</v>
      </c>
      <c r="BI747">
        <v>2</v>
      </c>
      <c r="BJ747">
        <v>1</v>
      </c>
      <c r="BK747">
        <v>3</v>
      </c>
      <c r="BL747">
        <v>3</v>
      </c>
      <c r="BM747">
        <v>2</v>
      </c>
      <c r="BN747">
        <v>4</v>
      </c>
      <c r="BO747">
        <v>3</v>
      </c>
      <c r="BP747">
        <v>2</v>
      </c>
      <c r="BQ747">
        <v>2</v>
      </c>
      <c r="BR747">
        <v>3</v>
      </c>
      <c r="BS747">
        <v>5</v>
      </c>
    </row>
    <row r="748" spans="1:72">
      <c r="A748" s="9">
        <v>741</v>
      </c>
      <c r="B748" s="9">
        <v>2</v>
      </c>
      <c r="C748" s="9">
        <v>9</v>
      </c>
      <c r="D748" s="9">
        <v>7</v>
      </c>
      <c r="E748" s="9">
        <v>2</v>
      </c>
      <c r="F748" s="9">
        <v>0</v>
      </c>
      <c r="G748" s="9">
        <v>0</v>
      </c>
      <c r="H748" s="9">
        <v>0</v>
      </c>
      <c r="I748" s="9">
        <v>0</v>
      </c>
      <c r="J748" s="9">
        <v>0</v>
      </c>
      <c r="K748" s="9">
        <v>0</v>
      </c>
      <c r="L748" s="9">
        <v>1</v>
      </c>
      <c r="M748" s="9">
        <v>2</v>
      </c>
      <c r="N748" s="9">
        <v>2</v>
      </c>
      <c r="O748" s="9">
        <v>1</v>
      </c>
      <c r="P748" s="9">
        <v>1</v>
      </c>
      <c r="Q748" s="9">
        <v>2</v>
      </c>
      <c r="R748" s="9" t="s">
        <v>957</v>
      </c>
      <c r="S748" s="9" t="s">
        <v>957</v>
      </c>
      <c r="T748" s="9">
        <v>1</v>
      </c>
      <c r="U748" s="9">
        <v>2</v>
      </c>
      <c r="V748" s="9" t="s">
        <v>957</v>
      </c>
      <c r="W748" s="75">
        <v>2</v>
      </c>
      <c r="X748" s="75" t="s">
        <v>954</v>
      </c>
      <c r="Y748" s="75" t="s">
        <v>952</v>
      </c>
      <c r="Z748" s="9" t="s">
        <v>952</v>
      </c>
      <c r="AA748" s="9">
        <v>1</v>
      </c>
      <c r="AB748" s="9">
        <v>2</v>
      </c>
      <c r="AC748" s="9">
        <v>1</v>
      </c>
      <c r="AD748" s="9">
        <v>1</v>
      </c>
      <c r="AE748" s="9">
        <v>2</v>
      </c>
      <c r="AF748" s="9">
        <v>1</v>
      </c>
      <c r="AG748" s="9">
        <v>1</v>
      </c>
      <c r="AH748" s="91">
        <v>1</v>
      </c>
      <c r="AI748" s="9">
        <v>2</v>
      </c>
      <c r="AJ748">
        <v>2</v>
      </c>
      <c r="AK748" t="s">
        <v>957</v>
      </c>
      <c r="AL748" s="58">
        <v>2</v>
      </c>
      <c r="AM748">
        <v>1</v>
      </c>
      <c r="AN748">
        <v>2</v>
      </c>
      <c r="AO748">
        <v>2</v>
      </c>
      <c r="AP748">
        <v>2</v>
      </c>
      <c r="AQ748">
        <v>2</v>
      </c>
      <c r="AR748">
        <v>1</v>
      </c>
      <c r="AS748">
        <v>2</v>
      </c>
      <c r="AT748">
        <v>2</v>
      </c>
      <c r="AU748">
        <v>2</v>
      </c>
      <c r="AV748">
        <v>1</v>
      </c>
      <c r="AW748">
        <v>2</v>
      </c>
      <c r="AX748">
        <v>2</v>
      </c>
      <c r="AY748">
        <v>1</v>
      </c>
      <c r="AZ748">
        <v>1</v>
      </c>
      <c r="BA748">
        <v>1</v>
      </c>
      <c r="BB748">
        <v>2</v>
      </c>
      <c r="BC748">
        <v>2</v>
      </c>
      <c r="BD748">
        <v>2</v>
      </c>
      <c r="BE748">
        <v>1</v>
      </c>
      <c r="BF748">
        <v>2</v>
      </c>
      <c r="BG748">
        <v>1</v>
      </c>
      <c r="BH748">
        <v>1</v>
      </c>
      <c r="BI748">
        <v>2</v>
      </c>
      <c r="BJ748">
        <v>1</v>
      </c>
      <c r="BK748">
        <v>2</v>
      </c>
      <c r="BL748">
        <v>1</v>
      </c>
      <c r="BM748">
        <v>3</v>
      </c>
      <c r="BN748">
        <v>2</v>
      </c>
      <c r="BO748">
        <v>2</v>
      </c>
      <c r="BP748">
        <v>4</v>
      </c>
      <c r="BQ748">
        <v>3</v>
      </c>
      <c r="BR748">
        <v>4</v>
      </c>
      <c r="BS748">
        <v>2</v>
      </c>
    </row>
    <row r="749" spans="1:72" hidden="1">
      <c r="A749" s="9">
        <v>742</v>
      </c>
      <c r="B749" s="9">
        <v>2</v>
      </c>
      <c r="C749" s="9">
        <v>7</v>
      </c>
      <c r="D749" s="9">
        <v>4</v>
      </c>
      <c r="E749" s="9">
        <v>2</v>
      </c>
      <c r="F749" s="9">
        <v>0</v>
      </c>
      <c r="G749" s="9">
        <v>0</v>
      </c>
      <c r="H749" s="9">
        <v>0</v>
      </c>
      <c r="I749" s="9">
        <v>1</v>
      </c>
      <c r="J749" s="9">
        <v>0</v>
      </c>
      <c r="K749" s="9">
        <v>0</v>
      </c>
      <c r="L749" s="9">
        <v>0</v>
      </c>
      <c r="M749" s="9">
        <v>2</v>
      </c>
      <c r="N749" s="9">
        <v>1</v>
      </c>
      <c r="O749" s="9">
        <v>2</v>
      </c>
      <c r="P749" s="9">
        <v>1</v>
      </c>
      <c r="Q749" s="9">
        <v>1</v>
      </c>
      <c r="R749" s="9">
        <v>1</v>
      </c>
      <c r="S749" s="9">
        <v>2</v>
      </c>
      <c r="T749" s="9">
        <v>1</v>
      </c>
      <c r="U749" s="9">
        <v>1</v>
      </c>
      <c r="V749" s="9">
        <v>1</v>
      </c>
      <c r="W749" s="75">
        <v>2</v>
      </c>
      <c r="X749" s="75" t="s">
        <v>954</v>
      </c>
      <c r="Y749" s="75" t="s">
        <v>952</v>
      </c>
      <c r="Z749" s="9" t="s">
        <v>952</v>
      </c>
      <c r="AA749" s="9">
        <v>1</v>
      </c>
      <c r="AB749" s="9">
        <v>1</v>
      </c>
      <c r="AC749" s="9">
        <v>1</v>
      </c>
      <c r="AD749" s="9">
        <v>1</v>
      </c>
      <c r="AE749" s="9">
        <v>2</v>
      </c>
      <c r="AF749" s="9">
        <v>1</v>
      </c>
      <c r="AG749" s="9">
        <v>1</v>
      </c>
      <c r="AH749" s="9">
        <v>1</v>
      </c>
      <c r="AI749" s="9">
        <v>2</v>
      </c>
      <c r="AJ749">
        <v>2</v>
      </c>
      <c r="AK749" t="s">
        <v>957</v>
      </c>
      <c r="AL749" s="58">
        <v>1</v>
      </c>
      <c r="AM749">
        <v>1</v>
      </c>
      <c r="AN749">
        <v>1</v>
      </c>
      <c r="AO749">
        <v>2</v>
      </c>
      <c r="AP749">
        <v>1</v>
      </c>
      <c r="AQ749">
        <v>2</v>
      </c>
      <c r="AR749">
        <v>2</v>
      </c>
      <c r="AS749">
        <v>2</v>
      </c>
      <c r="AT749">
        <v>2</v>
      </c>
      <c r="AU749">
        <v>1</v>
      </c>
      <c r="AV749">
        <v>2</v>
      </c>
      <c r="AW749">
        <v>1</v>
      </c>
      <c r="AX749">
        <v>1</v>
      </c>
      <c r="AY749">
        <v>2</v>
      </c>
      <c r="AZ749">
        <v>2</v>
      </c>
      <c r="BA749">
        <v>1</v>
      </c>
      <c r="BB749">
        <v>1</v>
      </c>
      <c r="BC749">
        <v>1</v>
      </c>
      <c r="BD749">
        <v>1</v>
      </c>
      <c r="BE749">
        <v>1</v>
      </c>
      <c r="BF749">
        <v>1</v>
      </c>
      <c r="BG749">
        <v>1</v>
      </c>
      <c r="BH749">
        <v>1</v>
      </c>
      <c r="BI749">
        <v>2</v>
      </c>
      <c r="BJ749">
        <v>1</v>
      </c>
      <c r="BK749">
        <v>2</v>
      </c>
      <c r="BL749">
        <v>1</v>
      </c>
      <c r="BM749">
        <v>1</v>
      </c>
      <c r="BN749">
        <v>2</v>
      </c>
      <c r="BO749">
        <v>2</v>
      </c>
      <c r="BP749">
        <v>2</v>
      </c>
      <c r="BQ749">
        <v>1</v>
      </c>
      <c r="BR749">
        <v>1</v>
      </c>
      <c r="BS749">
        <v>2</v>
      </c>
    </row>
    <row r="750" spans="1:72" hidden="1">
      <c r="A750" s="9">
        <v>743</v>
      </c>
      <c r="B750" s="9">
        <v>2</v>
      </c>
      <c r="C750" s="9">
        <v>4</v>
      </c>
      <c r="D750" s="9">
        <v>4</v>
      </c>
      <c r="E750" s="9">
        <v>10</v>
      </c>
      <c r="F750" s="9">
        <v>0</v>
      </c>
      <c r="G750" s="9">
        <v>1</v>
      </c>
      <c r="H750" s="9">
        <v>0</v>
      </c>
      <c r="I750" s="9">
        <v>1</v>
      </c>
      <c r="J750" s="9">
        <v>0</v>
      </c>
      <c r="K750" s="9">
        <v>0</v>
      </c>
      <c r="L750" s="9">
        <v>0</v>
      </c>
      <c r="M750" s="9">
        <v>2</v>
      </c>
      <c r="N750" s="9">
        <v>1</v>
      </c>
      <c r="O750" s="9">
        <v>2</v>
      </c>
      <c r="P750" s="9">
        <v>1</v>
      </c>
      <c r="Q750" s="9">
        <v>1</v>
      </c>
      <c r="R750" s="9">
        <v>1</v>
      </c>
      <c r="S750" s="9">
        <v>2</v>
      </c>
      <c r="T750" s="9">
        <v>2</v>
      </c>
      <c r="U750" s="9">
        <v>1</v>
      </c>
      <c r="V750" s="9">
        <v>2</v>
      </c>
      <c r="W750" s="75">
        <v>1</v>
      </c>
      <c r="X750" s="75">
        <v>1</v>
      </c>
      <c r="Y750" s="75">
        <v>2</v>
      </c>
      <c r="Z750" s="9">
        <v>1</v>
      </c>
      <c r="AA750" s="9">
        <v>1</v>
      </c>
      <c r="AB750" s="9">
        <v>1</v>
      </c>
      <c r="AC750" s="9">
        <v>1</v>
      </c>
      <c r="AD750" s="9">
        <v>1</v>
      </c>
      <c r="AE750" s="9">
        <v>2</v>
      </c>
      <c r="AF750" s="9">
        <v>1</v>
      </c>
      <c r="AG750" s="9">
        <v>1</v>
      </c>
      <c r="AH750" s="9">
        <v>1</v>
      </c>
      <c r="AI750" s="9">
        <v>2</v>
      </c>
      <c r="AJ750">
        <v>1</v>
      </c>
      <c r="AK750">
        <v>1</v>
      </c>
      <c r="AL750" s="58">
        <v>1</v>
      </c>
      <c r="AM750">
        <v>1</v>
      </c>
      <c r="AN750">
        <v>2</v>
      </c>
      <c r="AO750">
        <v>2</v>
      </c>
      <c r="AP750">
        <v>1</v>
      </c>
      <c r="AQ750">
        <v>1</v>
      </c>
      <c r="AR750">
        <v>1</v>
      </c>
      <c r="AS750">
        <v>2</v>
      </c>
      <c r="AT750">
        <v>1</v>
      </c>
      <c r="AU750">
        <v>2</v>
      </c>
      <c r="AV750">
        <v>2</v>
      </c>
      <c r="AW750">
        <v>1</v>
      </c>
      <c r="AX750">
        <v>2</v>
      </c>
      <c r="AY750">
        <v>2</v>
      </c>
      <c r="AZ750">
        <v>2</v>
      </c>
      <c r="BA750">
        <v>1</v>
      </c>
      <c r="BB750">
        <v>2</v>
      </c>
      <c r="BC750">
        <v>1</v>
      </c>
      <c r="BD750">
        <v>1</v>
      </c>
      <c r="BE750">
        <v>1</v>
      </c>
      <c r="BF750">
        <v>2</v>
      </c>
      <c r="BG750">
        <v>4</v>
      </c>
      <c r="BH750">
        <v>1</v>
      </c>
      <c r="BI750">
        <v>1</v>
      </c>
      <c r="BJ750">
        <v>1</v>
      </c>
      <c r="BK750">
        <v>1</v>
      </c>
      <c r="BL750">
        <v>1</v>
      </c>
      <c r="BM750">
        <v>1</v>
      </c>
      <c r="BN750">
        <v>2</v>
      </c>
      <c r="BO750">
        <v>2</v>
      </c>
      <c r="BP750">
        <v>2</v>
      </c>
      <c r="BQ750">
        <v>2</v>
      </c>
      <c r="BR750">
        <v>1</v>
      </c>
      <c r="BS750">
        <v>2</v>
      </c>
      <c r="BT750" t="s">
        <v>449</v>
      </c>
    </row>
    <row r="751" spans="1:72">
      <c r="A751" s="9">
        <v>744</v>
      </c>
      <c r="B751" s="9">
        <v>2</v>
      </c>
      <c r="C751" s="9">
        <v>6</v>
      </c>
      <c r="D751" s="9">
        <v>5</v>
      </c>
      <c r="E751" s="9">
        <v>5</v>
      </c>
      <c r="F751" s="9">
        <v>0</v>
      </c>
      <c r="G751" s="9">
        <v>0</v>
      </c>
      <c r="H751" s="9">
        <v>0</v>
      </c>
      <c r="I751" s="9">
        <v>1</v>
      </c>
      <c r="J751" s="9">
        <v>0</v>
      </c>
      <c r="K751" s="9">
        <v>0</v>
      </c>
      <c r="L751" s="9">
        <v>0</v>
      </c>
      <c r="M751" s="9">
        <v>2</v>
      </c>
      <c r="N751" s="9">
        <v>2</v>
      </c>
      <c r="O751" s="9">
        <v>1</v>
      </c>
      <c r="P751" s="9">
        <v>1</v>
      </c>
      <c r="Q751" s="9">
        <v>2</v>
      </c>
      <c r="R751" s="9" t="s">
        <v>957</v>
      </c>
      <c r="S751" s="9" t="s">
        <v>957</v>
      </c>
      <c r="T751" s="9">
        <v>1</v>
      </c>
      <c r="U751" s="9">
        <v>1</v>
      </c>
      <c r="V751" s="9">
        <v>1</v>
      </c>
      <c r="W751" s="75">
        <v>1</v>
      </c>
      <c r="X751" s="75">
        <v>1</v>
      </c>
      <c r="Y751" s="75">
        <v>2</v>
      </c>
      <c r="Z751" s="9">
        <v>2</v>
      </c>
      <c r="AA751" s="9">
        <v>1</v>
      </c>
      <c r="AB751" s="9">
        <v>2</v>
      </c>
      <c r="AC751" s="9">
        <v>1</v>
      </c>
      <c r="AD751" s="9">
        <v>1</v>
      </c>
      <c r="AE751" s="9">
        <v>2</v>
      </c>
      <c r="AF751" s="9">
        <v>2</v>
      </c>
      <c r="AG751" s="9">
        <v>2</v>
      </c>
      <c r="AH751" s="9">
        <v>1</v>
      </c>
      <c r="AI751" s="9">
        <v>2</v>
      </c>
      <c r="AJ751">
        <v>2</v>
      </c>
      <c r="AK751" t="s">
        <v>957</v>
      </c>
      <c r="AL751" s="58">
        <v>1</v>
      </c>
      <c r="AM751">
        <v>1</v>
      </c>
      <c r="AN751">
        <v>2</v>
      </c>
      <c r="AO751">
        <v>2</v>
      </c>
      <c r="AP751">
        <v>2</v>
      </c>
      <c r="AQ751">
        <v>2</v>
      </c>
      <c r="AR751">
        <v>2</v>
      </c>
      <c r="AS751">
        <v>2</v>
      </c>
      <c r="AT751">
        <v>2</v>
      </c>
      <c r="AU751">
        <v>2</v>
      </c>
      <c r="AV751">
        <v>2</v>
      </c>
      <c r="AW751">
        <v>2</v>
      </c>
      <c r="AX751">
        <v>2</v>
      </c>
      <c r="AY751">
        <v>2</v>
      </c>
      <c r="AZ751">
        <v>2</v>
      </c>
      <c r="BA751">
        <v>1</v>
      </c>
      <c r="BB751">
        <v>2</v>
      </c>
      <c r="BC751">
        <v>2</v>
      </c>
      <c r="BD751">
        <v>2</v>
      </c>
      <c r="BE751">
        <v>1</v>
      </c>
      <c r="BF751">
        <v>2</v>
      </c>
      <c r="BG751">
        <v>2</v>
      </c>
      <c r="BH751">
        <v>2</v>
      </c>
      <c r="BI751">
        <v>3</v>
      </c>
      <c r="BJ751">
        <v>2</v>
      </c>
      <c r="BK751">
        <v>2</v>
      </c>
      <c r="BL751">
        <v>2</v>
      </c>
      <c r="BM751">
        <v>3</v>
      </c>
      <c r="BN751">
        <v>4</v>
      </c>
      <c r="BO751">
        <v>2</v>
      </c>
      <c r="BP751">
        <v>2</v>
      </c>
      <c r="BQ751">
        <v>3</v>
      </c>
      <c r="BR751">
        <v>1</v>
      </c>
      <c r="BS751">
        <v>2</v>
      </c>
    </row>
    <row r="752" spans="1:72" hidden="1">
      <c r="A752" s="9">
        <v>745</v>
      </c>
      <c r="B752" s="9">
        <v>2</v>
      </c>
      <c r="C752" s="9">
        <v>9</v>
      </c>
      <c r="D752" s="9">
        <v>5</v>
      </c>
      <c r="E752" s="9">
        <v>9</v>
      </c>
      <c r="F752" s="9">
        <v>0</v>
      </c>
      <c r="G752" s="9">
        <v>0</v>
      </c>
      <c r="H752" s="9">
        <v>0</v>
      </c>
      <c r="I752" s="9">
        <v>0</v>
      </c>
      <c r="J752" s="9">
        <v>0</v>
      </c>
      <c r="K752" s="9">
        <v>1</v>
      </c>
      <c r="L752" s="9">
        <v>0</v>
      </c>
      <c r="M752" s="9">
        <v>1</v>
      </c>
      <c r="N752" s="9">
        <v>1</v>
      </c>
      <c r="O752" s="9">
        <v>1</v>
      </c>
      <c r="P752" s="9">
        <v>1</v>
      </c>
      <c r="Q752" s="9">
        <v>1</v>
      </c>
      <c r="R752" s="9">
        <v>1</v>
      </c>
      <c r="S752" s="9">
        <v>1</v>
      </c>
      <c r="T752" s="9">
        <v>1</v>
      </c>
      <c r="U752" s="9">
        <v>1</v>
      </c>
      <c r="V752" s="9">
        <v>1</v>
      </c>
      <c r="W752" s="75">
        <v>1</v>
      </c>
      <c r="X752" s="75">
        <v>1</v>
      </c>
      <c r="Y752" s="75">
        <v>2</v>
      </c>
      <c r="Z752" s="9"/>
      <c r="AA752" s="9">
        <v>1</v>
      </c>
      <c r="AB752" s="9">
        <v>2</v>
      </c>
      <c r="AC752" s="9">
        <v>1</v>
      </c>
      <c r="AD752" s="9">
        <v>1</v>
      </c>
      <c r="AE752" s="9">
        <v>1</v>
      </c>
      <c r="AF752" s="9">
        <v>1</v>
      </c>
      <c r="AG752" s="9">
        <v>1</v>
      </c>
      <c r="AH752" s="9">
        <v>1</v>
      </c>
      <c r="AI752" s="9">
        <v>2</v>
      </c>
      <c r="AJ752">
        <v>2</v>
      </c>
      <c r="AK752" t="s">
        <v>957</v>
      </c>
      <c r="AL752" s="58">
        <v>1</v>
      </c>
      <c r="AM752">
        <v>1</v>
      </c>
      <c r="AN752">
        <v>1</v>
      </c>
      <c r="AO752">
        <v>1</v>
      </c>
      <c r="AP752">
        <v>1</v>
      </c>
      <c r="AQ752">
        <v>1</v>
      </c>
      <c r="AR752">
        <v>1</v>
      </c>
      <c r="AS752">
        <v>2</v>
      </c>
      <c r="AT752">
        <v>1</v>
      </c>
      <c r="AU752">
        <v>1</v>
      </c>
      <c r="AV752">
        <v>2</v>
      </c>
      <c r="AW752">
        <v>1</v>
      </c>
      <c r="AX752">
        <v>1</v>
      </c>
      <c r="AY752">
        <v>1</v>
      </c>
      <c r="AZ752">
        <v>1</v>
      </c>
      <c r="BA752">
        <v>1</v>
      </c>
      <c r="BB752">
        <v>1</v>
      </c>
      <c r="BC752">
        <v>1</v>
      </c>
      <c r="BD752">
        <v>2</v>
      </c>
      <c r="BE752">
        <v>1</v>
      </c>
      <c r="BF752">
        <v>3</v>
      </c>
      <c r="BH752">
        <v>1</v>
      </c>
      <c r="BI752">
        <v>2</v>
      </c>
      <c r="BJ752">
        <v>1</v>
      </c>
      <c r="BK752">
        <v>1</v>
      </c>
      <c r="BL752">
        <v>1</v>
      </c>
      <c r="BM752">
        <v>4</v>
      </c>
      <c r="BN752">
        <v>2</v>
      </c>
      <c r="BO752">
        <v>1</v>
      </c>
      <c r="BP752">
        <v>1</v>
      </c>
      <c r="BQ752">
        <v>3</v>
      </c>
      <c r="BR752">
        <v>2</v>
      </c>
      <c r="BS752">
        <v>3</v>
      </c>
      <c r="BT752" t="s">
        <v>450</v>
      </c>
    </row>
    <row r="753" spans="1:72" hidden="1">
      <c r="A753" s="9">
        <v>746</v>
      </c>
      <c r="B753" s="9">
        <v>2</v>
      </c>
      <c r="C753" s="9">
        <v>1</v>
      </c>
      <c r="D753" s="9">
        <v>1</v>
      </c>
      <c r="E753" s="9">
        <v>7</v>
      </c>
      <c r="F753" s="9">
        <v>0</v>
      </c>
      <c r="G753" s="9">
        <v>0</v>
      </c>
      <c r="H753" s="9">
        <v>0</v>
      </c>
      <c r="I753" s="9">
        <v>1</v>
      </c>
      <c r="J753" s="9">
        <v>0</v>
      </c>
      <c r="K753" s="9">
        <v>0</v>
      </c>
      <c r="L753" s="9">
        <v>0</v>
      </c>
      <c r="M753" s="9">
        <v>1</v>
      </c>
      <c r="N753" s="9">
        <v>1</v>
      </c>
      <c r="O753" s="9">
        <v>1</v>
      </c>
      <c r="P753" s="9">
        <v>1</v>
      </c>
      <c r="Q753" s="9">
        <v>1</v>
      </c>
      <c r="R753" s="9">
        <v>1</v>
      </c>
      <c r="S753" s="9">
        <v>1</v>
      </c>
      <c r="T753" s="9">
        <v>1</v>
      </c>
      <c r="U753" s="9">
        <v>1</v>
      </c>
      <c r="V753" s="9">
        <v>1</v>
      </c>
      <c r="W753" s="75">
        <v>1</v>
      </c>
      <c r="X753" s="75">
        <v>1</v>
      </c>
      <c r="Y753" s="75">
        <v>2</v>
      </c>
      <c r="Z753" s="9">
        <v>1</v>
      </c>
      <c r="AA753" s="9">
        <v>2</v>
      </c>
      <c r="AB753" s="9">
        <v>2</v>
      </c>
      <c r="AC753" s="9">
        <v>2</v>
      </c>
      <c r="AD753" s="9">
        <v>1</v>
      </c>
      <c r="AE753" s="9">
        <v>2</v>
      </c>
      <c r="AF753" s="9">
        <v>1</v>
      </c>
      <c r="AG753" s="9">
        <v>2</v>
      </c>
      <c r="AH753" s="9">
        <v>2</v>
      </c>
      <c r="AI753" s="9">
        <v>2</v>
      </c>
      <c r="AJ753">
        <v>2</v>
      </c>
      <c r="AK753" t="s">
        <v>957</v>
      </c>
      <c r="AL753" s="58">
        <v>2</v>
      </c>
      <c r="AM753">
        <v>1</v>
      </c>
      <c r="AN753">
        <v>1</v>
      </c>
      <c r="AO753">
        <v>2</v>
      </c>
      <c r="AP753">
        <v>1</v>
      </c>
      <c r="AQ753">
        <v>2</v>
      </c>
      <c r="AR753">
        <v>1</v>
      </c>
      <c r="AS753">
        <v>1</v>
      </c>
      <c r="AT753">
        <v>2</v>
      </c>
      <c r="AU753">
        <v>2</v>
      </c>
      <c r="AV753">
        <v>2</v>
      </c>
      <c r="AW753">
        <v>1</v>
      </c>
      <c r="AX753">
        <v>2</v>
      </c>
      <c r="AY753">
        <v>2</v>
      </c>
      <c r="AZ753">
        <v>2</v>
      </c>
      <c r="BA753">
        <v>2</v>
      </c>
      <c r="BB753">
        <v>2</v>
      </c>
      <c r="BC753">
        <v>1</v>
      </c>
      <c r="BD753">
        <v>1</v>
      </c>
      <c r="BE753">
        <v>2</v>
      </c>
      <c r="BF753" t="s">
        <v>957</v>
      </c>
      <c r="BG753" t="s">
        <v>957</v>
      </c>
      <c r="BH753">
        <v>1</v>
      </c>
      <c r="BI753">
        <v>4</v>
      </c>
      <c r="BJ753">
        <v>2</v>
      </c>
      <c r="BK753">
        <v>2</v>
      </c>
      <c r="BL753">
        <v>2</v>
      </c>
      <c r="BM753">
        <v>3</v>
      </c>
      <c r="BN753">
        <v>4</v>
      </c>
      <c r="BO753">
        <v>2</v>
      </c>
      <c r="BP753">
        <v>2</v>
      </c>
      <c r="BQ753">
        <v>2</v>
      </c>
      <c r="BR753">
        <v>1</v>
      </c>
      <c r="BS753">
        <v>5</v>
      </c>
    </row>
    <row r="754" spans="1:72" hidden="1">
      <c r="A754" s="9">
        <v>747</v>
      </c>
      <c r="B754" s="9">
        <v>2</v>
      </c>
      <c r="C754" s="9">
        <v>8</v>
      </c>
      <c r="D754" s="9">
        <v>4</v>
      </c>
      <c r="E754" s="9">
        <v>7</v>
      </c>
      <c r="F754" s="9">
        <v>0</v>
      </c>
      <c r="G754" s="9">
        <v>0</v>
      </c>
      <c r="H754" s="9">
        <v>0</v>
      </c>
      <c r="I754" s="9">
        <v>1</v>
      </c>
      <c r="J754" s="9">
        <v>0</v>
      </c>
      <c r="K754" s="9">
        <v>0</v>
      </c>
      <c r="L754" s="9">
        <v>0</v>
      </c>
      <c r="M754" s="9">
        <v>2</v>
      </c>
      <c r="N754" s="9">
        <v>1</v>
      </c>
      <c r="O754" s="9">
        <v>2</v>
      </c>
      <c r="P754" s="9">
        <v>1</v>
      </c>
      <c r="Q754" s="9">
        <v>2</v>
      </c>
      <c r="R754" s="9" t="s">
        <v>957</v>
      </c>
      <c r="S754" s="9" t="s">
        <v>957</v>
      </c>
      <c r="T754" s="9">
        <v>1</v>
      </c>
      <c r="U754" s="9">
        <v>1</v>
      </c>
      <c r="V754" s="9">
        <v>1</v>
      </c>
      <c r="W754" s="75">
        <v>1</v>
      </c>
      <c r="X754" s="75">
        <v>2</v>
      </c>
      <c r="Y754" s="75"/>
      <c r="Z754" s="9">
        <v>1</v>
      </c>
      <c r="AA754" s="9">
        <v>1</v>
      </c>
      <c r="AB754" s="9">
        <v>2</v>
      </c>
      <c r="AC754" s="9"/>
      <c r="AD754" s="9">
        <v>1</v>
      </c>
      <c r="AE754" s="9">
        <v>1</v>
      </c>
      <c r="AF754" s="9">
        <v>1</v>
      </c>
      <c r="AG754" s="9">
        <v>1</v>
      </c>
      <c r="AH754" s="91">
        <v>1</v>
      </c>
      <c r="AI754" s="9">
        <v>2</v>
      </c>
      <c r="AJ754">
        <v>2</v>
      </c>
      <c r="AK754" t="s">
        <v>957</v>
      </c>
      <c r="AO754">
        <v>1</v>
      </c>
      <c r="AT754">
        <v>1</v>
      </c>
      <c r="AV754">
        <v>1</v>
      </c>
      <c r="BA754">
        <v>1</v>
      </c>
      <c r="BE754">
        <v>1</v>
      </c>
      <c r="BF754">
        <v>1</v>
      </c>
      <c r="BG754">
        <v>3</v>
      </c>
      <c r="BH754">
        <v>1</v>
      </c>
      <c r="BI754">
        <v>1</v>
      </c>
      <c r="BJ754">
        <v>1</v>
      </c>
      <c r="BK754">
        <v>1</v>
      </c>
      <c r="BL754">
        <v>1</v>
      </c>
      <c r="BM754">
        <v>1</v>
      </c>
      <c r="BN754">
        <v>2</v>
      </c>
      <c r="BO754">
        <v>1</v>
      </c>
      <c r="BQ754">
        <v>4</v>
      </c>
      <c r="BR754">
        <v>2</v>
      </c>
      <c r="BS754">
        <v>1</v>
      </c>
    </row>
    <row r="755" spans="1:72">
      <c r="A755" s="9">
        <v>748</v>
      </c>
      <c r="B755" s="9">
        <v>2</v>
      </c>
      <c r="C755" s="9">
        <v>5</v>
      </c>
      <c r="D755" s="9">
        <v>1</v>
      </c>
      <c r="E755" s="9">
        <v>3</v>
      </c>
      <c r="F755" s="9">
        <v>0</v>
      </c>
      <c r="G755" s="9">
        <v>0</v>
      </c>
      <c r="H755" s="9">
        <v>0</v>
      </c>
      <c r="I755" s="9">
        <v>0</v>
      </c>
      <c r="J755" s="9">
        <v>0</v>
      </c>
      <c r="K755" s="9">
        <v>1</v>
      </c>
      <c r="L755" s="9">
        <v>0</v>
      </c>
      <c r="M755" s="9">
        <v>2</v>
      </c>
      <c r="N755" s="9">
        <v>2</v>
      </c>
      <c r="O755" s="9">
        <v>1</v>
      </c>
      <c r="P755" s="9">
        <v>1</v>
      </c>
      <c r="Q755" s="9">
        <v>1</v>
      </c>
      <c r="R755" s="9">
        <v>1</v>
      </c>
      <c r="S755" s="9">
        <v>1</v>
      </c>
      <c r="T755" s="9">
        <v>1</v>
      </c>
      <c r="U755" s="9">
        <v>1</v>
      </c>
      <c r="V755" s="9">
        <v>2</v>
      </c>
      <c r="W755" s="75">
        <v>1</v>
      </c>
      <c r="X755" s="75">
        <v>1</v>
      </c>
      <c r="Y755" s="75">
        <v>2</v>
      </c>
      <c r="Z755" s="9">
        <v>1</v>
      </c>
      <c r="AA755" s="9">
        <v>2</v>
      </c>
      <c r="AB755" s="9">
        <v>2</v>
      </c>
      <c r="AC755" s="9">
        <v>1</v>
      </c>
      <c r="AD755" s="9">
        <v>1</v>
      </c>
      <c r="AE755" s="9">
        <v>2</v>
      </c>
      <c r="AF755" s="9">
        <v>2</v>
      </c>
      <c r="AG755" s="9">
        <v>2</v>
      </c>
      <c r="AH755" s="9">
        <v>1</v>
      </c>
      <c r="AI755" s="9">
        <v>2</v>
      </c>
      <c r="AJ755">
        <v>2</v>
      </c>
      <c r="AK755" t="s">
        <v>957</v>
      </c>
      <c r="AL755" s="58">
        <v>2</v>
      </c>
      <c r="AM755">
        <v>1</v>
      </c>
      <c r="AN755">
        <v>1</v>
      </c>
      <c r="AO755">
        <v>2</v>
      </c>
      <c r="AP755">
        <v>2</v>
      </c>
      <c r="AQ755">
        <v>2</v>
      </c>
      <c r="AR755">
        <v>2</v>
      </c>
      <c r="AS755">
        <v>2</v>
      </c>
      <c r="AT755">
        <v>2</v>
      </c>
      <c r="AU755">
        <v>2</v>
      </c>
      <c r="AV755">
        <v>2</v>
      </c>
      <c r="AW755">
        <v>2</v>
      </c>
      <c r="AX755">
        <v>2</v>
      </c>
      <c r="AY755">
        <v>2</v>
      </c>
      <c r="AZ755">
        <v>2</v>
      </c>
      <c r="BA755">
        <v>2</v>
      </c>
      <c r="BB755">
        <v>2</v>
      </c>
      <c r="BC755">
        <v>1</v>
      </c>
      <c r="BD755">
        <v>2</v>
      </c>
      <c r="BE755">
        <v>2</v>
      </c>
      <c r="BF755" t="s">
        <v>957</v>
      </c>
      <c r="BG755" t="s">
        <v>957</v>
      </c>
      <c r="BH755">
        <v>1</v>
      </c>
      <c r="BI755">
        <v>4</v>
      </c>
      <c r="BJ755">
        <v>4</v>
      </c>
      <c r="BK755">
        <v>2</v>
      </c>
      <c r="BL755">
        <v>2</v>
      </c>
      <c r="BM755">
        <v>1</v>
      </c>
      <c r="BN755">
        <v>4</v>
      </c>
      <c r="BO755">
        <v>2</v>
      </c>
      <c r="BP755">
        <v>4</v>
      </c>
      <c r="BQ755">
        <v>3</v>
      </c>
      <c r="BR755">
        <v>1</v>
      </c>
      <c r="BS755">
        <v>2</v>
      </c>
    </row>
    <row r="756" spans="1:72" hidden="1">
      <c r="A756" s="9">
        <v>749</v>
      </c>
      <c r="B756" s="9">
        <v>2</v>
      </c>
      <c r="C756" s="9">
        <v>2</v>
      </c>
      <c r="D756" s="9">
        <v>6</v>
      </c>
      <c r="E756" s="9">
        <v>11</v>
      </c>
      <c r="F756" s="9">
        <v>0</v>
      </c>
      <c r="G756" s="9">
        <v>0</v>
      </c>
      <c r="H756" s="9">
        <v>1</v>
      </c>
      <c r="I756" s="9">
        <v>1</v>
      </c>
      <c r="J756" s="9">
        <v>1</v>
      </c>
      <c r="K756" s="9">
        <v>0</v>
      </c>
      <c r="L756" s="9">
        <v>0</v>
      </c>
      <c r="M756" s="9">
        <v>1</v>
      </c>
      <c r="N756" s="9">
        <v>1</v>
      </c>
      <c r="O756" s="9">
        <v>2</v>
      </c>
      <c r="P756" s="9">
        <v>2</v>
      </c>
      <c r="Q756" s="9">
        <v>1</v>
      </c>
      <c r="R756" s="9">
        <v>1</v>
      </c>
      <c r="S756" s="9">
        <v>2</v>
      </c>
      <c r="T756" s="9">
        <v>1</v>
      </c>
      <c r="U756" s="9">
        <v>1</v>
      </c>
      <c r="V756" s="9">
        <v>1</v>
      </c>
      <c r="W756" s="75">
        <v>1</v>
      </c>
      <c r="X756" s="75">
        <v>1</v>
      </c>
      <c r="Y756" s="75">
        <v>2</v>
      </c>
      <c r="Z756" s="9">
        <v>2</v>
      </c>
      <c r="AA756" s="9">
        <v>2</v>
      </c>
      <c r="AB756" s="9">
        <v>2</v>
      </c>
      <c r="AC756" s="9">
        <v>1</v>
      </c>
      <c r="AD756" s="9">
        <v>1</v>
      </c>
      <c r="AE756" s="9">
        <v>2</v>
      </c>
      <c r="AF756" s="9">
        <v>2</v>
      </c>
      <c r="AG756" s="9">
        <v>1</v>
      </c>
      <c r="AH756" s="9">
        <v>1</v>
      </c>
      <c r="AI756" s="9">
        <v>2</v>
      </c>
      <c r="AJ756">
        <v>2</v>
      </c>
      <c r="AK756" t="s">
        <v>957</v>
      </c>
      <c r="AL756" s="58">
        <v>1</v>
      </c>
      <c r="AM756">
        <v>1</v>
      </c>
      <c r="AN756">
        <v>2</v>
      </c>
      <c r="AO756">
        <v>2</v>
      </c>
      <c r="AP756">
        <v>1</v>
      </c>
      <c r="AQ756">
        <v>2</v>
      </c>
      <c r="AR756">
        <v>2</v>
      </c>
      <c r="AS756">
        <v>2</v>
      </c>
      <c r="AT756">
        <v>1</v>
      </c>
      <c r="AU756">
        <v>2</v>
      </c>
      <c r="AV756">
        <v>1</v>
      </c>
      <c r="AW756">
        <v>2</v>
      </c>
      <c r="AX756">
        <v>2</v>
      </c>
      <c r="AY756">
        <v>2</v>
      </c>
      <c r="AZ756">
        <v>2</v>
      </c>
      <c r="BA756">
        <v>2</v>
      </c>
      <c r="BB756">
        <v>2</v>
      </c>
      <c r="BC756">
        <v>1</v>
      </c>
      <c r="BD756">
        <v>1</v>
      </c>
      <c r="BE756">
        <v>1</v>
      </c>
      <c r="BF756">
        <v>1</v>
      </c>
      <c r="BG756">
        <v>1</v>
      </c>
      <c r="BH756">
        <v>2</v>
      </c>
      <c r="BI756">
        <v>2</v>
      </c>
      <c r="BJ756">
        <v>2</v>
      </c>
      <c r="BK756">
        <v>2</v>
      </c>
      <c r="BL756">
        <v>2</v>
      </c>
      <c r="BM756">
        <v>2</v>
      </c>
      <c r="BN756">
        <v>4</v>
      </c>
      <c r="BO756">
        <v>3</v>
      </c>
      <c r="BP756">
        <v>1</v>
      </c>
      <c r="BQ756">
        <v>2</v>
      </c>
      <c r="BR756">
        <v>1</v>
      </c>
      <c r="BS756">
        <v>1</v>
      </c>
      <c r="BT756" t="s">
        <v>451</v>
      </c>
    </row>
    <row r="757" spans="1:72" hidden="1">
      <c r="A757" s="9">
        <v>750</v>
      </c>
      <c r="B757" s="9">
        <v>2</v>
      </c>
      <c r="C757" s="9">
        <v>8</v>
      </c>
      <c r="D757" s="9">
        <v>7</v>
      </c>
      <c r="E757" s="9">
        <v>7</v>
      </c>
      <c r="F757" s="9">
        <v>0</v>
      </c>
      <c r="G757" s="9">
        <v>0</v>
      </c>
      <c r="H757" s="9">
        <v>1</v>
      </c>
      <c r="I757" s="9">
        <v>1</v>
      </c>
      <c r="J757" s="9">
        <v>0</v>
      </c>
      <c r="K757" s="9">
        <v>0</v>
      </c>
      <c r="L757" s="9">
        <v>0</v>
      </c>
      <c r="M757" s="9">
        <v>2</v>
      </c>
      <c r="N757" s="9">
        <v>1</v>
      </c>
      <c r="O757" s="9">
        <v>2</v>
      </c>
      <c r="P757" s="9">
        <v>2</v>
      </c>
      <c r="Q757" s="9">
        <v>2</v>
      </c>
      <c r="R757" s="9" t="s">
        <v>962</v>
      </c>
      <c r="S757" s="9" t="s">
        <v>957</v>
      </c>
      <c r="T757" s="9">
        <v>1</v>
      </c>
      <c r="U757" s="9">
        <v>1</v>
      </c>
      <c r="V757" s="9">
        <v>2</v>
      </c>
      <c r="W757" s="75">
        <v>2</v>
      </c>
      <c r="X757" s="75" t="s">
        <v>956</v>
      </c>
      <c r="Y757" s="75" t="s">
        <v>952</v>
      </c>
      <c r="Z757" s="9" t="s">
        <v>952</v>
      </c>
      <c r="AA757" s="9">
        <v>2</v>
      </c>
      <c r="AB757" s="9">
        <v>2</v>
      </c>
      <c r="AC757" s="9">
        <v>1</v>
      </c>
      <c r="AD757" s="9">
        <v>1</v>
      </c>
      <c r="AE757" s="9">
        <v>2</v>
      </c>
      <c r="AF757" s="9">
        <v>1</v>
      </c>
      <c r="AG757" s="9">
        <v>1</v>
      </c>
      <c r="AH757" s="91">
        <v>2</v>
      </c>
      <c r="AI757" s="9">
        <v>2</v>
      </c>
      <c r="AJ757">
        <v>1</v>
      </c>
      <c r="AK757">
        <v>1</v>
      </c>
      <c r="AL757" s="58">
        <v>2</v>
      </c>
      <c r="AM757">
        <v>2</v>
      </c>
      <c r="AN757">
        <v>2</v>
      </c>
      <c r="AO757">
        <v>2</v>
      </c>
      <c r="AP757">
        <v>2</v>
      </c>
      <c r="AQ757">
        <v>2</v>
      </c>
      <c r="AR757">
        <v>2</v>
      </c>
      <c r="AS757">
        <v>2</v>
      </c>
      <c r="AT757">
        <v>2</v>
      </c>
      <c r="AU757">
        <v>1</v>
      </c>
      <c r="AV757">
        <v>2</v>
      </c>
      <c r="AW757">
        <v>2</v>
      </c>
      <c r="AX757">
        <v>2</v>
      </c>
      <c r="AY757">
        <v>2</v>
      </c>
      <c r="AZ757">
        <v>2</v>
      </c>
      <c r="BA757">
        <v>2</v>
      </c>
      <c r="BB757">
        <v>2</v>
      </c>
      <c r="BC757">
        <v>1</v>
      </c>
      <c r="BD757">
        <v>2</v>
      </c>
      <c r="BE757">
        <v>1</v>
      </c>
      <c r="BF757">
        <v>1</v>
      </c>
      <c r="BG757">
        <v>1</v>
      </c>
      <c r="BH757">
        <v>1</v>
      </c>
      <c r="BI757">
        <v>3</v>
      </c>
      <c r="BJ757">
        <v>2</v>
      </c>
      <c r="BK757">
        <v>1</v>
      </c>
      <c r="BL757">
        <v>1</v>
      </c>
      <c r="BM757">
        <v>2</v>
      </c>
      <c r="BN757">
        <v>4</v>
      </c>
      <c r="BO757">
        <v>2</v>
      </c>
      <c r="BP757">
        <v>2</v>
      </c>
      <c r="BQ757">
        <v>4</v>
      </c>
      <c r="BR757">
        <v>3</v>
      </c>
      <c r="BS757">
        <v>2</v>
      </c>
    </row>
    <row r="758" spans="1:72">
      <c r="A758" s="9">
        <v>751</v>
      </c>
      <c r="B758" s="9">
        <v>1</v>
      </c>
      <c r="C758" s="9">
        <v>7</v>
      </c>
      <c r="D758" s="9">
        <v>7</v>
      </c>
      <c r="E758" s="9">
        <v>4</v>
      </c>
      <c r="F758" s="9">
        <v>0</v>
      </c>
      <c r="G758" s="9">
        <v>0</v>
      </c>
      <c r="H758" s="9">
        <v>0</v>
      </c>
      <c r="I758" s="9">
        <v>1</v>
      </c>
      <c r="J758" s="9">
        <v>1</v>
      </c>
      <c r="K758" s="9">
        <v>0</v>
      </c>
      <c r="L758" s="9">
        <v>0</v>
      </c>
      <c r="M758" s="9">
        <v>2</v>
      </c>
      <c r="N758" s="9">
        <v>2</v>
      </c>
      <c r="O758" s="9">
        <v>2</v>
      </c>
      <c r="P758" s="9">
        <v>2</v>
      </c>
      <c r="Q758" s="9">
        <v>1</v>
      </c>
      <c r="R758" s="9">
        <v>2</v>
      </c>
      <c r="S758" s="9">
        <v>2</v>
      </c>
      <c r="T758" s="9">
        <v>2</v>
      </c>
      <c r="U758" s="9">
        <v>1</v>
      </c>
      <c r="V758" s="9">
        <v>2</v>
      </c>
      <c r="W758" s="75">
        <v>1</v>
      </c>
      <c r="X758" s="75">
        <v>1</v>
      </c>
      <c r="Y758" s="75">
        <v>2</v>
      </c>
      <c r="Z758" s="9"/>
      <c r="AA758" s="9">
        <v>1</v>
      </c>
      <c r="AB758" s="9">
        <v>2</v>
      </c>
      <c r="AC758" s="9">
        <v>2</v>
      </c>
      <c r="AD758" s="9">
        <v>2</v>
      </c>
      <c r="AE758" s="9">
        <v>2</v>
      </c>
      <c r="AF758" s="9">
        <v>2</v>
      </c>
      <c r="AG758" s="9">
        <v>2</v>
      </c>
      <c r="AH758" s="91">
        <v>2</v>
      </c>
      <c r="AI758" s="9">
        <v>2</v>
      </c>
      <c r="AJ758">
        <v>1</v>
      </c>
      <c r="AK758">
        <v>1</v>
      </c>
      <c r="AL758" s="58">
        <v>2</v>
      </c>
      <c r="AM758">
        <v>1</v>
      </c>
      <c r="AN758">
        <v>2</v>
      </c>
      <c r="AO758">
        <v>2</v>
      </c>
      <c r="AP758">
        <v>1</v>
      </c>
      <c r="AQ758">
        <v>2</v>
      </c>
      <c r="AR758">
        <v>2</v>
      </c>
      <c r="AS758">
        <v>2</v>
      </c>
      <c r="AT758">
        <v>2</v>
      </c>
      <c r="AU758">
        <v>2</v>
      </c>
      <c r="AV758">
        <v>2</v>
      </c>
      <c r="AW758">
        <v>2</v>
      </c>
      <c r="AX758">
        <v>2</v>
      </c>
      <c r="AY758">
        <v>2</v>
      </c>
      <c r="AZ758">
        <v>2</v>
      </c>
      <c r="BA758">
        <v>2</v>
      </c>
      <c r="BB758">
        <v>2</v>
      </c>
      <c r="BC758">
        <v>1</v>
      </c>
      <c r="BD758">
        <v>1</v>
      </c>
      <c r="BE758">
        <v>1</v>
      </c>
      <c r="BF758">
        <v>2</v>
      </c>
      <c r="BG758">
        <v>2</v>
      </c>
      <c r="BH758">
        <v>2</v>
      </c>
      <c r="BI758">
        <v>3</v>
      </c>
      <c r="BJ758">
        <v>2</v>
      </c>
      <c r="BK758">
        <v>2</v>
      </c>
      <c r="BL758">
        <v>3</v>
      </c>
      <c r="BM758">
        <v>1</v>
      </c>
      <c r="BN758">
        <v>4</v>
      </c>
      <c r="BO758">
        <v>3</v>
      </c>
      <c r="BP758">
        <v>4</v>
      </c>
      <c r="BQ758">
        <v>4</v>
      </c>
      <c r="BR758">
        <v>1</v>
      </c>
      <c r="BS758">
        <v>5</v>
      </c>
    </row>
    <row r="759" spans="1:72" hidden="1">
      <c r="A759" s="9">
        <v>752</v>
      </c>
      <c r="B759" s="9"/>
      <c r="C759" s="9"/>
      <c r="D759" s="9"/>
      <c r="E759" s="9"/>
      <c r="F759" s="9"/>
      <c r="G759" s="9"/>
      <c r="H759" s="9"/>
      <c r="I759" s="9"/>
      <c r="J759" s="9"/>
      <c r="K759" s="9"/>
      <c r="L759" s="9"/>
      <c r="M759" s="9"/>
      <c r="N759" s="9"/>
      <c r="O759" s="9"/>
      <c r="P759" s="9"/>
      <c r="Q759" s="9">
        <v>1</v>
      </c>
      <c r="R759" s="9"/>
      <c r="S759" s="9">
        <v>2</v>
      </c>
      <c r="T759" s="9">
        <v>1</v>
      </c>
      <c r="U759" s="9">
        <v>2</v>
      </c>
      <c r="V759" s="9" t="s">
        <v>957</v>
      </c>
      <c r="W759" s="75">
        <v>2</v>
      </c>
      <c r="X759" s="75" t="s">
        <v>954</v>
      </c>
      <c r="Y759" s="75" t="s">
        <v>952</v>
      </c>
      <c r="Z759" s="9" t="s">
        <v>952</v>
      </c>
      <c r="AA759" s="9">
        <v>1</v>
      </c>
      <c r="AB759" s="9">
        <v>2</v>
      </c>
      <c r="AC759" s="9">
        <v>1</v>
      </c>
      <c r="AD759" s="9">
        <v>1</v>
      </c>
      <c r="AE759" s="9">
        <v>2</v>
      </c>
      <c r="AF759" s="9">
        <v>1</v>
      </c>
      <c r="AG759" s="9">
        <v>1</v>
      </c>
      <c r="AH759" s="91">
        <v>2</v>
      </c>
      <c r="AI759" s="9">
        <v>2</v>
      </c>
      <c r="AJ759">
        <v>2</v>
      </c>
      <c r="AK759" t="s">
        <v>957</v>
      </c>
      <c r="AL759" s="58">
        <v>2</v>
      </c>
      <c r="AM759">
        <v>1</v>
      </c>
      <c r="AN759">
        <v>2</v>
      </c>
      <c r="AO759">
        <v>1</v>
      </c>
      <c r="AP759">
        <v>2</v>
      </c>
      <c r="AQ759">
        <v>2</v>
      </c>
      <c r="AR759">
        <v>2</v>
      </c>
      <c r="AS759">
        <v>2</v>
      </c>
      <c r="AT759">
        <v>2</v>
      </c>
      <c r="AU759">
        <v>2</v>
      </c>
      <c r="BF759" t="s">
        <v>957</v>
      </c>
      <c r="BG759" t="s">
        <v>957</v>
      </c>
      <c r="BR759">
        <v>2</v>
      </c>
      <c r="BS759">
        <v>2</v>
      </c>
    </row>
    <row r="760" spans="1:72">
      <c r="A760" s="9">
        <v>753</v>
      </c>
      <c r="B760" s="9">
        <v>1</v>
      </c>
      <c r="C760" s="9">
        <v>5</v>
      </c>
      <c r="D760" s="9">
        <v>1</v>
      </c>
      <c r="E760" s="9">
        <v>2</v>
      </c>
      <c r="F760" s="9">
        <v>0</v>
      </c>
      <c r="G760" s="9">
        <v>1</v>
      </c>
      <c r="H760" s="9">
        <v>1</v>
      </c>
      <c r="I760" s="9">
        <v>1</v>
      </c>
      <c r="J760" s="9">
        <v>0</v>
      </c>
      <c r="K760" s="9">
        <v>0</v>
      </c>
      <c r="L760" s="9">
        <v>0</v>
      </c>
      <c r="M760" s="9">
        <v>2</v>
      </c>
      <c r="N760" s="9">
        <v>2</v>
      </c>
      <c r="O760" s="9">
        <v>2</v>
      </c>
      <c r="P760" s="9">
        <v>1</v>
      </c>
      <c r="Q760" s="9">
        <v>1</v>
      </c>
      <c r="R760" s="9">
        <v>1</v>
      </c>
      <c r="S760" s="9">
        <v>2</v>
      </c>
      <c r="T760" s="9">
        <v>1</v>
      </c>
      <c r="U760" s="9">
        <v>1</v>
      </c>
      <c r="V760" s="9">
        <v>2</v>
      </c>
      <c r="W760" s="75">
        <v>1</v>
      </c>
      <c r="X760" s="75">
        <v>1</v>
      </c>
      <c r="Y760" s="75">
        <v>2</v>
      </c>
      <c r="Z760" s="9">
        <v>1</v>
      </c>
      <c r="AA760" s="9">
        <v>2</v>
      </c>
      <c r="AB760" s="9">
        <v>2</v>
      </c>
      <c r="AC760" s="9">
        <v>1</v>
      </c>
      <c r="AD760" s="9">
        <v>1</v>
      </c>
      <c r="AE760" s="9">
        <v>1</v>
      </c>
      <c r="AF760" s="9">
        <v>2</v>
      </c>
      <c r="AG760" s="9">
        <v>2</v>
      </c>
      <c r="AH760" s="9">
        <v>1</v>
      </c>
      <c r="AI760" s="9">
        <v>2</v>
      </c>
      <c r="AJ760">
        <v>1</v>
      </c>
      <c r="AK760">
        <v>1</v>
      </c>
      <c r="AL760" s="58">
        <v>2</v>
      </c>
      <c r="AM760">
        <v>2</v>
      </c>
      <c r="AN760">
        <v>2</v>
      </c>
      <c r="AO760">
        <v>2</v>
      </c>
      <c r="AP760">
        <v>2</v>
      </c>
      <c r="AQ760">
        <v>2</v>
      </c>
      <c r="AR760">
        <v>2</v>
      </c>
      <c r="AS760">
        <v>2</v>
      </c>
      <c r="AT760">
        <v>2</v>
      </c>
      <c r="AU760">
        <v>1</v>
      </c>
      <c r="AV760">
        <v>2</v>
      </c>
      <c r="AW760">
        <v>1</v>
      </c>
      <c r="AX760">
        <v>1</v>
      </c>
      <c r="AY760">
        <v>1</v>
      </c>
      <c r="AZ760">
        <v>2</v>
      </c>
      <c r="BA760">
        <v>2</v>
      </c>
      <c r="BB760">
        <v>2</v>
      </c>
      <c r="BC760">
        <v>1</v>
      </c>
      <c r="BD760">
        <v>1</v>
      </c>
      <c r="BE760">
        <v>2</v>
      </c>
      <c r="BF760" t="s">
        <v>957</v>
      </c>
      <c r="BG760" t="s">
        <v>957</v>
      </c>
      <c r="BH760">
        <v>1</v>
      </c>
      <c r="BI760">
        <v>4</v>
      </c>
      <c r="BJ760">
        <v>2</v>
      </c>
      <c r="BK760">
        <v>1</v>
      </c>
      <c r="BL760">
        <v>1</v>
      </c>
      <c r="BM760">
        <v>1</v>
      </c>
      <c r="BN760">
        <v>4</v>
      </c>
      <c r="BO760">
        <v>4</v>
      </c>
      <c r="BP760">
        <v>2</v>
      </c>
      <c r="BQ760">
        <v>1</v>
      </c>
      <c r="BR760">
        <v>1</v>
      </c>
      <c r="BS760">
        <v>1</v>
      </c>
      <c r="BT760" t="s">
        <v>452</v>
      </c>
    </row>
    <row r="761" spans="1:72" hidden="1">
      <c r="A761" s="9">
        <v>754</v>
      </c>
      <c r="B761" s="9">
        <v>2</v>
      </c>
      <c r="C761" s="9">
        <v>6</v>
      </c>
      <c r="D761" s="9">
        <v>5</v>
      </c>
      <c r="E761" s="9">
        <v>1</v>
      </c>
      <c r="F761" s="9">
        <v>0</v>
      </c>
      <c r="G761" s="9">
        <v>0</v>
      </c>
      <c r="H761" s="9">
        <v>0</v>
      </c>
      <c r="I761" s="9">
        <v>0</v>
      </c>
      <c r="J761" s="9">
        <v>0</v>
      </c>
      <c r="K761" s="9">
        <v>0</v>
      </c>
      <c r="L761" s="9">
        <v>1</v>
      </c>
      <c r="M761" s="9">
        <v>2</v>
      </c>
      <c r="N761" s="9">
        <v>1</v>
      </c>
      <c r="O761" s="9">
        <v>1</v>
      </c>
      <c r="P761" s="9">
        <v>1</v>
      </c>
      <c r="Q761" s="9">
        <v>1</v>
      </c>
      <c r="R761" s="9"/>
      <c r="S761" s="9"/>
      <c r="T761" s="9">
        <v>2</v>
      </c>
      <c r="U761" s="9">
        <v>2</v>
      </c>
      <c r="V761" s="9" t="s">
        <v>957</v>
      </c>
      <c r="W761" s="75">
        <v>1</v>
      </c>
      <c r="X761" s="75">
        <v>1</v>
      </c>
      <c r="Y761" s="75">
        <v>2</v>
      </c>
      <c r="Z761" s="9">
        <v>1</v>
      </c>
      <c r="AA761" s="9">
        <v>1</v>
      </c>
      <c r="AB761" s="9">
        <v>1</v>
      </c>
      <c r="AC761" s="9">
        <v>1</v>
      </c>
      <c r="AD761" s="9">
        <v>1</v>
      </c>
      <c r="AE761" s="9">
        <v>1</v>
      </c>
      <c r="AF761" s="9">
        <v>1</v>
      </c>
      <c r="AG761" s="9">
        <v>2</v>
      </c>
      <c r="AH761" s="91">
        <v>1</v>
      </c>
      <c r="AI761" s="9">
        <v>2</v>
      </c>
      <c r="AJ761">
        <v>2</v>
      </c>
      <c r="AK761" t="s">
        <v>957</v>
      </c>
      <c r="AL761" s="58">
        <v>2</v>
      </c>
      <c r="AM761">
        <v>1</v>
      </c>
      <c r="AN761">
        <v>2</v>
      </c>
      <c r="AO761">
        <v>2</v>
      </c>
      <c r="AP761">
        <v>1</v>
      </c>
      <c r="AQ761">
        <v>2</v>
      </c>
      <c r="AR761">
        <v>1</v>
      </c>
      <c r="AS761">
        <v>2</v>
      </c>
      <c r="AT761">
        <v>2</v>
      </c>
      <c r="AU761">
        <v>2</v>
      </c>
      <c r="AV761">
        <v>1</v>
      </c>
      <c r="AW761">
        <v>2</v>
      </c>
      <c r="AX761">
        <v>2</v>
      </c>
      <c r="AY761">
        <v>2</v>
      </c>
      <c r="AZ761">
        <v>2</v>
      </c>
      <c r="BA761">
        <v>2</v>
      </c>
      <c r="BB761">
        <v>2</v>
      </c>
      <c r="BC761">
        <v>1</v>
      </c>
      <c r="BD761">
        <v>1</v>
      </c>
      <c r="BE761">
        <v>2</v>
      </c>
      <c r="BF761" t="s">
        <v>957</v>
      </c>
      <c r="BG761" t="s">
        <v>957</v>
      </c>
      <c r="BH761">
        <v>1</v>
      </c>
      <c r="BI761">
        <v>3</v>
      </c>
      <c r="BJ761">
        <v>2</v>
      </c>
      <c r="BK761">
        <v>2</v>
      </c>
      <c r="BL761">
        <v>1</v>
      </c>
      <c r="BM761">
        <v>2</v>
      </c>
      <c r="BN761">
        <v>4</v>
      </c>
      <c r="BO761">
        <v>2</v>
      </c>
      <c r="BP761">
        <v>4</v>
      </c>
      <c r="BQ761">
        <v>2</v>
      </c>
      <c r="BR761">
        <v>2</v>
      </c>
      <c r="BS761">
        <v>2</v>
      </c>
    </row>
    <row r="762" spans="1:72" hidden="1">
      <c r="A762" s="9">
        <v>755</v>
      </c>
      <c r="B762" s="9">
        <v>2</v>
      </c>
      <c r="C762" s="9">
        <v>7</v>
      </c>
      <c r="D762" s="9">
        <v>5</v>
      </c>
      <c r="E762" s="9">
        <v>15</v>
      </c>
      <c r="F762" s="9">
        <v>0</v>
      </c>
      <c r="G762" s="9">
        <v>0</v>
      </c>
      <c r="H762" s="9">
        <v>0</v>
      </c>
      <c r="I762" s="9">
        <v>0</v>
      </c>
      <c r="J762" s="9">
        <v>0</v>
      </c>
      <c r="K762" s="9">
        <v>1</v>
      </c>
      <c r="L762" s="9">
        <v>0</v>
      </c>
      <c r="M762" s="9">
        <v>2</v>
      </c>
      <c r="N762" s="9">
        <v>2</v>
      </c>
      <c r="O762" s="9">
        <v>2</v>
      </c>
      <c r="P762" s="9">
        <v>1</v>
      </c>
      <c r="Q762" s="9">
        <v>1</v>
      </c>
      <c r="R762" s="9">
        <v>1</v>
      </c>
      <c r="S762" s="9">
        <v>1</v>
      </c>
      <c r="T762" s="9">
        <v>2</v>
      </c>
      <c r="U762" s="9">
        <v>1</v>
      </c>
      <c r="V762" s="9">
        <v>2</v>
      </c>
      <c r="W762" s="75">
        <v>2</v>
      </c>
      <c r="X762" s="75" t="s">
        <v>956</v>
      </c>
      <c r="Y762" s="75" t="s">
        <v>952</v>
      </c>
      <c r="Z762" s="9" t="s">
        <v>952</v>
      </c>
      <c r="AA762" s="9">
        <v>1</v>
      </c>
      <c r="AB762" s="9">
        <v>2</v>
      </c>
      <c r="AC762" s="9">
        <v>1</v>
      </c>
      <c r="AD762" s="9">
        <v>1</v>
      </c>
      <c r="AE762" s="9">
        <v>2</v>
      </c>
      <c r="AF762" s="9">
        <v>1</v>
      </c>
      <c r="AG762" s="9">
        <v>1</v>
      </c>
      <c r="AH762" s="91">
        <v>1</v>
      </c>
      <c r="AI762" s="9">
        <v>2</v>
      </c>
      <c r="AJ762">
        <v>2</v>
      </c>
      <c r="AK762" t="s">
        <v>957</v>
      </c>
      <c r="AL762" s="58">
        <v>1</v>
      </c>
      <c r="AM762">
        <v>1</v>
      </c>
      <c r="AN762">
        <v>1</v>
      </c>
      <c r="AO762">
        <v>2</v>
      </c>
      <c r="AP762">
        <v>1</v>
      </c>
      <c r="AQ762">
        <v>1</v>
      </c>
      <c r="AR762">
        <v>1</v>
      </c>
      <c r="AS762">
        <v>2</v>
      </c>
      <c r="AT762">
        <v>2</v>
      </c>
      <c r="AU762">
        <v>2</v>
      </c>
      <c r="AV762">
        <v>2</v>
      </c>
      <c r="AW762">
        <v>1</v>
      </c>
      <c r="AX762">
        <v>1</v>
      </c>
      <c r="AY762">
        <v>2</v>
      </c>
      <c r="AZ762">
        <v>1</v>
      </c>
      <c r="BA762">
        <v>1</v>
      </c>
      <c r="BB762">
        <v>1</v>
      </c>
      <c r="BC762">
        <v>1</v>
      </c>
      <c r="BD762">
        <v>1</v>
      </c>
      <c r="BE762">
        <v>1</v>
      </c>
      <c r="BF762">
        <v>1</v>
      </c>
      <c r="BG762">
        <v>1</v>
      </c>
      <c r="BH762">
        <v>1</v>
      </c>
      <c r="BI762">
        <v>3</v>
      </c>
      <c r="BJ762">
        <v>1</v>
      </c>
      <c r="BK762">
        <v>3</v>
      </c>
      <c r="BL762">
        <v>2</v>
      </c>
      <c r="BM762">
        <v>1</v>
      </c>
      <c r="BN762">
        <v>3</v>
      </c>
      <c r="BO762">
        <v>2</v>
      </c>
      <c r="BP762">
        <v>2</v>
      </c>
      <c r="BQ762">
        <v>2</v>
      </c>
      <c r="BR762">
        <v>1</v>
      </c>
      <c r="BS762">
        <v>5</v>
      </c>
    </row>
    <row r="763" spans="1:72" hidden="1">
      <c r="A763" s="9">
        <v>756</v>
      </c>
      <c r="B763" s="9">
        <v>1</v>
      </c>
      <c r="C763" s="9">
        <v>2</v>
      </c>
      <c r="D763" s="9">
        <v>1</v>
      </c>
      <c r="E763" s="9">
        <v>7</v>
      </c>
      <c r="F763" s="9">
        <v>0</v>
      </c>
      <c r="G763" s="9">
        <v>0</v>
      </c>
      <c r="H763" s="9">
        <v>1</v>
      </c>
      <c r="I763" s="9">
        <v>1</v>
      </c>
      <c r="J763" s="9">
        <v>0</v>
      </c>
      <c r="K763" s="9">
        <v>0</v>
      </c>
      <c r="L763" s="9">
        <v>0</v>
      </c>
      <c r="M763" s="9">
        <v>2</v>
      </c>
      <c r="N763" s="9">
        <v>1</v>
      </c>
      <c r="O763" s="9">
        <v>2</v>
      </c>
      <c r="P763" s="9">
        <v>1</v>
      </c>
      <c r="Q763" s="9">
        <v>1</v>
      </c>
      <c r="R763" s="9">
        <v>1</v>
      </c>
      <c r="S763" s="9">
        <v>1</v>
      </c>
      <c r="T763" s="9">
        <v>1</v>
      </c>
      <c r="U763" s="9">
        <v>1</v>
      </c>
      <c r="V763" s="9">
        <v>2</v>
      </c>
      <c r="W763" s="75">
        <v>1</v>
      </c>
      <c r="X763" s="75">
        <v>1</v>
      </c>
      <c r="Y763" s="75">
        <v>2</v>
      </c>
      <c r="Z763" s="9">
        <v>1</v>
      </c>
      <c r="AA763" s="9">
        <v>1</v>
      </c>
      <c r="AB763" s="9">
        <v>2</v>
      </c>
      <c r="AC763" s="9">
        <v>2</v>
      </c>
      <c r="AD763" s="9">
        <v>1</v>
      </c>
      <c r="AE763" s="9">
        <v>2</v>
      </c>
      <c r="AF763" s="9">
        <v>1</v>
      </c>
      <c r="AG763" s="9">
        <v>2</v>
      </c>
      <c r="AH763" s="9">
        <v>2</v>
      </c>
      <c r="AI763" s="9">
        <v>2</v>
      </c>
      <c r="AJ763">
        <v>2</v>
      </c>
      <c r="AK763" t="s">
        <v>957</v>
      </c>
      <c r="AL763" s="58">
        <v>2</v>
      </c>
      <c r="AM763">
        <v>2</v>
      </c>
      <c r="AN763">
        <v>2</v>
      </c>
      <c r="AO763">
        <v>2</v>
      </c>
      <c r="AP763">
        <v>2</v>
      </c>
      <c r="AQ763">
        <v>2</v>
      </c>
      <c r="AR763">
        <v>2</v>
      </c>
      <c r="AS763">
        <v>2</v>
      </c>
      <c r="AT763">
        <v>2</v>
      </c>
      <c r="AU763">
        <v>2</v>
      </c>
      <c r="AV763">
        <v>2</v>
      </c>
      <c r="AW763">
        <v>2</v>
      </c>
      <c r="AX763">
        <v>2</v>
      </c>
      <c r="AY763">
        <v>2</v>
      </c>
      <c r="AZ763">
        <v>2</v>
      </c>
      <c r="BA763">
        <v>2</v>
      </c>
      <c r="BB763">
        <v>2</v>
      </c>
      <c r="BC763">
        <v>1</v>
      </c>
      <c r="BD763">
        <v>1</v>
      </c>
      <c r="BE763">
        <v>1</v>
      </c>
      <c r="BF763">
        <v>2</v>
      </c>
      <c r="BG763">
        <v>3</v>
      </c>
      <c r="BH763">
        <v>1</v>
      </c>
      <c r="BI763">
        <v>3</v>
      </c>
      <c r="BJ763">
        <v>1</v>
      </c>
      <c r="BK763">
        <v>2</v>
      </c>
      <c r="BL763">
        <v>3</v>
      </c>
      <c r="BM763">
        <v>2</v>
      </c>
      <c r="BN763">
        <v>4</v>
      </c>
      <c r="BO763">
        <v>2</v>
      </c>
      <c r="BP763">
        <v>4</v>
      </c>
      <c r="BQ763">
        <v>3</v>
      </c>
      <c r="BR763">
        <v>1</v>
      </c>
      <c r="BS763">
        <v>3</v>
      </c>
    </row>
    <row r="764" spans="1:72" hidden="1">
      <c r="A764" s="9">
        <v>757</v>
      </c>
      <c r="B764" s="9">
        <v>2</v>
      </c>
      <c r="C764" s="9">
        <v>3</v>
      </c>
      <c r="D764" s="9">
        <v>1</v>
      </c>
      <c r="E764" s="9">
        <v>3</v>
      </c>
      <c r="F764" s="9">
        <v>1</v>
      </c>
      <c r="G764" s="9">
        <v>1</v>
      </c>
      <c r="H764" s="9">
        <v>0</v>
      </c>
      <c r="I764" s="9">
        <v>1</v>
      </c>
      <c r="J764" s="9">
        <v>0</v>
      </c>
      <c r="K764" s="9">
        <v>0</v>
      </c>
      <c r="L764" s="9">
        <v>0</v>
      </c>
      <c r="M764" s="9">
        <v>1</v>
      </c>
      <c r="N764" s="9">
        <v>1</v>
      </c>
      <c r="O764" s="9">
        <v>1</v>
      </c>
      <c r="P764" s="9">
        <v>1</v>
      </c>
      <c r="Q764" s="9">
        <v>1</v>
      </c>
      <c r="R764" s="9">
        <v>1</v>
      </c>
      <c r="S764" s="9">
        <v>2</v>
      </c>
      <c r="T764" s="9">
        <v>1</v>
      </c>
      <c r="U764" s="9">
        <v>1</v>
      </c>
      <c r="V764" s="9">
        <v>2</v>
      </c>
      <c r="W764" s="75">
        <v>1</v>
      </c>
      <c r="X764" s="75">
        <v>1</v>
      </c>
      <c r="Y764" s="75">
        <v>1</v>
      </c>
      <c r="Z764" s="9">
        <v>1</v>
      </c>
      <c r="AA764" s="9">
        <v>2</v>
      </c>
      <c r="AB764" s="9">
        <v>2</v>
      </c>
      <c r="AC764" s="9">
        <v>1</v>
      </c>
      <c r="AD764" s="9">
        <v>1</v>
      </c>
      <c r="AE764" s="9">
        <v>2</v>
      </c>
      <c r="AF764" s="9">
        <v>1</v>
      </c>
      <c r="AG764" s="9">
        <v>2</v>
      </c>
      <c r="AH764" s="9">
        <v>1</v>
      </c>
      <c r="AI764" s="9">
        <v>1</v>
      </c>
      <c r="AJ764">
        <v>1</v>
      </c>
      <c r="AK764">
        <v>1</v>
      </c>
      <c r="AL764" s="58">
        <v>2</v>
      </c>
      <c r="AM764">
        <v>1</v>
      </c>
      <c r="AN764">
        <v>2</v>
      </c>
      <c r="AO764">
        <v>2</v>
      </c>
      <c r="AP764">
        <v>1</v>
      </c>
      <c r="AQ764">
        <v>2</v>
      </c>
      <c r="AR764">
        <v>1</v>
      </c>
      <c r="AS764">
        <v>2</v>
      </c>
      <c r="AT764">
        <v>1</v>
      </c>
      <c r="AU764">
        <v>1</v>
      </c>
      <c r="AV764">
        <v>2</v>
      </c>
      <c r="AW764">
        <v>1</v>
      </c>
      <c r="AX764">
        <v>1</v>
      </c>
      <c r="AY764">
        <v>1</v>
      </c>
      <c r="AZ764">
        <v>1</v>
      </c>
      <c r="BA764">
        <v>1</v>
      </c>
      <c r="BB764">
        <v>2</v>
      </c>
      <c r="BC764">
        <v>1</v>
      </c>
      <c r="BD764">
        <v>1</v>
      </c>
      <c r="BE764">
        <v>1</v>
      </c>
      <c r="BF764">
        <v>1</v>
      </c>
      <c r="BG764">
        <v>1</v>
      </c>
      <c r="BH764">
        <v>1</v>
      </c>
      <c r="BI764">
        <v>1</v>
      </c>
      <c r="BJ764">
        <v>2</v>
      </c>
      <c r="BK764">
        <v>1</v>
      </c>
      <c r="BL764">
        <v>1</v>
      </c>
      <c r="BM764">
        <v>1</v>
      </c>
      <c r="BN764">
        <v>4</v>
      </c>
      <c r="BO764">
        <v>2</v>
      </c>
      <c r="BP764">
        <v>1</v>
      </c>
      <c r="BQ764">
        <v>2</v>
      </c>
      <c r="BR764">
        <v>1</v>
      </c>
      <c r="BS764">
        <v>2</v>
      </c>
    </row>
    <row r="765" spans="1:72">
      <c r="A765" s="9">
        <v>758</v>
      </c>
      <c r="B765" s="9">
        <v>2</v>
      </c>
      <c r="C765" s="9">
        <v>5</v>
      </c>
      <c r="D765" s="9">
        <v>5</v>
      </c>
      <c r="E765" s="9">
        <v>1</v>
      </c>
      <c r="F765" s="9">
        <v>0</v>
      </c>
      <c r="G765" s="9">
        <v>0</v>
      </c>
      <c r="H765" s="9">
        <v>0</v>
      </c>
      <c r="I765" s="9">
        <v>1</v>
      </c>
      <c r="J765" s="9">
        <v>0</v>
      </c>
      <c r="K765" s="9">
        <v>0</v>
      </c>
      <c r="L765" s="9">
        <v>0</v>
      </c>
      <c r="M765" s="9">
        <v>2</v>
      </c>
      <c r="N765" s="9">
        <v>2</v>
      </c>
      <c r="O765" s="9">
        <v>1</v>
      </c>
      <c r="P765" s="9">
        <v>1</v>
      </c>
      <c r="Q765" s="9">
        <v>2</v>
      </c>
      <c r="R765" s="9" t="s">
        <v>957</v>
      </c>
      <c r="S765" s="9" t="s">
        <v>957</v>
      </c>
      <c r="T765" s="9">
        <v>2</v>
      </c>
      <c r="U765" s="9">
        <v>1</v>
      </c>
      <c r="V765" s="9">
        <v>1</v>
      </c>
      <c r="W765" s="75">
        <v>1</v>
      </c>
      <c r="X765" s="75">
        <v>1</v>
      </c>
      <c r="Y765" s="75">
        <v>2</v>
      </c>
      <c r="Z765" s="9">
        <v>1</v>
      </c>
      <c r="AA765" s="9">
        <v>1</v>
      </c>
      <c r="AB765" s="9">
        <v>2</v>
      </c>
      <c r="AC765" s="9">
        <v>1</v>
      </c>
      <c r="AD765" s="9">
        <v>1</v>
      </c>
      <c r="AE765" s="9">
        <v>1</v>
      </c>
      <c r="AF765" s="9">
        <v>1</v>
      </c>
      <c r="AG765" s="9">
        <v>1</v>
      </c>
      <c r="AH765" s="9">
        <v>1</v>
      </c>
      <c r="AI765" s="9">
        <v>2</v>
      </c>
      <c r="AJ765">
        <v>1</v>
      </c>
      <c r="AK765">
        <v>1</v>
      </c>
      <c r="AL765" s="58">
        <v>1</v>
      </c>
      <c r="AM765">
        <v>1</v>
      </c>
      <c r="AN765">
        <v>1</v>
      </c>
      <c r="AO765">
        <v>2</v>
      </c>
      <c r="AP765">
        <v>1</v>
      </c>
      <c r="AQ765">
        <v>2</v>
      </c>
      <c r="AR765">
        <v>2</v>
      </c>
      <c r="AS765">
        <v>2</v>
      </c>
      <c r="AT765">
        <v>1</v>
      </c>
      <c r="AU765">
        <v>1</v>
      </c>
      <c r="AV765">
        <v>2</v>
      </c>
      <c r="AW765">
        <v>2</v>
      </c>
      <c r="AX765">
        <v>2</v>
      </c>
      <c r="AY765">
        <v>1</v>
      </c>
      <c r="AZ765">
        <v>1</v>
      </c>
      <c r="BA765">
        <v>1</v>
      </c>
      <c r="BB765">
        <v>1</v>
      </c>
      <c r="BC765">
        <v>1</v>
      </c>
      <c r="BD765">
        <v>1</v>
      </c>
      <c r="BE765">
        <v>1</v>
      </c>
      <c r="BF765">
        <v>1</v>
      </c>
      <c r="BG765">
        <v>1</v>
      </c>
      <c r="BH765">
        <v>1</v>
      </c>
      <c r="BI765">
        <v>2</v>
      </c>
      <c r="BJ765">
        <v>1</v>
      </c>
      <c r="BK765">
        <v>1</v>
      </c>
      <c r="BL765">
        <v>1</v>
      </c>
      <c r="BM765">
        <v>2</v>
      </c>
      <c r="BN765">
        <v>4</v>
      </c>
      <c r="BO765">
        <v>2</v>
      </c>
      <c r="BP765">
        <v>2</v>
      </c>
      <c r="BQ765">
        <v>3</v>
      </c>
      <c r="BR765">
        <v>1</v>
      </c>
      <c r="BS765">
        <v>5</v>
      </c>
    </row>
    <row r="766" spans="1:72" hidden="1">
      <c r="A766" s="9">
        <v>759</v>
      </c>
      <c r="B766" s="9">
        <v>2</v>
      </c>
      <c r="C766" s="9">
        <v>8</v>
      </c>
      <c r="D766" s="9">
        <v>7</v>
      </c>
      <c r="E766" s="9">
        <v>13</v>
      </c>
      <c r="F766" s="9">
        <v>0</v>
      </c>
      <c r="G766" s="9">
        <v>0</v>
      </c>
      <c r="H766" s="9">
        <v>0</v>
      </c>
      <c r="I766" s="9">
        <v>0</v>
      </c>
      <c r="J766" s="9">
        <v>0</v>
      </c>
      <c r="K766" s="9">
        <v>0</v>
      </c>
      <c r="L766" s="9">
        <v>1</v>
      </c>
      <c r="M766" s="9">
        <v>2</v>
      </c>
      <c r="N766" s="9">
        <v>1</v>
      </c>
      <c r="O766" s="9">
        <v>1</v>
      </c>
      <c r="P766" s="9">
        <v>1</v>
      </c>
      <c r="Q766" s="9">
        <v>1</v>
      </c>
      <c r="R766" s="9">
        <v>1</v>
      </c>
      <c r="S766" s="9">
        <v>1</v>
      </c>
      <c r="T766" s="9">
        <v>2</v>
      </c>
      <c r="U766" s="9">
        <v>2</v>
      </c>
      <c r="V766" s="9" t="s">
        <v>957</v>
      </c>
      <c r="W766" s="75">
        <v>1</v>
      </c>
      <c r="X766" s="75">
        <v>1</v>
      </c>
      <c r="Y766" s="75">
        <v>2</v>
      </c>
      <c r="Z766" s="9">
        <v>1</v>
      </c>
      <c r="AA766" s="9">
        <v>1</v>
      </c>
      <c r="AB766" s="9">
        <v>1</v>
      </c>
      <c r="AC766" s="9">
        <v>1</v>
      </c>
      <c r="AD766" s="9">
        <v>1</v>
      </c>
      <c r="AE766" s="9">
        <v>1</v>
      </c>
      <c r="AF766" s="9">
        <v>1</v>
      </c>
      <c r="AG766" s="9">
        <v>1</v>
      </c>
      <c r="AH766" s="9">
        <v>1</v>
      </c>
      <c r="AI766" s="9">
        <v>2</v>
      </c>
      <c r="AJ766">
        <v>2</v>
      </c>
      <c r="AK766" t="s">
        <v>957</v>
      </c>
      <c r="AL766" s="58">
        <v>1</v>
      </c>
      <c r="AM766">
        <v>1</v>
      </c>
      <c r="AN766">
        <v>1</v>
      </c>
      <c r="AO766">
        <v>1</v>
      </c>
      <c r="AP766">
        <v>1</v>
      </c>
      <c r="AQ766">
        <v>2</v>
      </c>
      <c r="AR766">
        <v>2</v>
      </c>
      <c r="AS766">
        <v>2</v>
      </c>
      <c r="AT766">
        <v>2</v>
      </c>
      <c r="AU766">
        <v>2</v>
      </c>
      <c r="AV766">
        <v>2</v>
      </c>
      <c r="AW766">
        <v>1</v>
      </c>
      <c r="AX766">
        <v>1</v>
      </c>
      <c r="AY766">
        <v>1</v>
      </c>
      <c r="AZ766">
        <v>1</v>
      </c>
      <c r="BA766">
        <v>1</v>
      </c>
      <c r="BB766">
        <v>1</v>
      </c>
      <c r="BC766">
        <v>1</v>
      </c>
      <c r="BD766">
        <v>2</v>
      </c>
      <c r="BE766">
        <v>1</v>
      </c>
      <c r="BF766">
        <v>2</v>
      </c>
      <c r="BG766">
        <v>2</v>
      </c>
      <c r="BH766">
        <v>1</v>
      </c>
      <c r="BI766">
        <v>3</v>
      </c>
      <c r="BJ766">
        <v>2</v>
      </c>
      <c r="BK766">
        <v>2</v>
      </c>
      <c r="BL766">
        <v>2</v>
      </c>
      <c r="BM766">
        <v>2</v>
      </c>
      <c r="BN766">
        <v>3</v>
      </c>
      <c r="BO766">
        <v>2</v>
      </c>
      <c r="BP766">
        <v>2</v>
      </c>
      <c r="BQ766">
        <v>2</v>
      </c>
      <c r="BR766">
        <v>3</v>
      </c>
      <c r="BS766">
        <v>2</v>
      </c>
    </row>
    <row r="767" spans="1:72" hidden="1">
      <c r="A767" s="9">
        <v>760</v>
      </c>
      <c r="B767" s="9">
        <v>2</v>
      </c>
      <c r="C767" s="9">
        <v>7</v>
      </c>
      <c r="D767" s="9">
        <v>7</v>
      </c>
      <c r="E767" s="9">
        <v>14</v>
      </c>
      <c r="F767" s="9">
        <v>0</v>
      </c>
      <c r="G767" s="9">
        <v>0</v>
      </c>
      <c r="H767" s="9">
        <v>0</v>
      </c>
      <c r="I767" s="9">
        <v>0</v>
      </c>
      <c r="J767" s="9">
        <v>0</v>
      </c>
      <c r="K767" s="9">
        <v>1</v>
      </c>
      <c r="L767" s="9">
        <v>0</v>
      </c>
      <c r="M767" s="9">
        <v>2</v>
      </c>
      <c r="N767" s="9">
        <v>1</v>
      </c>
      <c r="O767" s="9">
        <v>1</v>
      </c>
      <c r="P767" s="9">
        <v>1</v>
      </c>
      <c r="Q767" s="9">
        <v>1</v>
      </c>
      <c r="R767" s="9">
        <v>1</v>
      </c>
      <c r="S767" s="9">
        <v>1</v>
      </c>
      <c r="T767" s="9">
        <v>2</v>
      </c>
      <c r="U767" s="9">
        <v>1</v>
      </c>
      <c r="V767" s="9">
        <v>2</v>
      </c>
      <c r="W767" s="75">
        <v>2</v>
      </c>
      <c r="X767" s="75" t="s">
        <v>956</v>
      </c>
      <c r="Y767" s="75" t="s">
        <v>952</v>
      </c>
      <c r="Z767" s="9" t="s">
        <v>952</v>
      </c>
      <c r="AA767" s="9">
        <v>2</v>
      </c>
      <c r="AB767" s="9">
        <v>2</v>
      </c>
      <c r="AC767" s="9">
        <v>1</v>
      </c>
      <c r="AD767" s="9">
        <v>1</v>
      </c>
      <c r="AE767" s="9">
        <v>2</v>
      </c>
      <c r="AF767" s="9">
        <v>2</v>
      </c>
      <c r="AG767" s="9">
        <v>2</v>
      </c>
      <c r="AH767" s="9">
        <v>1</v>
      </c>
      <c r="AI767" s="9">
        <v>2</v>
      </c>
      <c r="AJ767">
        <v>2</v>
      </c>
      <c r="AK767" t="s">
        <v>957</v>
      </c>
      <c r="AL767" s="58">
        <v>2</v>
      </c>
      <c r="AM767">
        <v>1</v>
      </c>
      <c r="AN767">
        <v>1</v>
      </c>
      <c r="AO767">
        <v>2</v>
      </c>
      <c r="AP767">
        <v>1</v>
      </c>
      <c r="AQ767">
        <v>2</v>
      </c>
      <c r="AR767">
        <v>2</v>
      </c>
      <c r="AS767">
        <v>2</v>
      </c>
      <c r="AT767">
        <v>2</v>
      </c>
      <c r="AU767">
        <v>2</v>
      </c>
      <c r="AV767">
        <v>2</v>
      </c>
      <c r="AW767">
        <v>2</v>
      </c>
      <c r="AX767">
        <v>2</v>
      </c>
      <c r="AY767">
        <v>2</v>
      </c>
      <c r="AZ767">
        <v>1</v>
      </c>
      <c r="BA767">
        <v>2</v>
      </c>
      <c r="BB767">
        <v>2</v>
      </c>
      <c r="BC767">
        <v>1</v>
      </c>
      <c r="BD767">
        <v>2</v>
      </c>
      <c r="BE767">
        <v>1</v>
      </c>
      <c r="BF767">
        <v>1</v>
      </c>
      <c r="BG767">
        <v>1</v>
      </c>
      <c r="BH767">
        <v>1</v>
      </c>
      <c r="BI767">
        <v>3</v>
      </c>
      <c r="BJ767">
        <v>2</v>
      </c>
      <c r="BK767">
        <v>3</v>
      </c>
      <c r="BL767">
        <v>2</v>
      </c>
      <c r="BM767">
        <v>2</v>
      </c>
      <c r="BN767">
        <v>2</v>
      </c>
      <c r="BO767">
        <v>3</v>
      </c>
      <c r="BP767">
        <v>2</v>
      </c>
      <c r="BQ767">
        <v>1</v>
      </c>
      <c r="BR767">
        <v>3</v>
      </c>
      <c r="BS767">
        <v>5</v>
      </c>
    </row>
    <row r="768" spans="1:72" hidden="1">
      <c r="A768" s="9">
        <v>761</v>
      </c>
      <c r="B768" s="9">
        <v>2</v>
      </c>
      <c r="C768" s="9">
        <v>3</v>
      </c>
      <c r="D768" s="9">
        <v>5</v>
      </c>
      <c r="E768" s="9">
        <v>12</v>
      </c>
      <c r="F768" s="9">
        <v>1</v>
      </c>
      <c r="G768" s="9">
        <v>0</v>
      </c>
      <c r="H768" s="9">
        <v>0</v>
      </c>
      <c r="I768" s="9">
        <v>0</v>
      </c>
      <c r="J768" s="9">
        <v>0</v>
      </c>
      <c r="K768" s="9">
        <v>0</v>
      </c>
      <c r="L768" s="9">
        <v>0</v>
      </c>
      <c r="M768" s="9">
        <v>2</v>
      </c>
      <c r="N768" s="9">
        <v>2</v>
      </c>
      <c r="O768" s="9">
        <v>2</v>
      </c>
      <c r="P768" s="9">
        <v>1</v>
      </c>
      <c r="Q768" s="9">
        <v>1</v>
      </c>
      <c r="R768" s="9">
        <v>1</v>
      </c>
      <c r="S768" s="9">
        <v>1</v>
      </c>
      <c r="T768" s="9">
        <v>2</v>
      </c>
      <c r="U768" s="9">
        <v>1</v>
      </c>
      <c r="V768" s="9">
        <v>2</v>
      </c>
      <c r="W768" s="75">
        <v>2</v>
      </c>
      <c r="X768" s="75" t="s">
        <v>956</v>
      </c>
      <c r="Y768" s="75" t="s">
        <v>952</v>
      </c>
      <c r="Z768" s="9" t="s">
        <v>952</v>
      </c>
      <c r="AA768" s="9">
        <v>1</v>
      </c>
      <c r="AB768" s="9">
        <v>2</v>
      </c>
      <c r="AC768" s="9">
        <v>1</v>
      </c>
      <c r="AD768" s="9">
        <v>1</v>
      </c>
      <c r="AE768" s="9">
        <v>2</v>
      </c>
      <c r="AF768" s="9">
        <v>1</v>
      </c>
      <c r="AG768" s="9">
        <v>1</v>
      </c>
      <c r="AH768" s="91">
        <v>1</v>
      </c>
      <c r="AI768" s="9">
        <v>2</v>
      </c>
      <c r="AJ768">
        <v>1</v>
      </c>
      <c r="AK768">
        <v>1</v>
      </c>
      <c r="AL768" s="58">
        <v>1</v>
      </c>
      <c r="AM768">
        <v>1</v>
      </c>
      <c r="AN768">
        <v>1</v>
      </c>
      <c r="AO768">
        <v>2</v>
      </c>
      <c r="AP768">
        <v>2</v>
      </c>
      <c r="AQ768">
        <v>2</v>
      </c>
      <c r="AR768">
        <v>2</v>
      </c>
      <c r="AS768">
        <v>2</v>
      </c>
      <c r="AT768">
        <v>2</v>
      </c>
      <c r="AU768">
        <v>2</v>
      </c>
      <c r="AV768">
        <v>2</v>
      </c>
      <c r="AW768">
        <v>1</v>
      </c>
      <c r="AX768">
        <v>2</v>
      </c>
      <c r="AY768">
        <v>2</v>
      </c>
      <c r="AZ768">
        <v>2</v>
      </c>
      <c r="BA768">
        <v>1</v>
      </c>
      <c r="BB768">
        <v>1</v>
      </c>
      <c r="BC768">
        <v>1</v>
      </c>
      <c r="BD768">
        <v>1</v>
      </c>
      <c r="BE768">
        <v>1</v>
      </c>
      <c r="BF768">
        <v>1</v>
      </c>
      <c r="BG768">
        <v>1</v>
      </c>
      <c r="BH768">
        <v>2</v>
      </c>
      <c r="BI768">
        <v>3</v>
      </c>
      <c r="BJ768">
        <v>3</v>
      </c>
      <c r="BK768">
        <v>3</v>
      </c>
      <c r="BL768">
        <v>2</v>
      </c>
      <c r="BM768">
        <v>2</v>
      </c>
      <c r="BN768">
        <v>4</v>
      </c>
      <c r="BO768">
        <v>3</v>
      </c>
      <c r="BP768">
        <v>2</v>
      </c>
      <c r="BQ768">
        <v>3</v>
      </c>
      <c r="BR768">
        <v>1</v>
      </c>
      <c r="BS768">
        <v>2</v>
      </c>
      <c r="BT768" t="s">
        <v>453</v>
      </c>
    </row>
    <row r="769" spans="1:72">
      <c r="A769" s="9">
        <v>762</v>
      </c>
      <c r="B769" s="9">
        <v>2</v>
      </c>
      <c r="C769" s="9">
        <v>7</v>
      </c>
      <c r="D769" s="9">
        <v>5</v>
      </c>
      <c r="E769" s="9">
        <v>5</v>
      </c>
      <c r="F769" s="9">
        <v>0</v>
      </c>
      <c r="G769" s="9">
        <v>0</v>
      </c>
      <c r="H769" s="9">
        <v>0</v>
      </c>
      <c r="I769" s="9">
        <v>1</v>
      </c>
      <c r="J769" s="9">
        <v>0</v>
      </c>
      <c r="K769" s="9">
        <v>1</v>
      </c>
      <c r="L769" s="9">
        <v>0</v>
      </c>
      <c r="M769" s="9">
        <v>2</v>
      </c>
      <c r="N769" s="9">
        <v>2</v>
      </c>
      <c r="O769" s="9">
        <v>2</v>
      </c>
      <c r="P769" s="9">
        <v>1</v>
      </c>
      <c r="Q769" s="9">
        <v>2</v>
      </c>
      <c r="R769" s="9" t="s">
        <v>957</v>
      </c>
      <c r="S769" s="9" t="s">
        <v>957</v>
      </c>
      <c r="T769" s="9">
        <v>1</v>
      </c>
      <c r="U769" s="9">
        <v>1</v>
      </c>
      <c r="V769" s="9">
        <v>1</v>
      </c>
      <c r="W769" s="75">
        <v>1</v>
      </c>
      <c r="X769" s="75">
        <v>1</v>
      </c>
      <c r="Y769" s="75">
        <v>2</v>
      </c>
      <c r="Z769" s="9">
        <v>1</v>
      </c>
      <c r="AA769" s="9">
        <v>2</v>
      </c>
      <c r="AB769" s="9">
        <v>2</v>
      </c>
      <c r="AC769" s="9">
        <v>2</v>
      </c>
      <c r="AD769" s="9">
        <v>1</v>
      </c>
      <c r="AE769" s="9">
        <v>2</v>
      </c>
      <c r="AF769" s="9">
        <v>1</v>
      </c>
      <c r="AG769" s="9">
        <v>1</v>
      </c>
      <c r="AH769" s="91">
        <v>1</v>
      </c>
      <c r="AI769" s="9">
        <v>2</v>
      </c>
      <c r="AJ769">
        <v>2</v>
      </c>
      <c r="AK769" t="s">
        <v>957</v>
      </c>
      <c r="AL769" s="58">
        <v>2</v>
      </c>
      <c r="AM769">
        <v>1</v>
      </c>
      <c r="AN769">
        <v>1</v>
      </c>
      <c r="AO769">
        <v>2</v>
      </c>
      <c r="AP769">
        <v>2</v>
      </c>
      <c r="AQ769">
        <v>2</v>
      </c>
      <c r="AR769">
        <v>2</v>
      </c>
      <c r="AS769">
        <v>2</v>
      </c>
      <c r="AT769">
        <v>2</v>
      </c>
      <c r="AU769">
        <v>2</v>
      </c>
      <c r="AV769">
        <v>2</v>
      </c>
      <c r="AW769">
        <v>2</v>
      </c>
      <c r="AX769">
        <v>2</v>
      </c>
      <c r="AY769">
        <v>2</v>
      </c>
      <c r="AZ769">
        <v>1</v>
      </c>
      <c r="BA769">
        <v>1</v>
      </c>
      <c r="BB769">
        <v>1</v>
      </c>
      <c r="BC769">
        <v>1</v>
      </c>
      <c r="BD769">
        <v>1</v>
      </c>
      <c r="BE769">
        <v>2</v>
      </c>
      <c r="BF769" t="s">
        <v>957</v>
      </c>
      <c r="BG769" t="s">
        <v>957</v>
      </c>
      <c r="BH769">
        <v>1</v>
      </c>
      <c r="BI769">
        <v>2</v>
      </c>
      <c r="BJ769">
        <v>2</v>
      </c>
      <c r="BK769">
        <v>2</v>
      </c>
      <c r="BL769">
        <v>2</v>
      </c>
      <c r="BM769">
        <v>1</v>
      </c>
      <c r="BN769">
        <v>3</v>
      </c>
      <c r="BO769">
        <v>3</v>
      </c>
      <c r="BP769">
        <v>2</v>
      </c>
      <c r="BQ769">
        <v>3</v>
      </c>
      <c r="BR769">
        <v>1</v>
      </c>
      <c r="BS769">
        <v>2</v>
      </c>
    </row>
    <row r="770" spans="1:72" hidden="1">
      <c r="A770" s="9">
        <v>763</v>
      </c>
      <c r="B770" s="9">
        <v>1</v>
      </c>
      <c r="C770" s="9">
        <v>9</v>
      </c>
      <c r="D770" s="9">
        <v>4</v>
      </c>
      <c r="E770" s="9">
        <v>7</v>
      </c>
      <c r="F770" s="9">
        <v>0</v>
      </c>
      <c r="G770" s="9">
        <v>0</v>
      </c>
      <c r="H770" s="9">
        <v>1</v>
      </c>
      <c r="I770" s="9">
        <v>0</v>
      </c>
      <c r="J770" s="9">
        <v>0</v>
      </c>
      <c r="K770" s="9">
        <v>0</v>
      </c>
      <c r="L770" s="9">
        <v>0</v>
      </c>
      <c r="M770" s="9">
        <v>1</v>
      </c>
      <c r="N770" s="9">
        <v>2</v>
      </c>
      <c r="O770" s="9">
        <v>2</v>
      </c>
      <c r="P770" s="9">
        <v>1</v>
      </c>
      <c r="Q770" s="9">
        <v>1</v>
      </c>
      <c r="R770" s="9">
        <v>1</v>
      </c>
      <c r="S770" s="9"/>
      <c r="T770" s="9">
        <v>2</v>
      </c>
      <c r="U770" s="9">
        <v>1</v>
      </c>
      <c r="V770" s="9">
        <v>1</v>
      </c>
      <c r="W770" s="75">
        <v>1</v>
      </c>
      <c r="X770" s="75">
        <v>1</v>
      </c>
      <c r="Y770" s="75">
        <v>2</v>
      </c>
      <c r="Z770" s="9"/>
      <c r="AA770" s="9">
        <v>1</v>
      </c>
      <c r="AB770" s="9">
        <v>2</v>
      </c>
      <c r="AC770" s="9">
        <v>1</v>
      </c>
      <c r="AD770" s="9">
        <v>1</v>
      </c>
      <c r="AE770" s="9">
        <v>2</v>
      </c>
      <c r="AF770" s="9">
        <v>1</v>
      </c>
      <c r="AG770" s="9">
        <v>1</v>
      </c>
      <c r="AH770" s="91">
        <v>1</v>
      </c>
      <c r="AI770" s="9">
        <v>2</v>
      </c>
      <c r="AJ770">
        <v>1</v>
      </c>
      <c r="AK770">
        <v>1</v>
      </c>
      <c r="AL770" s="58">
        <v>1</v>
      </c>
      <c r="AM770">
        <v>1</v>
      </c>
      <c r="AN770">
        <v>1</v>
      </c>
      <c r="AO770">
        <v>2</v>
      </c>
      <c r="AP770">
        <v>2</v>
      </c>
      <c r="AQ770">
        <v>2</v>
      </c>
      <c r="AR770">
        <v>2</v>
      </c>
      <c r="AS770">
        <v>2</v>
      </c>
      <c r="AT770">
        <v>2</v>
      </c>
      <c r="AU770">
        <v>2</v>
      </c>
      <c r="AV770">
        <v>2</v>
      </c>
      <c r="AW770">
        <v>2</v>
      </c>
      <c r="AX770">
        <v>2</v>
      </c>
      <c r="AY770">
        <v>2</v>
      </c>
      <c r="AZ770">
        <v>2</v>
      </c>
      <c r="BA770">
        <v>1</v>
      </c>
      <c r="BB770">
        <v>2</v>
      </c>
      <c r="BC770">
        <v>1</v>
      </c>
      <c r="BD770">
        <v>1</v>
      </c>
      <c r="BE770">
        <v>1</v>
      </c>
      <c r="BF770">
        <v>1</v>
      </c>
      <c r="BG770">
        <v>1</v>
      </c>
      <c r="BH770">
        <v>1</v>
      </c>
      <c r="BI770">
        <v>3</v>
      </c>
      <c r="BJ770">
        <v>1</v>
      </c>
      <c r="BK770">
        <v>3</v>
      </c>
      <c r="BL770">
        <v>1</v>
      </c>
      <c r="BM770">
        <v>2</v>
      </c>
      <c r="BN770">
        <v>4</v>
      </c>
      <c r="BO770">
        <v>2</v>
      </c>
      <c r="BP770">
        <v>2</v>
      </c>
      <c r="BQ770">
        <v>3</v>
      </c>
      <c r="BR770">
        <v>1</v>
      </c>
    </row>
    <row r="771" spans="1:72" hidden="1">
      <c r="A771" s="9">
        <v>764</v>
      </c>
      <c r="B771" s="9">
        <v>1</v>
      </c>
      <c r="C771" s="9">
        <v>4</v>
      </c>
      <c r="D771" s="9">
        <v>1</v>
      </c>
      <c r="E771" s="9">
        <v>3</v>
      </c>
      <c r="F771" s="9">
        <v>0</v>
      </c>
      <c r="G771" s="9">
        <v>0</v>
      </c>
      <c r="H771" s="9">
        <v>0</v>
      </c>
      <c r="I771" s="9">
        <v>0</v>
      </c>
      <c r="J771" s="9">
        <v>0</v>
      </c>
      <c r="K771" s="9">
        <v>1</v>
      </c>
      <c r="L771" s="9">
        <v>0</v>
      </c>
      <c r="M771" s="9">
        <v>2</v>
      </c>
      <c r="N771" s="9">
        <v>1</v>
      </c>
      <c r="O771" s="9">
        <v>1</v>
      </c>
      <c r="P771" s="9">
        <v>2</v>
      </c>
      <c r="Q771" s="9">
        <v>1</v>
      </c>
      <c r="R771" s="9">
        <v>1</v>
      </c>
      <c r="S771" s="9">
        <v>1</v>
      </c>
      <c r="T771" s="9">
        <v>2</v>
      </c>
      <c r="U771" s="9">
        <v>1</v>
      </c>
      <c r="V771" s="9">
        <v>2</v>
      </c>
      <c r="W771" s="75">
        <v>2</v>
      </c>
      <c r="X771" s="75" t="s">
        <v>956</v>
      </c>
      <c r="Y771" s="75" t="s">
        <v>952</v>
      </c>
      <c r="Z771" s="9" t="s">
        <v>952</v>
      </c>
      <c r="AA771" s="9">
        <v>2</v>
      </c>
      <c r="AB771" s="9">
        <v>2</v>
      </c>
      <c r="AC771" s="9">
        <v>2</v>
      </c>
      <c r="AD771" s="9">
        <v>1</v>
      </c>
      <c r="AE771" s="9">
        <v>2</v>
      </c>
      <c r="AF771" s="9">
        <v>1</v>
      </c>
      <c r="AG771" s="9">
        <v>2</v>
      </c>
      <c r="AH771" s="9">
        <v>1</v>
      </c>
      <c r="AI771" s="9">
        <v>2</v>
      </c>
      <c r="AJ771">
        <v>2</v>
      </c>
      <c r="AK771" t="s">
        <v>957</v>
      </c>
      <c r="AL771" s="58">
        <v>1</v>
      </c>
      <c r="AM771">
        <v>2</v>
      </c>
      <c r="AN771">
        <v>2</v>
      </c>
      <c r="AO771">
        <v>2</v>
      </c>
      <c r="AP771">
        <v>2</v>
      </c>
      <c r="AQ771">
        <v>2</v>
      </c>
      <c r="AR771">
        <v>2</v>
      </c>
      <c r="AS771">
        <v>2</v>
      </c>
      <c r="AT771">
        <v>2</v>
      </c>
      <c r="AU771">
        <v>1</v>
      </c>
      <c r="AV771">
        <v>1</v>
      </c>
      <c r="AW771">
        <v>1</v>
      </c>
      <c r="AX771">
        <v>2</v>
      </c>
      <c r="AY771">
        <v>2</v>
      </c>
      <c r="AZ771">
        <v>2</v>
      </c>
      <c r="BA771">
        <v>1</v>
      </c>
      <c r="BB771">
        <v>2</v>
      </c>
      <c r="BC771">
        <v>1</v>
      </c>
      <c r="BD771">
        <v>1</v>
      </c>
      <c r="BE771">
        <v>1</v>
      </c>
      <c r="BF771">
        <v>1</v>
      </c>
      <c r="BG771">
        <v>1</v>
      </c>
      <c r="BH771">
        <v>1</v>
      </c>
      <c r="BI771">
        <v>1</v>
      </c>
      <c r="BJ771">
        <v>1</v>
      </c>
      <c r="BK771">
        <v>1</v>
      </c>
      <c r="BL771">
        <v>1</v>
      </c>
      <c r="BM771">
        <v>1</v>
      </c>
      <c r="BN771">
        <v>3</v>
      </c>
      <c r="BO771">
        <v>1</v>
      </c>
      <c r="BP771">
        <v>1</v>
      </c>
      <c r="BQ771">
        <v>2</v>
      </c>
      <c r="BR771">
        <v>1</v>
      </c>
      <c r="BS771">
        <v>1</v>
      </c>
    </row>
    <row r="772" spans="1:72" hidden="1">
      <c r="A772" s="9">
        <v>765</v>
      </c>
      <c r="B772" s="9">
        <v>1</v>
      </c>
      <c r="C772" s="9">
        <v>8</v>
      </c>
      <c r="D772" s="9">
        <v>7</v>
      </c>
      <c r="E772" s="9">
        <v>3</v>
      </c>
      <c r="F772" s="9">
        <v>0</v>
      </c>
      <c r="G772" s="9">
        <v>0</v>
      </c>
      <c r="H772" s="9">
        <v>0</v>
      </c>
      <c r="I772" s="9">
        <v>0</v>
      </c>
      <c r="J772" s="9">
        <v>0</v>
      </c>
      <c r="K772" s="9">
        <v>1</v>
      </c>
      <c r="L772" s="9">
        <v>0</v>
      </c>
      <c r="M772" s="9">
        <v>1</v>
      </c>
      <c r="N772" s="9">
        <v>1</v>
      </c>
      <c r="O772" s="9">
        <v>2</v>
      </c>
      <c r="P772" s="9">
        <v>1</v>
      </c>
      <c r="Q772" s="9">
        <v>1</v>
      </c>
      <c r="R772" s="9">
        <v>2</v>
      </c>
      <c r="S772" s="9">
        <v>1</v>
      </c>
      <c r="T772" s="9">
        <v>2</v>
      </c>
      <c r="U772" s="9">
        <v>1</v>
      </c>
      <c r="V772" s="9">
        <v>2</v>
      </c>
      <c r="W772" s="75">
        <v>2</v>
      </c>
      <c r="X772" s="75" t="s">
        <v>956</v>
      </c>
      <c r="Y772" s="75" t="s">
        <v>952</v>
      </c>
      <c r="Z772" s="9" t="s">
        <v>952</v>
      </c>
      <c r="AA772" s="9">
        <v>2</v>
      </c>
      <c r="AB772" s="9">
        <v>2</v>
      </c>
      <c r="AC772" s="9">
        <v>1</v>
      </c>
      <c r="AD772" s="9">
        <v>1</v>
      </c>
      <c r="AE772" s="9">
        <v>2</v>
      </c>
      <c r="AF772" s="9">
        <v>2</v>
      </c>
      <c r="AG772" s="9">
        <v>2</v>
      </c>
      <c r="AH772" s="91">
        <v>1</v>
      </c>
      <c r="AI772" s="9">
        <v>2</v>
      </c>
      <c r="AJ772">
        <v>2</v>
      </c>
      <c r="AK772" t="s">
        <v>957</v>
      </c>
      <c r="AL772" s="58">
        <v>2</v>
      </c>
      <c r="AM772">
        <v>1</v>
      </c>
      <c r="AN772">
        <v>1</v>
      </c>
      <c r="AO772">
        <v>2</v>
      </c>
      <c r="AP772">
        <v>2</v>
      </c>
      <c r="AQ772">
        <v>2</v>
      </c>
      <c r="AR772">
        <v>2</v>
      </c>
      <c r="AS772">
        <v>2</v>
      </c>
      <c r="AT772">
        <v>2</v>
      </c>
      <c r="AU772">
        <v>2</v>
      </c>
      <c r="AV772">
        <v>2</v>
      </c>
      <c r="AW772">
        <v>1</v>
      </c>
      <c r="AX772">
        <v>1</v>
      </c>
      <c r="AY772">
        <v>1</v>
      </c>
      <c r="AZ772">
        <v>2</v>
      </c>
      <c r="BA772">
        <v>1</v>
      </c>
      <c r="BB772">
        <v>1</v>
      </c>
      <c r="BC772">
        <v>1</v>
      </c>
      <c r="BD772">
        <v>1</v>
      </c>
      <c r="BE772">
        <v>2</v>
      </c>
      <c r="BF772" t="s">
        <v>968</v>
      </c>
      <c r="BG772" t="s">
        <v>957</v>
      </c>
      <c r="BH772">
        <v>1</v>
      </c>
      <c r="BI772">
        <v>4</v>
      </c>
      <c r="BJ772">
        <v>1</v>
      </c>
      <c r="BK772">
        <v>4</v>
      </c>
      <c r="BL772">
        <v>1</v>
      </c>
      <c r="BM772">
        <v>1</v>
      </c>
      <c r="BN772">
        <v>4</v>
      </c>
      <c r="BO772">
        <v>1</v>
      </c>
      <c r="BP772">
        <v>4</v>
      </c>
      <c r="BQ772">
        <v>3</v>
      </c>
      <c r="BR772">
        <v>3</v>
      </c>
      <c r="BS772">
        <v>5</v>
      </c>
    </row>
    <row r="773" spans="1:72" hidden="1">
      <c r="A773" s="9">
        <v>766</v>
      </c>
      <c r="B773" s="9">
        <v>2</v>
      </c>
      <c r="C773" s="9">
        <v>3</v>
      </c>
      <c r="D773" s="9">
        <v>5</v>
      </c>
      <c r="E773" s="9">
        <v>3</v>
      </c>
      <c r="F773" s="9">
        <v>1</v>
      </c>
      <c r="G773" s="9">
        <v>0</v>
      </c>
      <c r="H773" s="9">
        <v>0</v>
      </c>
      <c r="I773" s="9">
        <v>0</v>
      </c>
      <c r="J773" s="9">
        <v>0</v>
      </c>
      <c r="K773" s="9">
        <v>0</v>
      </c>
      <c r="L773" s="9">
        <v>0</v>
      </c>
      <c r="M773" s="9">
        <v>3</v>
      </c>
      <c r="N773" s="9">
        <v>1</v>
      </c>
      <c r="O773" s="9">
        <v>2</v>
      </c>
      <c r="P773" s="9">
        <v>2</v>
      </c>
      <c r="Q773" s="9">
        <v>1</v>
      </c>
      <c r="R773" s="9">
        <v>1</v>
      </c>
      <c r="S773" s="9">
        <v>2</v>
      </c>
      <c r="T773" s="9">
        <v>2</v>
      </c>
      <c r="U773" s="9">
        <v>1</v>
      </c>
      <c r="V773" s="9">
        <v>1</v>
      </c>
      <c r="W773" s="75">
        <v>1</v>
      </c>
      <c r="X773" s="75">
        <v>1</v>
      </c>
      <c r="Y773" s="75">
        <v>1</v>
      </c>
      <c r="Z773" s="9">
        <v>2</v>
      </c>
      <c r="AA773" s="9">
        <v>1</v>
      </c>
      <c r="AB773" s="9">
        <v>2</v>
      </c>
      <c r="AC773" s="9">
        <v>1</v>
      </c>
      <c r="AD773" s="9">
        <v>1</v>
      </c>
      <c r="AE773" s="9">
        <v>2</v>
      </c>
      <c r="AF773" s="9">
        <v>1</v>
      </c>
      <c r="AG773" s="9">
        <v>2</v>
      </c>
      <c r="AH773" s="91">
        <v>1</v>
      </c>
      <c r="AI773" s="9">
        <v>2</v>
      </c>
      <c r="AJ773">
        <v>1</v>
      </c>
      <c r="AK773">
        <v>1</v>
      </c>
      <c r="AL773" s="58">
        <v>1</v>
      </c>
      <c r="AM773">
        <v>1</v>
      </c>
      <c r="AN773">
        <v>2</v>
      </c>
      <c r="AO773">
        <v>2</v>
      </c>
      <c r="AP773">
        <v>2</v>
      </c>
      <c r="AQ773">
        <v>2</v>
      </c>
      <c r="AR773">
        <v>2</v>
      </c>
      <c r="AS773">
        <v>2</v>
      </c>
      <c r="AT773">
        <v>1</v>
      </c>
      <c r="AU773">
        <v>2</v>
      </c>
      <c r="AV773">
        <v>2</v>
      </c>
      <c r="AW773">
        <v>1</v>
      </c>
      <c r="AX773">
        <v>2</v>
      </c>
      <c r="AY773">
        <v>2</v>
      </c>
      <c r="AZ773">
        <v>2</v>
      </c>
      <c r="BA773">
        <v>1</v>
      </c>
      <c r="BB773">
        <v>2</v>
      </c>
      <c r="BC773">
        <v>1</v>
      </c>
      <c r="BD773">
        <v>1</v>
      </c>
      <c r="BE773">
        <v>1</v>
      </c>
      <c r="BF773">
        <v>2</v>
      </c>
      <c r="BG773">
        <v>2</v>
      </c>
      <c r="BH773">
        <v>1</v>
      </c>
      <c r="BI773">
        <v>4</v>
      </c>
      <c r="BJ773">
        <v>4</v>
      </c>
      <c r="BK773">
        <v>4</v>
      </c>
      <c r="BL773">
        <v>3</v>
      </c>
      <c r="BM773">
        <v>1</v>
      </c>
      <c r="BN773">
        <v>4</v>
      </c>
      <c r="BO773">
        <v>4</v>
      </c>
      <c r="BP773">
        <v>2</v>
      </c>
      <c r="BQ773">
        <v>1</v>
      </c>
      <c r="BR773">
        <v>1</v>
      </c>
      <c r="BS773">
        <v>2</v>
      </c>
      <c r="BT773" t="s">
        <v>454</v>
      </c>
    </row>
    <row r="774" spans="1:72">
      <c r="A774" s="9">
        <v>767</v>
      </c>
      <c r="B774" s="9">
        <v>2</v>
      </c>
      <c r="C774" s="9">
        <v>5</v>
      </c>
      <c r="D774" s="9">
        <v>5</v>
      </c>
      <c r="E774" s="9">
        <v>1</v>
      </c>
      <c r="F774" s="9">
        <v>0</v>
      </c>
      <c r="G774" s="9">
        <v>0</v>
      </c>
      <c r="H774" s="9">
        <v>0</v>
      </c>
      <c r="I774" s="9">
        <v>1</v>
      </c>
      <c r="J774" s="9">
        <v>1</v>
      </c>
      <c r="K774" s="9">
        <v>0</v>
      </c>
      <c r="L774" s="9">
        <v>0</v>
      </c>
      <c r="M774" s="9">
        <v>1</v>
      </c>
      <c r="N774" s="9">
        <v>2</v>
      </c>
      <c r="O774" s="9">
        <v>2</v>
      </c>
      <c r="P774" s="9">
        <v>2</v>
      </c>
      <c r="Q774" s="9">
        <v>1</v>
      </c>
      <c r="R774" s="9">
        <v>1</v>
      </c>
      <c r="S774" s="9">
        <v>1</v>
      </c>
      <c r="T774" s="9">
        <v>1</v>
      </c>
      <c r="U774" s="9">
        <v>1</v>
      </c>
      <c r="V774" s="9">
        <v>2</v>
      </c>
      <c r="W774" s="75">
        <v>1</v>
      </c>
      <c r="X774" s="75">
        <v>1</v>
      </c>
      <c r="Y774" s="75">
        <v>2</v>
      </c>
      <c r="Z774" s="9">
        <v>1</v>
      </c>
      <c r="AA774" s="9">
        <v>1</v>
      </c>
      <c r="AB774" s="9">
        <v>1</v>
      </c>
      <c r="AC774" s="9">
        <v>2</v>
      </c>
      <c r="AD774" s="9">
        <v>1</v>
      </c>
      <c r="AE774" s="9">
        <v>2</v>
      </c>
      <c r="AF774" s="9">
        <v>1</v>
      </c>
      <c r="AG774" s="9">
        <v>2</v>
      </c>
      <c r="AH774" s="91">
        <v>1</v>
      </c>
      <c r="AI774" s="9">
        <v>2</v>
      </c>
      <c r="AJ774">
        <v>1</v>
      </c>
      <c r="AK774">
        <v>1</v>
      </c>
      <c r="AL774" s="58">
        <v>2</v>
      </c>
      <c r="AM774">
        <v>2</v>
      </c>
      <c r="AN774">
        <v>2</v>
      </c>
      <c r="AO774">
        <v>2</v>
      </c>
      <c r="AP774">
        <v>2</v>
      </c>
      <c r="AQ774">
        <v>2</v>
      </c>
      <c r="AR774">
        <v>2</v>
      </c>
      <c r="AS774">
        <v>2</v>
      </c>
      <c r="AT774">
        <v>2</v>
      </c>
      <c r="AU774">
        <v>2</v>
      </c>
      <c r="AV774">
        <v>1</v>
      </c>
      <c r="AW774">
        <v>2</v>
      </c>
      <c r="AX774">
        <v>2</v>
      </c>
      <c r="AY774">
        <v>2</v>
      </c>
      <c r="AZ774">
        <v>2</v>
      </c>
      <c r="BA774">
        <v>1</v>
      </c>
      <c r="BB774">
        <v>1</v>
      </c>
      <c r="BC774">
        <v>1</v>
      </c>
      <c r="BD774">
        <v>1</v>
      </c>
      <c r="BE774">
        <v>1</v>
      </c>
      <c r="BF774">
        <v>2</v>
      </c>
      <c r="BG774">
        <v>1</v>
      </c>
      <c r="BH774">
        <v>1</v>
      </c>
      <c r="BI774">
        <v>2</v>
      </c>
      <c r="BJ774">
        <v>2</v>
      </c>
      <c r="BK774">
        <v>2</v>
      </c>
      <c r="BL774">
        <v>2</v>
      </c>
      <c r="BM774">
        <v>2</v>
      </c>
      <c r="BN774">
        <v>4</v>
      </c>
      <c r="BO774">
        <v>1</v>
      </c>
      <c r="BP774">
        <v>2</v>
      </c>
      <c r="BQ774">
        <v>4</v>
      </c>
      <c r="BR774">
        <v>4</v>
      </c>
      <c r="BS774">
        <v>2</v>
      </c>
    </row>
    <row r="775" spans="1:72" hidden="1">
      <c r="A775" s="9">
        <v>768</v>
      </c>
      <c r="B775" s="9">
        <v>2</v>
      </c>
      <c r="C775" s="9">
        <v>9</v>
      </c>
      <c r="D775" s="9">
        <v>7</v>
      </c>
      <c r="E775" s="9">
        <v>12</v>
      </c>
      <c r="F775" s="9">
        <v>0</v>
      </c>
      <c r="G775" s="9">
        <v>0</v>
      </c>
      <c r="H775" s="9">
        <v>0</v>
      </c>
      <c r="I775" s="9">
        <v>1</v>
      </c>
      <c r="J775" s="9">
        <v>0</v>
      </c>
      <c r="K775" s="9">
        <v>0</v>
      </c>
      <c r="L775" s="9">
        <v>0</v>
      </c>
      <c r="M775" s="9">
        <v>2</v>
      </c>
      <c r="N775" s="9">
        <v>1</v>
      </c>
      <c r="O775" s="9">
        <v>2</v>
      </c>
      <c r="P775" s="9">
        <v>1</v>
      </c>
      <c r="Q775" s="9">
        <v>1</v>
      </c>
      <c r="R775" s="9">
        <v>1</v>
      </c>
      <c r="S775" s="9">
        <v>2</v>
      </c>
      <c r="T775" s="9">
        <v>2</v>
      </c>
      <c r="U775" s="9">
        <v>1</v>
      </c>
      <c r="V775" s="9">
        <v>2</v>
      </c>
      <c r="W775" s="75">
        <v>2</v>
      </c>
      <c r="X775" s="75" t="s">
        <v>956</v>
      </c>
      <c r="Y775" s="75" t="s">
        <v>952</v>
      </c>
      <c r="Z775" s="9" t="s">
        <v>952</v>
      </c>
      <c r="AA775" s="9">
        <v>1</v>
      </c>
      <c r="AB775" s="9">
        <v>2</v>
      </c>
      <c r="AC775" s="9">
        <v>1</v>
      </c>
      <c r="AD775" s="9">
        <v>1</v>
      </c>
      <c r="AE775" s="9">
        <v>2</v>
      </c>
      <c r="AF775" s="9">
        <v>1</v>
      </c>
      <c r="AG775" s="9">
        <v>1</v>
      </c>
      <c r="AH775" s="91">
        <v>1</v>
      </c>
      <c r="AI775" s="9">
        <v>2</v>
      </c>
      <c r="AJ775">
        <v>2</v>
      </c>
      <c r="AK775" t="s">
        <v>957</v>
      </c>
      <c r="AL775" s="58">
        <v>2</v>
      </c>
      <c r="AM775">
        <v>1</v>
      </c>
      <c r="AN775">
        <v>1</v>
      </c>
      <c r="AO775">
        <v>2</v>
      </c>
      <c r="AP775">
        <v>2</v>
      </c>
      <c r="AQ775">
        <v>2</v>
      </c>
      <c r="AR775">
        <v>2</v>
      </c>
      <c r="AS775">
        <v>2</v>
      </c>
      <c r="AT775">
        <v>2</v>
      </c>
      <c r="AU775">
        <v>2</v>
      </c>
      <c r="AV775">
        <v>1</v>
      </c>
      <c r="AW775">
        <v>2</v>
      </c>
      <c r="AX775">
        <v>2</v>
      </c>
      <c r="AY775">
        <v>2</v>
      </c>
      <c r="AZ775">
        <v>1</v>
      </c>
      <c r="BA775">
        <v>1</v>
      </c>
      <c r="BB775">
        <v>2</v>
      </c>
      <c r="BC775">
        <v>2</v>
      </c>
      <c r="BD775">
        <v>2</v>
      </c>
      <c r="BE775">
        <v>2</v>
      </c>
      <c r="BF775" t="s">
        <v>957</v>
      </c>
      <c r="BG775" t="s">
        <v>957</v>
      </c>
      <c r="BH775">
        <v>1</v>
      </c>
      <c r="BI775">
        <v>3</v>
      </c>
      <c r="BJ775">
        <v>1</v>
      </c>
      <c r="BK775">
        <v>1</v>
      </c>
      <c r="BL775">
        <v>1</v>
      </c>
      <c r="BM775">
        <v>4</v>
      </c>
      <c r="BN775">
        <v>4</v>
      </c>
      <c r="BO775">
        <v>1</v>
      </c>
      <c r="BP775">
        <v>2</v>
      </c>
      <c r="BQ775">
        <v>3</v>
      </c>
      <c r="BR775">
        <v>3</v>
      </c>
      <c r="BS775">
        <v>2</v>
      </c>
      <c r="BT775" t="s">
        <v>455</v>
      </c>
    </row>
    <row r="776" spans="1:72" hidden="1">
      <c r="A776" s="9">
        <v>769</v>
      </c>
      <c r="B776" s="9">
        <v>2</v>
      </c>
      <c r="C776" s="9">
        <v>8</v>
      </c>
      <c r="D776" s="9">
        <v>5</v>
      </c>
      <c r="E776" s="9">
        <v>11</v>
      </c>
      <c r="F776" s="9">
        <v>0</v>
      </c>
      <c r="G776" s="9">
        <v>0</v>
      </c>
      <c r="H776" s="9">
        <v>0</v>
      </c>
      <c r="I776" s="9">
        <v>1</v>
      </c>
      <c r="J776" s="9">
        <v>0</v>
      </c>
      <c r="K776" s="9">
        <v>0</v>
      </c>
      <c r="L776" s="9">
        <v>0</v>
      </c>
      <c r="M776" s="9">
        <v>2</v>
      </c>
      <c r="N776" s="9">
        <v>1</v>
      </c>
      <c r="O776" s="9">
        <v>2</v>
      </c>
      <c r="P776" s="9">
        <v>1</v>
      </c>
      <c r="Q776" s="9">
        <v>2</v>
      </c>
      <c r="R776" s="9" t="s">
        <v>957</v>
      </c>
      <c r="S776" s="9" t="s">
        <v>957</v>
      </c>
      <c r="T776" s="9">
        <v>1</v>
      </c>
      <c r="U776" s="9">
        <v>1</v>
      </c>
      <c r="V776" s="9">
        <v>1</v>
      </c>
      <c r="W776" s="75">
        <v>1</v>
      </c>
      <c r="X776" s="75">
        <v>1</v>
      </c>
      <c r="Y776" s="75">
        <v>2</v>
      </c>
      <c r="Z776" s="9"/>
      <c r="AA776" s="9">
        <v>1</v>
      </c>
      <c r="AB776" s="9">
        <v>2</v>
      </c>
      <c r="AC776" s="9">
        <v>1</v>
      </c>
      <c r="AD776" s="9">
        <v>1</v>
      </c>
      <c r="AE776" s="9">
        <v>2</v>
      </c>
      <c r="AF776" s="9">
        <v>1</v>
      </c>
      <c r="AG776" s="9">
        <v>2</v>
      </c>
      <c r="AH776" s="91">
        <v>1</v>
      </c>
      <c r="AI776" s="9">
        <v>2</v>
      </c>
      <c r="AJ776">
        <v>2</v>
      </c>
      <c r="AK776" t="s">
        <v>957</v>
      </c>
      <c r="AL776" s="58">
        <v>1</v>
      </c>
      <c r="AM776">
        <v>1</v>
      </c>
      <c r="AN776">
        <v>1</v>
      </c>
      <c r="AO776">
        <v>1</v>
      </c>
      <c r="AP776">
        <v>2</v>
      </c>
      <c r="AQ776">
        <v>2</v>
      </c>
      <c r="AR776">
        <v>1</v>
      </c>
      <c r="AS776">
        <v>2</v>
      </c>
      <c r="AT776">
        <v>2</v>
      </c>
      <c r="AU776">
        <v>1</v>
      </c>
      <c r="AV776">
        <v>2</v>
      </c>
      <c r="AW776">
        <v>2</v>
      </c>
      <c r="AX776">
        <v>2</v>
      </c>
      <c r="AY776">
        <v>2</v>
      </c>
      <c r="AZ776">
        <v>1</v>
      </c>
      <c r="BA776">
        <v>1</v>
      </c>
      <c r="BB776">
        <v>1</v>
      </c>
      <c r="BC776">
        <v>1</v>
      </c>
      <c r="BD776">
        <v>1</v>
      </c>
      <c r="BE776">
        <v>2</v>
      </c>
      <c r="BF776" t="s">
        <v>968</v>
      </c>
      <c r="BG776" t="s">
        <v>957</v>
      </c>
      <c r="BH776">
        <v>1</v>
      </c>
      <c r="BI776">
        <v>2</v>
      </c>
      <c r="BJ776">
        <v>1</v>
      </c>
      <c r="BK776">
        <v>2</v>
      </c>
      <c r="BL776">
        <v>1</v>
      </c>
      <c r="BM776">
        <v>2</v>
      </c>
      <c r="BN776">
        <v>2</v>
      </c>
      <c r="BO776">
        <v>2</v>
      </c>
      <c r="BP776">
        <v>1</v>
      </c>
      <c r="BQ776">
        <v>2</v>
      </c>
      <c r="BR776">
        <v>3</v>
      </c>
      <c r="BS776">
        <v>2</v>
      </c>
    </row>
    <row r="777" spans="1:72" hidden="1">
      <c r="A777" s="9">
        <v>770</v>
      </c>
      <c r="B777" s="9">
        <v>2</v>
      </c>
      <c r="C777" s="9">
        <v>8</v>
      </c>
      <c r="D777" s="9"/>
      <c r="E777" s="9">
        <v>5</v>
      </c>
      <c r="F777" s="9">
        <v>0</v>
      </c>
      <c r="G777" s="9">
        <v>0</v>
      </c>
      <c r="H777" s="9">
        <v>0</v>
      </c>
      <c r="I777" s="9">
        <v>1</v>
      </c>
      <c r="J777" s="9">
        <v>1</v>
      </c>
      <c r="K777" s="9">
        <v>0</v>
      </c>
      <c r="L777" s="9">
        <v>0</v>
      </c>
      <c r="M777" s="9">
        <v>2</v>
      </c>
      <c r="N777" s="9">
        <v>1</v>
      </c>
      <c r="O777" s="9">
        <v>2</v>
      </c>
      <c r="P777" s="9">
        <v>1</v>
      </c>
      <c r="Q777" s="9">
        <v>1</v>
      </c>
      <c r="R777" s="9">
        <v>1</v>
      </c>
      <c r="S777" s="9">
        <v>2</v>
      </c>
      <c r="T777" s="9">
        <v>2</v>
      </c>
      <c r="U777" s="9">
        <v>1</v>
      </c>
      <c r="V777" s="9">
        <v>2</v>
      </c>
      <c r="W777" s="75">
        <v>1</v>
      </c>
      <c r="X777" s="75">
        <v>1</v>
      </c>
      <c r="Y777" s="75">
        <v>2</v>
      </c>
      <c r="Z777" s="9">
        <v>2</v>
      </c>
      <c r="AA777" s="9">
        <v>1</v>
      </c>
      <c r="AB777" s="9">
        <v>2</v>
      </c>
      <c r="AC777" s="9">
        <v>2</v>
      </c>
      <c r="AD777" s="9">
        <v>1</v>
      </c>
      <c r="AE777" s="9">
        <v>1</v>
      </c>
      <c r="AF777" s="9">
        <v>2</v>
      </c>
      <c r="AG777" s="9">
        <v>1</v>
      </c>
      <c r="AH777" s="91">
        <v>1</v>
      </c>
      <c r="AI777" s="9">
        <v>2</v>
      </c>
      <c r="AJ777">
        <v>2</v>
      </c>
      <c r="AK777" t="s">
        <v>957</v>
      </c>
      <c r="AL777" s="58">
        <v>2</v>
      </c>
      <c r="AM777">
        <v>1</v>
      </c>
      <c r="AN777">
        <v>1</v>
      </c>
      <c r="AO777">
        <v>2</v>
      </c>
      <c r="AP777">
        <v>2</v>
      </c>
      <c r="AQ777">
        <v>2</v>
      </c>
      <c r="AR777">
        <v>1</v>
      </c>
      <c r="AS777">
        <v>2</v>
      </c>
      <c r="AT777">
        <v>2</v>
      </c>
      <c r="AV777">
        <v>2</v>
      </c>
      <c r="AW777">
        <v>1</v>
      </c>
      <c r="AX777">
        <v>1</v>
      </c>
      <c r="AY777">
        <v>2</v>
      </c>
      <c r="AZ777">
        <v>2</v>
      </c>
      <c r="BA777">
        <v>1</v>
      </c>
      <c r="BB777">
        <v>2</v>
      </c>
      <c r="BC777">
        <v>1</v>
      </c>
      <c r="BD777">
        <v>2</v>
      </c>
      <c r="BE777">
        <v>1</v>
      </c>
      <c r="BF777">
        <v>2</v>
      </c>
      <c r="BG777">
        <v>2</v>
      </c>
      <c r="BH777">
        <v>1</v>
      </c>
      <c r="BI777">
        <v>3</v>
      </c>
      <c r="BJ777">
        <v>2</v>
      </c>
      <c r="BK777">
        <v>4</v>
      </c>
      <c r="BL777">
        <v>3</v>
      </c>
      <c r="BM777">
        <v>2</v>
      </c>
      <c r="BN777">
        <v>4</v>
      </c>
      <c r="BO777">
        <v>3</v>
      </c>
      <c r="BP777">
        <v>2</v>
      </c>
      <c r="BQ777">
        <v>4</v>
      </c>
      <c r="BR777">
        <v>3</v>
      </c>
      <c r="BS777">
        <v>2</v>
      </c>
      <c r="BT777" t="s">
        <v>456</v>
      </c>
    </row>
    <row r="778" spans="1:72" hidden="1">
      <c r="A778" s="9">
        <v>771</v>
      </c>
      <c r="B778" s="9">
        <v>1</v>
      </c>
      <c r="C778" s="9">
        <v>9</v>
      </c>
      <c r="D778" s="9"/>
      <c r="E778" s="9">
        <v>13</v>
      </c>
      <c r="F778" s="9">
        <v>0</v>
      </c>
      <c r="G778" s="9">
        <v>0</v>
      </c>
      <c r="H778" s="9">
        <v>0</v>
      </c>
      <c r="I778" s="9">
        <v>0</v>
      </c>
      <c r="J778" s="9">
        <v>0</v>
      </c>
      <c r="K778" s="9">
        <v>1</v>
      </c>
      <c r="L778" s="9">
        <v>0</v>
      </c>
      <c r="M778" s="9">
        <v>2</v>
      </c>
      <c r="N778" s="9">
        <v>1</v>
      </c>
      <c r="O778" s="9">
        <v>2</v>
      </c>
      <c r="P778" s="9">
        <v>1</v>
      </c>
      <c r="Q778" s="9">
        <v>1</v>
      </c>
      <c r="R778" s="9">
        <v>1</v>
      </c>
      <c r="S778" s="9">
        <v>1</v>
      </c>
      <c r="T778" s="9">
        <v>2</v>
      </c>
      <c r="U778" s="9">
        <v>1</v>
      </c>
      <c r="V778" s="9">
        <v>1</v>
      </c>
      <c r="W778" s="75">
        <v>2</v>
      </c>
      <c r="X778" s="75" t="s">
        <v>954</v>
      </c>
      <c r="Y778" s="75" t="s">
        <v>952</v>
      </c>
      <c r="Z778" s="9" t="s">
        <v>952</v>
      </c>
      <c r="AA778" s="9">
        <v>1</v>
      </c>
      <c r="AB778" s="9">
        <v>2</v>
      </c>
      <c r="AC778" s="9">
        <v>2</v>
      </c>
      <c r="AD778" s="9">
        <v>1</v>
      </c>
      <c r="AE778" s="9">
        <v>2</v>
      </c>
      <c r="AF778" s="9">
        <v>1</v>
      </c>
      <c r="AG778" s="9">
        <v>1</v>
      </c>
      <c r="AH778" s="9">
        <v>2</v>
      </c>
      <c r="AI778" s="9">
        <v>2</v>
      </c>
      <c r="AJ778">
        <v>2</v>
      </c>
      <c r="AK778" t="s">
        <v>957</v>
      </c>
      <c r="AL778" s="58">
        <v>2</v>
      </c>
      <c r="AM778">
        <v>1</v>
      </c>
      <c r="AN778">
        <v>1</v>
      </c>
      <c r="AO778">
        <v>2</v>
      </c>
      <c r="AP778">
        <v>2</v>
      </c>
      <c r="AQ778">
        <v>2</v>
      </c>
      <c r="AR778">
        <v>1</v>
      </c>
      <c r="AS778">
        <v>2</v>
      </c>
      <c r="AT778">
        <v>1</v>
      </c>
      <c r="AU778">
        <v>2</v>
      </c>
      <c r="AV778">
        <v>2</v>
      </c>
      <c r="AW778">
        <v>1</v>
      </c>
      <c r="AX778">
        <v>1</v>
      </c>
      <c r="AY778">
        <v>2</v>
      </c>
      <c r="AZ778">
        <v>2</v>
      </c>
      <c r="BA778">
        <v>1</v>
      </c>
      <c r="BB778">
        <v>1</v>
      </c>
      <c r="BC778">
        <v>1</v>
      </c>
      <c r="BD778">
        <v>1</v>
      </c>
      <c r="BE778">
        <v>1</v>
      </c>
      <c r="BF778">
        <v>1</v>
      </c>
      <c r="BG778">
        <v>1</v>
      </c>
      <c r="BH778">
        <v>1</v>
      </c>
      <c r="BI778">
        <v>1</v>
      </c>
      <c r="BJ778">
        <v>1</v>
      </c>
      <c r="BK778">
        <v>1</v>
      </c>
      <c r="BL778">
        <v>1</v>
      </c>
      <c r="BM778">
        <v>1</v>
      </c>
      <c r="BN778">
        <v>4</v>
      </c>
      <c r="BO778">
        <v>1</v>
      </c>
      <c r="BP778">
        <v>2</v>
      </c>
      <c r="BQ778">
        <v>2</v>
      </c>
      <c r="BR778">
        <v>1</v>
      </c>
      <c r="BS778">
        <v>2</v>
      </c>
      <c r="BT778" t="s">
        <v>457</v>
      </c>
    </row>
    <row r="779" spans="1:72">
      <c r="A779" s="9">
        <v>772</v>
      </c>
      <c r="B779" s="9">
        <v>2</v>
      </c>
      <c r="C779" s="9">
        <v>4</v>
      </c>
      <c r="D779" s="9">
        <v>4</v>
      </c>
      <c r="E779" s="9">
        <v>10</v>
      </c>
      <c r="F779" s="9">
        <v>0</v>
      </c>
      <c r="G779" s="9">
        <v>1</v>
      </c>
      <c r="H779" s="9">
        <v>0</v>
      </c>
      <c r="I779" s="9">
        <v>0</v>
      </c>
      <c r="J779" s="9">
        <v>0</v>
      </c>
      <c r="K779" s="9">
        <v>0</v>
      </c>
      <c r="L779" s="9">
        <v>0</v>
      </c>
      <c r="M779" s="9">
        <v>2</v>
      </c>
      <c r="N779" s="9">
        <v>2</v>
      </c>
      <c r="O779" s="9">
        <v>1</v>
      </c>
      <c r="P779" s="9">
        <v>1</v>
      </c>
      <c r="Q779" s="9">
        <v>1</v>
      </c>
      <c r="R779" s="9">
        <v>1</v>
      </c>
      <c r="S779" s="9">
        <v>1</v>
      </c>
      <c r="T779" s="9">
        <v>1</v>
      </c>
      <c r="U779" s="9">
        <v>1</v>
      </c>
      <c r="V779" s="9">
        <v>2</v>
      </c>
      <c r="W779" s="75">
        <v>1</v>
      </c>
      <c r="X779" s="75">
        <v>1</v>
      </c>
      <c r="Y779" s="75">
        <v>2</v>
      </c>
      <c r="Z779" s="9">
        <v>1</v>
      </c>
      <c r="AA779" s="9">
        <v>1</v>
      </c>
      <c r="AB779" s="9">
        <v>2</v>
      </c>
      <c r="AC779" s="9">
        <v>1</v>
      </c>
      <c r="AD779" s="9">
        <v>1</v>
      </c>
      <c r="AE779" s="9">
        <v>2</v>
      </c>
      <c r="AF779" s="9">
        <v>1</v>
      </c>
      <c r="AG779" s="9">
        <v>1</v>
      </c>
      <c r="AH779" s="9">
        <v>1</v>
      </c>
      <c r="AI779" s="9">
        <v>2</v>
      </c>
      <c r="AJ779">
        <v>1</v>
      </c>
      <c r="AK779">
        <v>1</v>
      </c>
      <c r="AL779" s="58">
        <v>2</v>
      </c>
      <c r="AM779">
        <v>1</v>
      </c>
      <c r="AN779">
        <v>2</v>
      </c>
      <c r="AO779">
        <v>1</v>
      </c>
      <c r="AP779">
        <v>1</v>
      </c>
      <c r="AQ779">
        <v>2</v>
      </c>
      <c r="AR779">
        <v>2</v>
      </c>
      <c r="AS779">
        <v>2</v>
      </c>
      <c r="AT779">
        <v>1</v>
      </c>
      <c r="AU779">
        <v>1</v>
      </c>
      <c r="AV779">
        <v>1</v>
      </c>
      <c r="AW779">
        <v>1</v>
      </c>
      <c r="AX779">
        <v>1</v>
      </c>
      <c r="AY779">
        <v>2</v>
      </c>
      <c r="AZ779">
        <v>2</v>
      </c>
      <c r="BA779">
        <v>1</v>
      </c>
      <c r="BB779">
        <v>1</v>
      </c>
      <c r="BC779">
        <v>1</v>
      </c>
      <c r="BD779">
        <v>1</v>
      </c>
      <c r="BE779">
        <v>2</v>
      </c>
      <c r="BF779" t="s">
        <v>957</v>
      </c>
      <c r="BG779" t="s">
        <v>957</v>
      </c>
      <c r="BH779">
        <v>1</v>
      </c>
      <c r="BI779">
        <v>1</v>
      </c>
      <c r="BJ779">
        <v>1</v>
      </c>
      <c r="BK779">
        <v>1</v>
      </c>
      <c r="BL779">
        <v>1</v>
      </c>
      <c r="BM779">
        <v>1</v>
      </c>
      <c r="BN779">
        <v>4</v>
      </c>
      <c r="BO779">
        <v>1</v>
      </c>
      <c r="BP779">
        <v>1</v>
      </c>
      <c r="BQ779">
        <v>3</v>
      </c>
      <c r="BR779">
        <v>1</v>
      </c>
      <c r="BS779">
        <v>1</v>
      </c>
    </row>
    <row r="780" spans="1:72">
      <c r="A780" s="9">
        <v>773</v>
      </c>
      <c r="B780" s="9">
        <v>2</v>
      </c>
      <c r="C780" s="9">
        <v>3</v>
      </c>
      <c r="D780" s="9">
        <v>5</v>
      </c>
      <c r="E780" s="9">
        <v>14</v>
      </c>
      <c r="F780" s="9">
        <v>1</v>
      </c>
      <c r="G780" s="9">
        <v>0</v>
      </c>
      <c r="H780" s="9">
        <v>0</v>
      </c>
      <c r="I780" s="9">
        <v>1</v>
      </c>
      <c r="J780" s="9">
        <v>0</v>
      </c>
      <c r="K780" s="9">
        <v>0</v>
      </c>
      <c r="L780" s="9">
        <v>0</v>
      </c>
      <c r="M780" s="9">
        <v>3</v>
      </c>
      <c r="N780" s="9">
        <v>2</v>
      </c>
      <c r="O780" s="9">
        <v>2</v>
      </c>
      <c r="P780" s="9">
        <v>2</v>
      </c>
      <c r="Q780" s="9">
        <v>1</v>
      </c>
      <c r="R780" s="9">
        <v>1</v>
      </c>
      <c r="S780" s="9">
        <v>2</v>
      </c>
      <c r="T780" s="9">
        <v>1</v>
      </c>
      <c r="U780" s="9">
        <v>1</v>
      </c>
      <c r="V780" s="9">
        <v>2</v>
      </c>
      <c r="W780" s="75">
        <v>2</v>
      </c>
      <c r="X780" s="75" t="s">
        <v>954</v>
      </c>
      <c r="Y780" s="75" t="s">
        <v>952</v>
      </c>
      <c r="Z780" s="9" t="s">
        <v>952</v>
      </c>
      <c r="AA780" s="9">
        <v>2</v>
      </c>
      <c r="AB780" s="9">
        <v>2</v>
      </c>
      <c r="AC780" s="9">
        <v>1</v>
      </c>
      <c r="AD780" s="9">
        <v>1</v>
      </c>
      <c r="AE780" s="9">
        <v>2</v>
      </c>
      <c r="AF780" s="9">
        <v>1</v>
      </c>
      <c r="AG780" s="9">
        <v>2</v>
      </c>
      <c r="AH780" s="91">
        <v>1</v>
      </c>
      <c r="AI780" s="9">
        <v>2</v>
      </c>
      <c r="AJ780">
        <v>1</v>
      </c>
      <c r="AK780">
        <v>1</v>
      </c>
      <c r="AL780" s="58">
        <v>2</v>
      </c>
      <c r="AM780">
        <v>1</v>
      </c>
      <c r="AN780">
        <v>2</v>
      </c>
      <c r="AO780">
        <v>2</v>
      </c>
      <c r="AP780">
        <v>1</v>
      </c>
      <c r="AQ780">
        <v>1</v>
      </c>
      <c r="AR780">
        <v>2</v>
      </c>
      <c r="AS780">
        <v>2</v>
      </c>
      <c r="AT780">
        <v>1</v>
      </c>
      <c r="AU780">
        <v>1</v>
      </c>
      <c r="AV780">
        <v>2</v>
      </c>
      <c r="AW780">
        <v>1</v>
      </c>
      <c r="AX780">
        <v>1</v>
      </c>
      <c r="AY780">
        <v>1</v>
      </c>
      <c r="AZ780">
        <v>2</v>
      </c>
      <c r="BA780">
        <v>1</v>
      </c>
      <c r="BB780">
        <v>1</v>
      </c>
      <c r="BC780">
        <v>1</v>
      </c>
      <c r="BD780">
        <v>1</v>
      </c>
      <c r="BE780">
        <v>1</v>
      </c>
      <c r="BF780">
        <v>1</v>
      </c>
      <c r="BG780">
        <v>1</v>
      </c>
      <c r="BH780">
        <v>1</v>
      </c>
      <c r="BI780">
        <v>3</v>
      </c>
      <c r="BJ780">
        <v>1</v>
      </c>
      <c r="BK780">
        <v>1</v>
      </c>
      <c r="BL780">
        <v>1</v>
      </c>
      <c r="BM780">
        <v>3</v>
      </c>
      <c r="BN780">
        <v>4</v>
      </c>
      <c r="BO780">
        <v>1</v>
      </c>
      <c r="BP780">
        <v>1</v>
      </c>
      <c r="BQ780">
        <v>3</v>
      </c>
      <c r="BR780">
        <v>1</v>
      </c>
      <c r="BS780">
        <v>1</v>
      </c>
    </row>
    <row r="781" spans="1:72" hidden="1">
      <c r="A781" s="9">
        <v>774</v>
      </c>
      <c r="B781" s="9">
        <v>2</v>
      </c>
      <c r="C781" s="9">
        <v>6</v>
      </c>
      <c r="D781" s="9">
        <v>4</v>
      </c>
      <c r="E781" s="9">
        <v>5</v>
      </c>
      <c r="F781" s="9">
        <v>0</v>
      </c>
      <c r="G781" s="9">
        <v>0</v>
      </c>
      <c r="H781" s="9">
        <v>0</v>
      </c>
      <c r="I781" s="9">
        <v>1</v>
      </c>
      <c r="J781" s="9">
        <v>0</v>
      </c>
      <c r="K781" s="9">
        <v>0</v>
      </c>
      <c r="L781" s="9">
        <v>0</v>
      </c>
      <c r="M781" s="9">
        <v>2</v>
      </c>
      <c r="N781" s="9">
        <v>1</v>
      </c>
      <c r="O781" s="9">
        <v>2</v>
      </c>
      <c r="P781" s="9">
        <v>1</v>
      </c>
      <c r="Q781" s="9">
        <v>1</v>
      </c>
      <c r="R781" s="9">
        <v>1</v>
      </c>
      <c r="S781" s="9">
        <v>2</v>
      </c>
      <c r="T781" s="9">
        <v>2</v>
      </c>
      <c r="U781" s="9">
        <v>1</v>
      </c>
      <c r="V781" s="9">
        <v>2</v>
      </c>
      <c r="W781" s="75">
        <v>1</v>
      </c>
      <c r="X781" s="75">
        <v>1</v>
      </c>
      <c r="Y781" s="75">
        <v>2</v>
      </c>
      <c r="Z781" s="9">
        <v>2</v>
      </c>
      <c r="AA781" s="9">
        <v>1</v>
      </c>
      <c r="AB781" s="9">
        <v>2</v>
      </c>
      <c r="AC781" s="9">
        <v>1</v>
      </c>
      <c r="AD781" s="9">
        <v>1</v>
      </c>
      <c r="AE781" s="9">
        <v>1</v>
      </c>
      <c r="AF781" s="9">
        <v>1</v>
      </c>
      <c r="AG781" s="9">
        <v>1</v>
      </c>
      <c r="AH781" s="9">
        <v>2</v>
      </c>
      <c r="AI781" s="9">
        <v>2</v>
      </c>
      <c r="AJ781">
        <v>2</v>
      </c>
      <c r="AK781" t="s">
        <v>957</v>
      </c>
      <c r="AL781" s="58">
        <v>1</v>
      </c>
      <c r="AM781">
        <v>1</v>
      </c>
      <c r="AN781">
        <v>1</v>
      </c>
      <c r="AO781">
        <v>2</v>
      </c>
      <c r="AP781">
        <v>2</v>
      </c>
      <c r="AQ781">
        <v>2</v>
      </c>
      <c r="AR781">
        <v>2</v>
      </c>
      <c r="AS781">
        <v>2</v>
      </c>
      <c r="AT781">
        <v>2</v>
      </c>
      <c r="AU781">
        <v>1</v>
      </c>
      <c r="AV781">
        <v>2</v>
      </c>
      <c r="AW781">
        <v>1</v>
      </c>
      <c r="AX781">
        <v>1</v>
      </c>
      <c r="AY781">
        <v>2</v>
      </c>
      <c r="AZ781">
        <v>2</v>
      </c>
      <c r="BA781">
        <v>1</v>
      </c>
      <c r="BB781">
        <v>1</v>
      </c>
      <c r="BC781">
        <v>1</v>
      </c>
      <c r="BD781">
        <v>1</v>
      </c>
      <c r="BE781">
        <v>1</v>
      </c>
      <c r="BF781">
        <v>1</v>
      </c>
      <c r="BG781">
        <v>1</v>
      </c>
      <c r="BH781">
        <v>1</v>
      </c>
      <c r="BI781">
        <v>2</v>
      </c>
      <c r="BJ781">
        <v>1</v>
      </c>
      <c r="BK781">
        <v>2</v>
      </c>
      <c r="BL781">
        <v>2</v>
      </c>
      <c r="BM781">
        <v>3</v>
      </c>
      <c r="BN781">
        <v>4</v>
      </c>
      <c r="BO781">
        <v>2</v>
      </c>
      <c r="BP781">
        <v>2</v>
      </c>
      <c r="BQ781">
        <v>2</v>
      </c>
      <c r="BR781">
        <v>1</v>
      </c>
      <c r="BS781">
        <v>1</v>
      </c>
    </row>
    <row r="782" spans="1:72" hidden="1">
      <c r="A782" s="9">
        <v>775</v>
      </c>
      <c r="B782" s="9">
        <v>1</v>
      </c>
      <c r="C782" s="9">
        <v>9</v>
      </c>
      <c r="D782" s="9">
        <v>4</v>
      </c>
      <c r="E782" s="9">
        <v>16</v>
      </c>
      <c r="F782" s="9">
        <v>0</v>
      </c>
      <c r="G782" s="9">
        <v>0</v>
      </c>
      <c r="H782" s="9">
        <v>0</v>
      </c>
      <c r="I782" s="9">
        <v>0</v>
      </c>
      <c r="J782" s="9">
        <v>0</v>
      </c>
      <c r="K782" s="9">
        <v>1</v>
      </c>
      <c r="L782" s="9">
        <v>0</v>
      </c>
      <c r="M782" s="9">
        <v>2</v>
      </c>
      <c r="N782" s="9">
        <v>1</v>
      </c>
      <c r="O782" s="9">
        <v>1</v>
      </c>
      <c r="P782" s="9">
        <v>1</v>
      </c>
      <c r="Q782" s="9">
        <v>1</v>
      </c>
      <c r="R782" s="9">
        <v>1</v>
      </c>
      <c r="S782" s="9">
        <v>1</v>
      </c>
      <c r="T782" s="9">
        <v>1</v>
      </c>
      <c r="U782" s="9">
        <v>1</v>
      </c>
      <c r="V782" s="9">
        <v>1</v>
      </c>
      <c r="W782" s="75">
        <v>2</v>
      </c>
      <c r="X782" s="75" t="s">
        <v>956</v>
      </c>
      <c r="Y782" s="75" t="s">
        <v>952</v>
      </c>
      <c r="Z782" s="9" t="s">
        <v>952</v>
      </c>
      <c r="AA782" s="9">
        <v>1</v>
      </c>
      <c r="AB782" s="9">
        <v>1</v>
      </c>
      <c r="AC782" s="9">
        <v>1</v>
      </c>
      <c r="AD782" s="9">
        <v>1</v>
      </c>
      <c r="AE782" s="9">
        <v>2</v>
      </c>
      <c r="AF782" s="9">
        <v>1</v>
      </c>
      <c r="AG782" s="9">
        <v>2</v>
      </c>
      <c r="AH782" s="9">
        <v>1</v>
      </c>
      <c r="AI782" s="9">
        <v>2</v>
      </c>
      <c r="AJ782">
        <v>2</v>
      </c>
      <c r="AK782" t="s">
        <v>957</v>
      </c>
      <c r="AL782" s="58">
        <v>2</v>
      </c>
      <c r="AM782">
        <v>1</v>
      </c>
      <c r="AN782">
        <v>2</v>
      </c>
      <c r="AO782">
        <v>2</v>
      </c>
      <c r="AP782">
        <v>1</v>
      </c>
      <c r="AQ782">
        <v>2</v>
      </c>
      <c r="AR782">
        <v>2</v>
      </c>
      <c r="AS782">
        <v>2</v>
      </c>
      <c r="AT782">
        <v>2</v>
      </c>
      <c r="AU782">
        <v>1</v>
      </c>
      <c r="AV782">
        <v>2</v>
      </c>
      <c r="AW782">
        <v>1</v>
      </c>
      <c r="AX782">
        <v>2</v>
      </c>
      <c r="AY782">
        <v>2</v>
      </c>
      <c r="AZ782">
        <v>2</v>
      </c>
      <c r="BA782">
        <v>1</v>
      </c>
      <c r="BB782">
        <v>1</v>
      </c>
      <c r="BC782">
        <v>2</v>
      </c>
      <c r="BD782">
        <v>2</v>
      </c>
      <c r="BE782">
        <v>1</v>
      </c>
      <c r="BF782">
        <v>1</v>
      </c>
      <c r="BG782">
        <v>2</v>
      </c>
      <c r="BH782">
        <v>2</v>
      </c>
      <c r="BI782">
        <v>2</v>
      </c>
      <c r="BJ782">
        <v>2</v>
      </c>
      <c r="BK782">
        <v>2</v>
      </c>
      <c r="BL782">
        <v>1</v>
      </c>
      <c r="BM782">
        <v>2</v>
      </c>
      <c r="BN782">
        <v>4</v>
      </c>
      <c r="BO782">
        <v>3</v>
      </c>
      <c r="BP782">
        <v>3</v>
      </c>
      <c r="BQ782">
        <v>3</v>
      </c>
      <c r="BR782">
        <v>3</v>
      </c>
      <c r="BS782">
        <v>2</v>
      </c>
    </row>
    <row r="783" spans="1:72">
      <c r="A783" s="9">
        <v>776</v>
      </c>
      <c r="B783" s="9">
        <v>1</v>
      </c>
      <c r="C783" s="9">
        <v>5</v>
      </c>
      <c r="D783" s="9">
        <v>1</v>
      </c>
      <c r="E783" s="9">
        <v>8</v>
      </c>
      <c r="F783" s="9">
        <v>0</v>
      </c>
      <c r="G783" s="9">
        <v>0</v>
      </c>
      <c r="H783" s="9">
        <v>0</v>
      </c>
      <c r="I783" s="9">
        <v>0</v>
      </c>
      <c r="J783" s="9">
        <v>0</v>
      </c>
      <c r="K783" s="9">
        <v>1</v>
      </c>
      <c r="L783" s="9">
        <v>0</v>
      </c>
      <c r="M783" s="9">
        <v>1</v>
      </c>
      <c r="N783" s="9">
        <v>2</v>
      </c>
      <c r="O783" s="9">
        <v>2</v>
      </c>
      <c r="P783" s="9">
        <v>1</v>
      </c>
      <c r="Q783" s="9">
        <v>1</v>
      </c>
      <c r="R783" s="9">
        <v>1</v>
      </c>
      <c r="S783" s="9">
        <v>1</v>
      </c>
      <c r="T783" s="9">
        <v>2</v>
      </c>
      <c r="U783" s="9">
        <v>1</v>
      </c>
      <c r="V783" s="9">
        <v>2</v>
      </c>
      <c r="W783" s="75">
        <v>2</v>
      </c>
      <c r="X783" s="75" t="s">
        <v>956</v>
      </c>
      <c r="Y783" s="75" t="s">
        <v>952</v>
      </c>
      <c r="Z783" s="9" t="s">
        <v>952</v>
      </c>
      <c r="AA783" s="9">
        <v>2</v>
      </c>
      <c r="AB783" s="9">
        <v>2</v>
      </c>
      <c r="AC783" s="9">
        <v>1</v>
      </c>
      <c r="AD783" s="9">
        <v>1</v>
      </c>
      <c r="AE783" s="9">
        <v>1</v>
      </c>
      <c r="AF783" s="9">
        <v>1</v>
      </c>
      <c r="AG783" s="9">
        <v>1</v>
      </c>
      <c r="AH783" s="9">
        <v>2</v>
      </c>
      <c r="AI783" s="9">
        <v>2</v>
      </c>
      <c r="AJ783">
        <v>2</v>
      </c>
      <c r="AK783" t="s">
        <v>957</v>
      </c>
      <c r="AL783" s="58">
        <v>1</v>
      </c>
      <c r="AM783">
        <v>1</v>
      </c>
      <c r="AN783">
        <v>1</v>
      </c>
      <c r="AO783">
        <v>2</v>
      </c>
      <c r="AP783">
        <v>2</v>
      </c>
      <c r="AQ783">
        <v>2</v>
      </c>
      <c r="AR783">
        <v>2</v>
      </c>
      <c r="AS783">
        <v>1</v>
      </c>
      <c r="AT783">
        <v>1</v>
      </c>
      <c r="AU783">
        <v>1</v>
      </c>
      <c r="AV783">
        <v>2</v>
      </c>
      <c r="AW783">
        <v>1</v>
      </c>
      <c r="AX783">
        <v>1</v>
      </c>
      <c r="AY783">
        <v>2</v>
      </c>
      <c r="AZ783">
        <v>1</v>
      </c>
      <c r="BA783">
        <v>1</v>
      </c>
      <c r="BB783">
        <v>2</v>
      </c>
      <c r="BC783">
        <v>1</v>
      </c>
      <c r="BD783">
        <v>1</v>
      </c>
      <c r="BE783">
        <v>1</v>
      </c>
      <c r="BF783">
        <v>2</v>
      </c>
      <c r="BG783">
        <v>2</v>
      </c>
      <c r="BH783">
        <v>1</v>
      </c>
      <c r="BI783">
        <v>1</v>
      </c>
      <c r="BJ783">
        <v>1</v>
      </c>
      <c r="BK783">
        <v>1</v>
      </c>
      <c r="BL783">
        <v>2</v>
      </c>
      <c r="BM783">
        <v>2</v>
      </c>
      <c r="BN783">
        <v>3</v>
      </c>
      <c r="BO783">
        <v>1</v>
      </c>
      <c r="BP783">
        <v>2</v>
      </c>
      <c r="BQ783">
        <v>2</v>
      </c>
      <c r="BR783">
        <v>1</v>
      </c>
      <c r="BS783">
        <v>2</v>
      </c>
    </row>
    <row r="784" spans="1:72" hidden="1">
      <c r="A784" s="9">
        <v>777</v>
      </c>
      <c r="B784" s="9">
        <v>1</v>
      </c>
      <c r="C784" s="9">
        <v>5</v>
      </c>
      <c r="D784" s="9">
        <v>1</v>
      </c>
      <c r="E784" s="9">
        <v>1</v>
      </c>
      <c r="F784" s="9">
        <v>0</v>
      </c>
      <c r="G784" s="9">
        <v>0</v>
      </c>
      <c r="H784" s="9">
        <v>0</v>
      </c>
      <c r="I784" s="9">
        <v>0</v>
      </c>
      <c r="J784" s="9">
        <v>0</v>
      </c>
      <c r="K784" s="9">
        <v>1</v>
      </c>
      <c r="L784" s="9">
        <v>0</v>
      </c>
      <c r="M784" s="9">
        <v>2</v>
      </c>
      <c r="N784" s="9">
        <v>1</v>
      </c>
      <c r="O784" s="9">
        <v>1</v>
      </c>
      <c r="P784" s="9">
        <v>1</v>
      </c>
      <c r="Q784" s="9">
        <v>1</v>
      </c>
      <c r="R784" s="9">
        <v>1</v>
      </c>
      <c r="S784" s="9">
        <v>1</v>
      </c>
      <c r="T784" s="9">
        <v>1</v>
      </c>
      <c r="U784" s="9">
        <v>1</v>
      </c>
      <c r="V784" s="9">
        <v>2</v>
      </c>
      <c r="W784" s="75">
        <v>1</v>
      </c>
      <c r="X784" s="75">
        <v>1</v>
      </c>
      <c r="Y784" s="75">
        <v>2</v>
      </c>
      <c r="Z784" s="9">
        <v>1</v>
      </c>
      <c r="AA784" s="9">
        <v>2</v>
      </c>
      <c r="AB784" s="9">
        <v>2</v>
      </c>
      <c r="AC784" s="9">
        <v>2</v>
      </c>
      <c r="AD784" s="9">
        <v>1</v>
      </c>
      <c r="AE784" s="9">
        <v>1</v>
      </c>
      <c r="AF784" s="9">
        <v>1</v>
      </c>
      <c r="AG784" s="9">
        <v>1</v>
      </c>
      <c r="AH784" s="91">
        <v>2</v>
      </c>
      <c r="AI784" s="9">
        <v>1</v>
      </c>
      <c r="AJ784">
        <v>2</v>
      </c>
      <c r="AK784" t="s">
        <v>957</v>
      </c>
      <c r="AL784" s="58">
        <v>2</v>
      </c>
      <c r="AM784">
        <v>1</v>
      </c>
      <c r="AN784">
        <v>2</v>
      </c>
      <c r="AO784">
        <v>2</v>
      </c>
      <c r="AP784">
        <v>1</v>
      </c>
      <c r="AQ784">
        <v>2</v>
      </c>
      <c r="AR784">
        <v>1</v>
      </c>
      <c r="AS784">
        <v>2</v>
      </c>
      <c r="AT784">
        <v>1</v>
      </c>
      <c r="AU784">
        <v>1</v>
      </c>
      <c r="AV784">
        <v>1</v>
      </c>
      <c r="AW784">
        <v>1</v>
      </c>
      <c r="AX784">
        <v>2</v>
      </c>
      <c r="AY784">
        <v>1</v>
      </c>
      <c r="AZ784">
        <v>2</v>
      </c>
      <c r="BA784">
        <v>1</v>
      </c>
      <c r="BB784">
        <v>2</v>
      </c>
      <c r="BC784">
        <v>1</v>
      </c>
      <c r="BD784">
        <v>1</v>
      </c>
      <c r="BE784">
        <v>1</v>
      </c>
      <c r="BF784">
        <v>1</v>
      </c>
      <c r="BG784">
        <v>1</v>
      </c>
      <c r="BH784">
        <v>1</v>
      </c>
      <c r="BI784">
        <v>1</v>
      </c>
      <c r="BJ784">
        <v>1</v>
      </c>
      <c r="BK784">
        <v>1</v>
      </c>
      <c r="BL784">
        <v>1</v>
      </c>
      <c r="BM784">
        <v>2</v>
      </c>
      <c r="BN784">
        <v>4</v>
      </c>
      <c r="BO784">
        <v>2</v>
      </c>
      <c r="BP784">
        <v>2</v>
      </c>
      <c r="BQ784">
        <v>2</v>
      </c>
      <c r="BR784">
        <v>1</v>
      </c>
      <c r="BS784">
        <v>2</v>
      </c>
      <c r="BT784" t="s">
        <v>458</v>
      </c>
    </row>
    <row r="785" spans="1:72" hidden="1">
      <c r="A785" s="9">
        <v>778</v>
      </c>
      <c r="B785" s="9">
        <v>2</v>
      </c>
      <c r="C785" s="9">
        <v>6</v>
      </c>
      <c r="D785" s="9">
        <v>5</v>
      </c>
      <c r="E785" s="9">
        <v>7</v>
      </c>
      <c r="F785" s="9">
        <v>0</v>
      </c>
      <c r="G785" s="9">
        <v>0</v>
      </c>
      <c r="H785" s="9">
        <v>0</v>
      </c>
      <c r="I785" s="9">
        <v>1</v>
      </c>
      <c r="J785" s="9">
        <v>1</v>
      </c>
      <c r="K785" s="9">
        <v>0</v>
      </c>
      <c r="L785" s="9">
        <v>0</v>
      </c>
      <c r="M785" s="9">
        <v>2</v>
      </c>
      <c r="N785" s="9">
        <v>1</v>
      </c>
      <c r="O785" s="9">
        <v>2</v>
      </c>
      <c r="P785" s="9">
        <v>1</v>
      </c>
      <c r="Q785" s="9">
        <v>1</v>
      </c>
      <c r="R785" s="9">
        <v>1</v>
      </c>
      <c r="S785" s="9">
        <v>2</v>
      </c>
      <c r="T785" s="9">
        <v>1</v>
      </c>
      <c r="U785" s="9">
        <v>1</v>
      </c>
      <c r="V785" s="9">
        <v>2</v>
      </c>
      <c r="W785" s="75">
        <v>2</v>
      </c>
      <c r="X785" s="75" t="s">
        <v>956</v>
      </c>
      <c r="Y785" s="75" t="s">
        <v>952</v>
      </c>
      <c r="Z785" s="9" t="s">
        <v>952</v>
      </c>
      <c r="AA785" s="9">
        <v>1</v>
      </c>
      <c r="AB785" s="9">
        <v>2</v>
      </c>
      <c r="AC785" s="9">
        <v>2</v>
      </c>
      <c r="AD785" s="9">
        <v>1</v>
      </c>
      <c r="AE785" s="9">
        <v>2</v>
      </c>
      <c r="AF785" s="9">
        <v>1</v>
      </c>
      <c r="AG785" s="9">
        <v>1</v>
      </c>
      <c r="AH785" s="9">
        <v>1</v>
      </c>
      <c r="AI785" s="9">
        <v>2</v>
      </c>
      <c r="AJ785">
        <v>1</v>
      </c>
      <c r="AK785">
        <v>1</v>
      </c>
      <c r="AL785" s="58">
        <v>2</v>
      </c>
      <c r="AM785">
        <v>1</v>
      </c>
      <c r="AN785">
        <v>2</v>
      </c>
      <c r="AO785">
        <v>2</v>
      </c>
      <c r="AP785">
        <v>2</v>
      </c>
      <c r="AQ785">
        <v>2</v>
      </c>
      <c r="AR785">
        <v>2</v>
      </c>
      <c r="AS785">
        <v>2</v>
      </c>
      <c r="AT785">
        <v>2</v>
      </c>
      <c r="AU785">
        <v>2</v>
      </c>
      <c r="AV785">
        <v>2</v>
      </c>
      <c r="AW785">
        <v>1</v>
      </c>
      <c r="AX785">
        <v>1</v>
      </c>
      <c r="AY785">
        <v>2</v>
      </c>
      <c r="AZ785">
        <v>1</v>
      </c>
      <c r="BA785">
        <v>1</v>
      </c>
      <c r="BB785">
        <v>2</v>
      </c>
      <c r="BC785">
        <v>1</v>
      </c>
      <c r="BD785">
        <v>1</v>
      </c>
      <c r="BE785">
        <v>1</v>
      </c>
      <c r="BF785">
        <v>1</v>
      </c>
      <c r="BG785">
        <v>1</v>
      </c>
      <c r="BH785">
        <v>1</v>
      </c>
      <c r="BI785">
        <v>2</v>
      </c>
      <c r="BJ785">
        <v>1</v>
      </c>
      <c r="BK785">
        <v>2</v>
      </c>
      <c r="BL785">
        <v>2</v>
      </c>
      <c r="BM785">
        <v>3</v>
      </c>
      <c r="BN785">
        <v>4</v>
      </c>
      <c r="BO785">
        <v>3</v>
      </c>
      <c r="BP785">
        <v>2</v>
      </c>
      <c r="BQ785">
        <v>2</v>
      </c>
      <c r="BR785">
        <v>1</v>
      </c>
      <c r="BS785">
        <v>2</v>
      </c>
    </row>
    <row r="786" spans="1:72">
      <c r="A786" s="9">
        <v>779</v>
      </c>
      <c r="B786" s="9">
        <v>1</v>
      </c>
      <c r="C786" s="9">
        <v>5</v>
      </c>
      <c r="D786" s="9">
        <v>1</v>
      </c>
      <c r="E786" s="9">
        <v>5</v>
      </c>
      <c r="F786" s="9">
        <v>0</v>
      </c>
      <c r="G786" s="9">
        <v>0</v>
      </c>
      <c r="H786" s="9">
        <v>0</v>
      </c>
      <c r="I786" s="9">
        <v>0</v>
      </c>
      <c r="J786" s="9">
        <v>0</v>
      </c>
      <c r="K786" s="9">
        <v>1</v>
      </c>
      <c r="L786" s="9">
        <v>0</v>
      </c>
      <c r="M786" s="9">
        <v>2</v>
      </c>
      <c r="N786" s="9">
        <v>2</v>
      </c>
      <c r="O786" s="9">
        <v>1</v>
      </c>
      <c r="P786" s="9">
        <v>2</v>
      </c>
      <c r="Q786" s="9">
        <v>1</v>
      </c>
      <c r="R786" s="9">
        <v>1</v>
      </c>
      <c r="S786" s="9">
        <v>1</v>
      </c>
      <c r="T786" s="9">
        <v>1</v>
      </c>
      <c r="U786" s="9">
        <v>1</v>
      </c>
      <c r="V786" s="9">
        <v>1</v>
      </c>
      <c r="W786" s="75">
        <v>1</v>
      </c>
      <c r="X786" s="75">
        <v>1</v>
      </c>
      <c r="Y786" s="75">
        <v>2</v>
      </c>
      <c r="Z786" s="9"/>
      <c r="AA786" s="9">
        <v>2</v>
      </c>
      <c r="AB786" s="9">
        <v>2</v>
      </c>
      <c r="AC786" s="9">
        <v>1</v>
      </c>
      <c r="AD786" s="9">
        <v>1</v>
      </c>
      <c r="AE786" s="9">
        <v>2</v>
      </c>
      <c r="AF786" s="9">
        <v>1</v>
      </c>
      <c r="AG786" s="9">
        <v>1</v>
      </c>
      <c r="AH786" s="9">
        <v>2</v>
      </c>
      <c r="AI786" s="9">
        <v>2</v>
      </c>
      <c r="AJ786">
        <v>2</v>
      </c>
      <c r="AK786" t="s">
        <v>957</v>
      </c>
      <c r="AL786" s="58">
        <v>2</v>
      </c>
      <c r="AM786">
        <v>1</v>
      </c>
      <c r="AN786">
        <v>2</v>
      </c>
      <c r="AO786">
        <v>2</v>
      </c>
      <c r="AP786">
        <v>1</v>
      </c>
      <c r="AQ786">
        <v>1</v>
      </c>
      <c r="AR786">
        <v>2</v>
      </c>
      <c r="AS786">
        <v>2</v>
      </c>
      <c r="AT786">
        <v>2</v>
      </c>
      <c r="AU786">
        <v>2</v>
      </c>
      <c r="AV786">
        <v>1</v>
      </c>
      <c r="AW786">
        <v>1</v>
      </c>
      <c r="AX786">
        <v>1</v>
      </c>
      <c r="AY786">
        <v>2</v>
      </c>
      <c r="AZ786">
        <v>2</v>
      </c>
      <c r="BA786">
        <v>1</v>
      </c>
      <c r="BB786">
        <v>1</v>
      </c>
      <c r="BC786">
        <v>1</v>
      </c>
      <c r="BD786">
        <v>1</v>
      </c>
      <c r="BE786">
        <v>1</v>
      </c>
      <c r="BF786">
        <v>1</v>
      </c>
      <c r="BG786">
        <v>2</v>
      </c>
      <c r="BH786">
        <v>1</v>
      </c>
      <c r="BI786">
        <v>1</v>
      </c>
      <c r="BJ786">
        <v>1</v>
      </c>
      <c r="BK786">
        <v>2</v>
      </c>
      <c r="BL786">
        <v>1</v>
      </c>
      <c r="BM786">
        <v>2</v>
      </c>
      <c r="BN786">
        <v>4</v>
      </c>
      <c r="BO786">
        <v>2</v>
      </c>
      <c r="BP786">
        <v>4</v>
      </c>
      <c r="BQ786">
        <v>3</v>
      </c>
      <c r="BR786">
        <v>1</v>
      </c>
      <c r="BS786">
        <v>2</v>
      </c>
      <c r="BT786" t="s">
        <v>459</v>
      </c>
    </row>
    <row r="787" spans="1:72" hidden="1">
      <c r="A787" s="9">
        <v>780</v>
      </c>
      <c r="B787" s="9">
        <v>2</v>
      </c>
      <c r="C787" s="9">
        <v>9</v>
      </c>
      <c r="D787" s="9">
        <v>7</v>
      </c>
      <c r="E787" s="9">
        <v>1</v>
      </c>
      <c r="F787" s="9">
        <v>0</v>
      </c>
      <c r="G787" s="9">
        <v>0</v>
      </c>
      <c r="H787" s="9">
        <v>0</v>
      </c>
      <c r="I787" s="9">
        <v>1</v>
      </c>
      <c r="J787" s="9">
        <v>0</v>
      </c>
      <c r="K787" s="9">
        <v>0</v>
      </c>
      <c r="L787" s="9">
        <v>0</v>
      </c>
      <c r="M787" s="9">
        <v>2</v>
      </c>
      <c r="N787" s="9">
        <v>1</v>
      </c>
      <c r="O787" s="9">
        <v>1</v>
      </c>
      <c r="P787" s="9">
        <v>1</v>
      </c>
      <c r="Q787" s="9">
        <v>1</v>
      </c>
      <c r="R787" s="9">
        <v>1</v>
      </c>
      <c r="S787" s="9">
        <v>1</v>
      </c>
      <c r="T787" s="9">
        <v>2</v>
      </c>
      <c r="U787" s="9">
        <v>2</v>
      </c>
      <c r="V787" s="9" t="s">
        <v>957</v>
      </c>
      <c r="W787" s="75">
        <v>2</v>
      </c>
      <c r="X787" s="75" t="s">
        <v>956</v>
      </c>
      <c r="Y787" s="75" t="s">
        <v>952</v>
      </c>
      <c r="Z787" s="9" t="s">
        <v>952</v>
      </c>
      <c r="AA787" s="9">
        <v>1</v>
      </c>
      <c r="AB787" s="9">
        <v>2</v>
      </c>
      <c r="AC787" s="9">
        <v>1</v>
      </c>
      <c r="AD787" s="9">
        <v>1</v>
      </c>
      <c r="AE787" s="9">
        <v>2</v>
      </c>
      <c r="AF787" s="9">
        <v>1</v>
      </c>
      <c r="AG787" s="9">
        <v>1</v>
      </c>
      <c r="AH787" s="91">
        <v>1</v>
      </c>
      <c r="AI787" s="9">
        <v>2</v>
      </c>
      <c r="AK787" t="s">
        <v>957</v>
      </c>
      <c r="AM787">
        <v>1</v>
      </c>
      <c r="AN787">
        <v>1</v>
      </c>
      <c r="AO787">
        <v>2</v>
      </c>
      <c r="AP787">
        <v>1</v>
      </c>
      <c r="AQ787">
        <v>1</v>
      </c>
      <c r="AR787">
        <v>1</v>
      </c>
      <c r="AS787">
        <v>2</v>
      </c>
      <c r="AT787">
        <v>2</v>
      </c>
      <c r="AU787">
        <v>1</v>
      </c>
      <c r="AV787">
        <v>2</v>
      </c>
      <c r="AW787">
        <v>2</v>
      </c>
      <c r="AX787">
        <v>2</v>
      </c>
      <c r="AY787">
        <v>2</v>
      </c>
      <c r="AZ787">
        <v>1</v>
      </c>
      <c r="BA787">
        <v>2</v>
      </c>
      <c r="BB787">
        <v>1</v>
      </c>
      <c r="BC787">
        <v>1</v>
      </c>
      <c r="BD787">
        <v>2</v>
      </c>
      <c r="BE787">
        <v>1</v>
      </c>
      <c r="BF787">
        <v>2</v>
      </c>
      <c r="BG787">
        <v>2</v>
      </c>
      <c r="BH787">
        <v>1</v>
      </c>
      <c r="BI787">
        <v>2</v>
      </c>
      <c r="BJ787">
        <v>1</v>
      </c>
      <c r="BK787">
        <v>1</v>
      </c>
      <c r="BL787">
        <v>1</v>
      </c>
      <c r="BM787">
        <v>2</v>
      </c>
      <c r="BO787">
        <v>2</v>
      </c>
      <c r="BP787">
        <v>2</v>
      </c>
      <c r="BQ787">
        <v>4</v>
      </c>
      <c r="BR787">
        <v>3</v>
      </c>
      <c r="BS787">
        <v>2</v>
      </c>
    </row>
    <row r="788" spans="1:72" hidden="1">
      <c r="A788" s="9">
        <v>781</v>
      </c>
      <c r="B788" s="9">
        <v>2</v>
      </c>
      <c r="C788" s="9">
        <v>5</v>
      </c>
      <c r="D788" s="9">
        <v>5</v>
      </c>
      <c r="E788" s="9">
        <v>10</v>
      </c>
      <c r="F788" s="9">
        <v>0</v>
      </c>
      <c r="G788" s="9">
        <v>0</v>
      </c>
      <c r="H788" s="9">
        <v>0</v>
      </c>
      <c r="I788" s="9">
        <v>1</v>
      </c>
      <c r="J788" s="9">
        <v>1</v>
      </c>
      <c r="K788" s="9">
        <v>0</v>
      </c>
      <c r="L788" s="9">
        <v>0</v>
      </c>
      <c r="M788" s="9">
        <v>2</v>
      </c>
      <c r="N788" s="9">
        <v>2</v>
      </c>
      <c r="O788" s="9">
        <v>2</v>
      </c>
      <c r="P788" s="9">
        <v>1</v>
      </c>
      <c r="Q788" s="9">
        <v>1</v>
      </c>
      <c r="R788" s="9">
        <v>1</v>
      </c>
      <c r="S788" s="9">
        <v>2</v>
      </c>
      <c r="T788" s="9">
        <v>2</v>
      </c>
      <c r="U788" s="9">
        <v>1</v>
      </c>
      <c r="V788" s="9">
        <v>1</v>
      </c>
      <c r="W788" s="75">
        <v>1</v>
      </c>
      <c r="X788" s="75">
        <v>1</v>
      </c>
      <c r="Y788" s="75">
        <v>2</v>
      </c>
      <c r="Z788" s="9">
        <v>1</v>
      </c>
      <c r="AA788" s="9">
        <v>1</v>
      </c>
      <c r="AB788" s="9">
        <v>2</v>
      </c>
      <c r="AC788" s="9">
        <v>2</v>
      </c>
      <c r="AD788" s="9">
        <v>1</v>
      </c>
      <c r="AE788" s="9">
        <v>2</v>
      </c>
      <c r="AF788" s="9">
        <v>2</v>
      </c>
      <c r="AG788" s="9">
        <v>1</v>
      </c>
      <c r="AH788" s="91">
        <v>1</v>
      </c>
      <c r="AI788" s="9">
        <v>2</v>
      </c>
      <c r="AJ788">
        <v>2</v>
      </c>
      <c r="AK788" t="s">
        <v>957</v>
      </c>
      <c r="AL788" s="58">
        <v>2</v>
      </c>
      <c r="AM788">
        <v>2</v>
      </c>
      <c r="AN788">
        <v>2</v>
      </c>
      <c r="AO788">
        <v>2</v>
      </c>
      <c r="AP788">
        <v>2</v>
      </c>
      <c r="AQ788">
        <v>2</v>
      </c>
      <c r="AR788">
        <v>2</v>
      </c>
      <c r="AS788">
        <v>2</v>
      </c>
      <c r="AT788">
        <v>2</v>
      </c>
      <c r="AU788">
        <v>2</v>
      </c>
      <c r="AV788">
        <v>2</v>
      </c>
      <c r="AW788">
        <v>2</v>
      </c>
      <c r="AX788">
        <v>2</v>
      </c>
      <c r="AY788">
        <v>2</v>
      </c>
      <c r="AZ788">
        <v>2</v>
      </c>
      <c r="BA788">
        <v>1</v>
      </c>
      <c r="BB788">
        <v>2</v>
      </c>
      <c r="BC788">
        <v>1</v>
      </c>
      <c r="BD788">
        <v>1</v>
      </c>
      <c r="BE788">
        <v>1</v>
      </c>
      <c r="BF788">
        <v>1</v>
      </c>
      <c r="BG788">
        <v>1</v>
      </c>
      <c r="BH788">
        <v>1</v>
      </c>
      <c r="BI788">
        <v>4</v>
      </c>
      <c r="BJ788">
        <v>2</v>
      </c>
      <c r="BK788">
        <v>3</v>
      </c>
      <c r="BL788">
        <v>1</v>
      </c>
      <c r="BM788">
        <v>1</v>
      </c>
      <c r="BN788">
        <v>4</v>
      </c>
      <c r="BO788">
        <v>4</v>
      </c>
      <c r="BP788">
        <v>2</v>
      </c>
      <c r="BQ788">
        <v>3</v>
      </c>
      <c r="BR788">
        <v>1</v>
      </c>
      <c r="BS788">
        <v>2</v>
      </c>
    </row>
    <row r="789" spans="1:72" hidden="1">
      <c r="A789" s="9">
        <v>782</v>
      </c>
      <c r="B789" s="9">
        <v>2</v>
      </c>
      <c r="C789" s="9">
        <v>2</v>
      </c>
      <c r="D789" s="9">
        <v>2</v>
      </c>
      <c r="E789" s="9">
        <v>7</v>
      </c>
      <c r="F789" s="9">
        <v>0</v>
      </c>
      <c r="G789" s="9">
        <v>0</v>
      </c>
      <c r="H789" s="9">
        <v>0</v>
      </c>
      <c r="I789" s="9">
        <v>0</v>
      </c>
      <c r="J789" s="9">
        <v>0</v>
      </c>
      <c r="K789" s="9">
        <v>1</v>
      </c>
      <c r="L789" s="9">
        <v>0</v>
      </c>
      <c r="M789" s="9">
        <v>3</v>
      </c>
      <c r="N789" s="9">
        <v>1</v>
      </c>
      <c r="O789" s="9">
        <v>2</v>
      </c>
      <c r="P789" s="9">
        <v>2</v>
      </c>
      <c r="Q789" s="9">
        <v>1</v>
      </c>
      <c r="R789" s="9">
        <v>1</v>
      </c>
      <c r="S789" s="9">
        <v>1</v>
      </c>
      <c r="T789" s="9">
        <v>1</v>
      </c>
      <c r="U789" s="9">
        <v>1</v>
      </c>
      <c r="V789" s="9">
        <v>1</v>
      </c>
      <c r="W789" s="75">
        <v>2</v>
      </c>
      <c r="X789" s="75" t="s">
        <v>956</v>
      </c>
      <c r="Y789" s="75" t="s">
        <v>952</v>
      </c>
      <c r="Z789" s="9" t="s">
        <v>952</v>
      </c>
      <c r="AA789" s="9">
        <v>2</v>
      </c>
      <c r="AB789" s="9">
        <v>1</v>
      </c>
      <c r="AC789" s="9">
        <v>1</v>
      </c>
      <c r="AD789" s="9">
        <v>1</v>
      </c>
      <c r="AE789" s="9">
        <v>1</v>
      </c>
      <c r="AF789" s="9">
        <v>1</v>
      </c>
      <c r="AG789" s="9">
        <v>2</v>
      </c>
      <c r="AH789" s="91">
        <v>2</v>
      </c>
      <c r="AI789" s="9">
        <v>2</v>
      </c>
      <c r="AK789" t="s">
        <v>957</v>
      </c>
      <c r="AL789" s="58">
        <v>2</v>
      </c>
      <c r="AM789">
        <v>1</v>
      </c>
      <c r="AN789">
        <v>2</v>
      </c>
      <c r="AO789">
        <v>2</v>
      </c>
      <c r="AP789">
        <v>1</v>
      </c>
      <c r="AQ789">
        <v>1</v>
      </c>
      <c r="AR789">
        <v>1</v>
      </c>
      <c r="AS789">
        <v>2</v>
      </c>
      <c r="AT789">
        <v>1</v>
      </c>
      <c r="AU789">
        <v>1</v>
      </c>
      <c r="AV789">
        <v>2</v>
      </c>
      <c r="AW789">
        <v>2</v>
      </c>
      <c r="AX789">
        <v>2</v>
      </c>
      <c r="AY789">
        <v>2</v>
      </c>
      <c r="AZ789">
        <v>2</v>
      </c>
      <c r="BA789">
        <v>1</v>
      </c>
      <c r="BB789">
        <v>2</v>
      </c>
      <c r="BC789">
        <v>1</v>
      </c>
      <c r="BD789">
        <v>1</v>
      </c>
      <c r="BE789">
        <v>2</v>
      </c>
      <c r="BF789" t="s">
        <v>957</v>
      </c>
      <c r="BG789" t="s">
        <v>957</v>
      </c>
      <c r="BH789">
        <v>1</v>
      </c>
      <c r="BI789">
        <v>2</v>
      </c>
      <c r="BJ789">
        <v>2</v>
      </c>
      <c r="BK789">
        <v>2</v>
      </c>
      <c r="BL789">
        <v>1</v>
      </c>
      <c r="BM789">
        <v>1</v>
      </c>
      <c r="BN789">
        <v>4</v>
      </c>
      <c r="BO789">
        <v>2</v>
      </c>
      <c r="BP789">
        <v>2</v>
      </c>
      <c r="BQ789">
        <v>3</v>
      </c>
      <c r="BR789">
        <v>1</v>
      </c>
      <c r="BS789">
        <v>1</v>
      </c>
    </row>
    <row r="790" spans="1:72">
      <c r="A790" s="9">
        <v>783</v>
      </c>
      <c r="B790" s="9">
        <v>2</v>
      </c>
      <c r="C790" s="9">
        <v>3</v>
      </c>
      <c r="D790" s="9">
        <v>2</v>
      </c>
      <c r="E790" s="9">
        <v>1</v>
      </c>
      <c r="F790" s="9">
        <v>0</v>
      </c>
      <c r="G790" s="9">
        <v>0</v>
      </c>
      <c r="H790" s="9">
        <v>0</v>
      </c>
      <c r="I790" s="9">
        <v>0</v>
      </c>
      <c r="J790" s="9">
        <v>0</v>
      </c>
      <c r="K790" s="9">
        <v>1</v>
      </c>
      <c r="L790" s="9">
        <v>0</v>
      </c>
      <c r="M790" s="9">
        <v>1</v>
      </c>
      <c r="N790" s="9">
        <v>2</v>
      </c>
      <c r="O790" s="9">
        <v>2</v>
      </c>
      <c r="P790" s="9">
        <v>1</v>
      </c>
      <c r="Q790" s="9">
        <v>1</v>
      </c>
      <c r="R790" s="9">
        <v>1</v>
      </c>
      <c r="S790" s="9">
        <v>1</v>
      </c>
      <c r="T790" s="9">
        <v>1</v>
      </c>
      <c r="U790" s="9">
        <v>1</v>
      </c>
      <c r="V790" s="9">
        <v>2</v>
      </c>
      <c r="W790" s="75">
        <v>1</v>
      </c>
      <c r="X790" s="75">
        <v>1</v>
      </c>
      <c r="Y790" s="75">
        <v>2</v>
      </c>
      <c r="Z790" s="9">
        <v>1</v>
      </c>
      <c r="AA790" s="9">
        <v>2</v>
      </c>
      <c r="AB790" s="9">
        <v>1</v>
      </c>
      <c r="AC790" s="9">
        <v>1</v>
      </c>
      <c r="AD790" s="9">
        <v>1</v>
      </c>
      <c r="AE790" s="9">
        <v>2</v>
      </c>
      <c r="AF790" s="9">
        <v>1</v>
      </c>
      <c r="AG790" s="9">
        <v>1</v>
      </c>
      <c r="AH790" s="91">
        <v>1</v>
      </c>
      <c r="AI790" s="9">
        <v>2</v>
      </c>
      <c r="AJ790">
        <v>2</v>
      </c>
      <c r="AK790" t="s">
        <v>957</v>
      </c>
      <c r="AL790" s="58">
        <v>2</v>
      </c>
      <c r="AM790">
        <v>1</v>
      </c>
      <c r="AN790">
        <v>2</v>
      </c>
      <c r="AO790">
        <v>2</v>
      </c>
      <c r="AP790">
        <v>1</v>
      </c>
      <c r="AQ790">
        <v>2</v>
      </c>
      <c r="AR790">
        <v>2</v>
      </c>
      <c r="AS790">
        <v>2</v>
      </c>
      <c r="AT790">
        <v>1</v>
      </c>
      <c r="AU790">
        <v>2</v>
      </c>
      <c r="AV790">
        <v>2</v>
      </c>
      <c r="AW790">
        <v>2</v>
      </c>
      <c r="AX790">
        <v>2</v>
      </c>
      <c r="AY790">
        <v>2</v>
      </c>
      <c r="AZ790">
        <v>2</v>
      </c>
      <c r="BA790">
        <v>1</v>
      </c>
      <c r="BB790">
        <v>2</v>
      </c>
      <c r="BC790">
        <v>1</v>
      </c>
      <c r="BD790">
        <v>1</v>
      </c>
      <c r="BE790">
        <v>1</v>
      </c>
      <c r="BF790">
        <v>2</v>
      </c>
      <c r="BG790">
        <v>2</v>
      </c>
      <c r="BH790">
        <v>2</v>
      </c>
      <c r="BI790">
        <v>1</v>
      </c>
      <c r="BJ790">
        <v>2</v>
      </c>
      <c r="BK790">
        <v>2</v>
      </c>
      <c r="BL790">
        <v>2</v>
      </c>
      <c r="BM790">
        <v>1</v>
      </c>
      <c r="BN790">
        <v>4</v>
      </c>
      <c r="BO790">
        <v>2</v>
      </c>
      <c r="BP790">
        <v>2</v>
      </c>
      <c r="BQ790">
        <v>2</v>
      </c>
      <c r="BR790">
        <v>1</v>
      </c>
      <c r="BS790">
        <v>5</v>
      </c>
      <c r="BT790" t="s">
        <v>460</v>
      </c>
    </row>
    <row r="791" spans="1:72" hidden="1">
      <c r="A791" s="9">
        <v>784</v>
      </c>
      <c r="B791" s="9">
        <v>1</v>
      </c>
      <c r="C791" s="9">
        <v>4</v>
      </c>
      <c r="D791" s="9">
        <v>2</v>
      </c>
      <c r="E791" s="9">
        <v>9</v>
      </c>
      <c r="F791" s="9">
        <v>1</v>
      </c>
      <c r="G791" s="9">
        <v>0</v>
      </c>
      <c r="H791" s="9">
        <v>0</v>
      </c>
      <c r="I791" s="9">
        <v>0</v>
      </c>
      <c r="J791" s="9">
        <v>0</v>
      </c>
      <c r="K791" s="9">
        <v>0</v>
      </c>
      <c r="L791" s="9">
        <v>0</v>
      </c>
      <c r="M791" s="9">
        <v>2</v>
      </c>
      <c r="N791" s="9">
        <v>2</v>
      </c>
      <c r="O791" s="9">
        <v>2</v>
      </c>
      <c r="P791" s="9">
        <v>1</v>
      </c>
      <c r="Q791" s="9">
        <v>1</v>
      </c>
      <c r="R791" s="9">
        <v>1</v>
      </c>
      <c r="S791" s="9">
        <v>1</v>
      </c>
      <c r="T791" s="9">
        <v>1</v>
      </c>
      <c r="U791" s="9">
        <v>1</v>
      </c>
      <c r="V791" s="9">
        <v>1</v>
      </c>
      <c r="W791" s="75">
        <v>1</v>
      </c>
      <c r="X791" s="75">
        <v>1</v>
      </c>
      <c r="Y791" s="75">
        <v>2</v>
      </c>
      <c r="Z791" s="9">
        <v>1</v>
      </c>
      <c r="AA791" s="9">
        <v>1</v>
      </c>
      <c r="AB791" s="9">
        <v>1</v>
      </c>
      <c r="AC791" s="9">
        <v>1</v>
      </c>
      <c r="AD791" s="9">
        <v>1</v>
      </c>
      <c r="AE791" s="9">
        <v>1</v>
      </c>
      <c r="AF791" s="9">
        <v>1</v>
      </c>
      <c r="AG791" s="9">
        <v>1</v>
      </c>
      <c r="AH791" s="91">
        <v>1</v>
      </c>
      <c r="AI791" s="9">
        <v>1</v>
      </c>
      <c r="AJ791">
        <v>1</v>
      </c>
      <c r="AK791">
        <v>1</v>
      </c>
      <c r="AL791" s="58">
        <v>1</v>
      </c>
      <c r="AM791">
        <v>1</v>
      </c>
      <c r="AN791">
        <v>1</v>
      </c>
      <c r="AO791">
        <v>2</v>
      </c>
      <c r="AP791">
        <v>1</v>
      </c>
      <c r="AQ791">
        <v>2</v>
      </c>
      <c r="AR791">
        <v>2</v>
      </c>
      <c r="AS791">
        <v>2</v>
      </c>
      <c r="AT791">
        <v>2</v>
      </c>
      <c r="AU791">
        <v>2</v>
      </c>
      <c r="AV791">
        <v>2</v>
      </c>
      <c r="AW791">
        <v>1</v>
      </c>
      <c r="AX791">
        <v>1</v>
      </c>
      <c r="AY791">
        <v>2</v>
      </c>
      <c r="AZ791">
        <v>2</v>
      </c>
      <c r="BA791">
        <v>2</v>
      </c>
      <c r="BB791">
        <v>1</v>
      </c>
      <c r="BC791">
        <v>1</v>
      </c>
      <c r="BD791">
        <v>1</v>
      </c>
      <c r="BE791">
        <v>1</v>
      </c>
      <c r="BF791">
        <v>1</v>
      </c>
      <c r="BG791">
        <v>1</v>
      </c>
      <c r="BH791">
        <v>1</v>
      </c>
      <c r="BI791">
        <v>3</v>
      </c>
      <c r="BJ791">
        <v>2</v>
      </c>
      <c r="BK791">
        <v>4</v>
      </c>
      <c r="BL791">
        <v>4</v>
      </c>
      <c r="BM791">
        <v>1</v>
      </c>
      <c r="BN791">
        <v>4</v>
      </c>
      <c r="BO791">
        <v>4</v>
      </c>
      <c r="BP791">
        <v>2</v>
      </c>
      <c r="BQ791">
        <v>3</v>
      </c>
      <c r="BR791">
        <v>1</v>
      </c>
      <c r="BS791">
        <v>2</v>
      </c>
    </row>
    <row r="792" spans="1:72" hidden="1">
      <c r="A792" s="9">
        <v>785</v>
      </c>
      <c r="B792" s="9">
        <v>1</v>
      </c>
      <c r="C792" s="9">
        <v>6</v>
      </c>
      <c r="D792" s="9">
        <v>1</v>
      </c>
      <c r="E792" s="9">
        <v>15</v>
      </c>
      <c r="F792" s="9">
        <v>0</v>
      </c>
      <c r="G792" s="9">
        <v>0</v>
      </c>
      <c r="H792" s="9">
        <v>0</v>
      </c>
      <c r="I792" s="9">
        <v>1</v>
      </c>
      <c r="J792" s="9">
        <v>0</v>
      </c>
      <c r="K792" s="9">
        <v>0</v>
      </c>
      <c r="L792" s="9">
        <v>0</v>
      </c>
      <c r="M792" s="9">
        <v>2</v>
      </c>
      <c r="N792" s="9">
        <v>1</v>
      </c>
      <c r="O792" s="9">
        <v>1</v>
      </c>
      <c r="P792" s="9">
        <v>1</v>
      </c>
      <c r="Q792" s="9">
        <v>1</v>
      </c>
      <c r="R792" s="9">
        <v>1</v>
      </c>
      <c r="S792" s="9">
        <v>1</v>
      </c>
      <c r="T792" s="9">
        <v>2</v>
      </c>
      <c r="U792" s="9">
        <v>1</v>
      </c>
      <c r="V792" s="9">
        <v>1</v>
      </c>
      <c r="W792" s="75">
        <v>2</v>
      </c>
      <c r="X792" s="75" t="s">
        <v>956</v>
      </c>
      <c r="Y792" s="75" t="s">
        <v>952</v>
      </c>
      <c r="Z792" s="9" t="s">
        <v>952</v>
      </c>
      <c r="AA792" s="9">
        <v>2</v>
      </c>
      <c r="AB792" s="9">
        <v>1</v>
      </c>
      <c r="AC792" s="9">
        <v>1</v>
      </c>
      <c r="AD792" s="9">
        <v>1</v>
      </c>
      <c r="AE792" s="9">
        <v>1</v>
      </c>
      <c r="AF792" s="9">
        <v>1</v>
      </c>
      <c r="AG792" s="9">
        <v>2</v>
      </c>
      <c r="AH792" s="91">
        <v>1</v>
      </c>
      <c r="AI792" s="9">
        <v>2</v>
      </c>
      <c r="AJ792">
        <v>2</v>
      </c>
      <c r="AK792" t="s">
        <v>957</v>
      </c>
      <c r="AL792" s="58">
        <v>2</v>
      </c>
      <c r="AM792">
        <v>1</v>
      </c>
      <c r="AN792">
        <v>2</v>
      </c>
      <c r="AO792">
        <v>2</v>
      </c>
      <c r="AP792">
        <v>1</v>
      </c>
      <c r="AQ792">
        <v>2</v>
      </c>
      <c r="AR792">
        <v>2</v>
      </c>
      <c r="AS792">
        <v>2</v>
      </c>
      <c r="AT792">
        <v>1</v>
      </c>
      <c r="AU792">
        <v>1</v>
      </c>
      <c r="BF792" t="s">
        <v>957</v>
      </c>
      <c r="BG792" t="s">
        <v>957</v>
      </c>
      <c r="BR792">
        <v>4</v>
      </c>
      <c r="BS792">
        <v>1</v>
      </c>
    </row>
    <row r="793" spans="1:72">
      <c r="A793" s="9">
        <v>786</v>
      </c>
      <c r="B793" s="9">
        <v>2</v>
      </c>
      <c r="C793" s="9">
        <v>5</v>
      </c>
      <c r="D793" s="9">
        <v>4</v>
      </c>
      <c r="E793" s="9">
        <v>1</v>
      </c>
      <c r="F793" s="9">
        <v>0</v>
      </c>
      <c r="G793" s="9">
        <v>0</v>
      </c>
      <c r="H793" s="9">
        <v>0</v>
      </c>
      <c r="I793" s="9">
        <v>1</v>
      </c>
      <c r="J793" s="9">
        <v>0</v>
      </c>
      <c r="K793" s="9">
        <v>0</v>
      </c>
      <c r="L793" s="9">
        <v>0</v>
      </c>
      <c r="M793" s="9">
        <v>1</v>
      </c>
      <c r="N793" s="9">
        <v>2</v>
      </c>
      <c r="O793" s="9">
        <v>2</v>
      </c>
      <c r="P793" s="9">
        <v>2</v>
      </c>
      <c r="Q793" s="9">
        <v>1</v>
      </c>
      <c r="R793" s="9">
        <v>1</v>
      </c>
      <c r="S793" s="9">
        <v>1</v>
      </c>
      <c r="T793" s="9">
        <v>2</v>
      </c>
      <c r="U793" s="9">
        <v>1</v>
      </c>
      <c r="V793" s="9">
        <v>2</v>
      </c>
      <c r="W793" s="75">
        <v>1</v>
      </c>
      <c r="X793" s="75">
        <v>1</v>
      </c>
      <c r="Y793" s="75">
        <v>2</v>
      </c>
      <c r="Z793" s="9">
        <v>1</v>
      </c>
      <c r="AA793" s="9">
        <v>1</v>
      </c>
      <c r="AB793" s="9">
        <v>2</v>
      </c>
      <c r="AC793" s="9">
        <v>1</v>
      </c>
      <c r="AD793" s="9">
        <v>1</v>
      </c>
      <c r="AE793" s="9">
        <v>2</v>
      </c>
      <c r="AF793" s="9">
        <v>1</v>
      </c>
      <c r="AG793" s="9">
        <v>2</v>
      </c>
      <c r="AH793" s="9">
        <v>1</v>
      </c>
      <c r="AI793" s="9">
        <v>2</v>
      </c>
      <c r="AJ793">
        <v>2</v>
      </c>
      <c r="AK793" t="s">
        <v>957</v>
      </c>
      <c r="AL793" s="58">
        <v>2</v>
      </c>
      <c r="AM793">
        <v>1</v>
      </c>
      <c r="AN793">
        <v>2</v>
      </c>
      <c r="AO793">
        <v>2</v>
      </c>
      <c r="AP793">
        <v>2</v>
      </c>
      <c r="AQ793">
        <v>2</v>
      </c>
      <c r="AR793">
        <v>2</v>
      </c>
      <c r="AS793">
        <v>2</v>
      </c>
      <c r="AT793">
        <v>2</v>
      </c>
      <c r="AU793">
        <v>1</v>
      </c>
      <c r="AV793">
        <v>2</v>
      </c>
      <c r="AW793">
        <v>2</v>
      </c>
      <c r="AX793">
        <v>2</v>
      </c>
      <c r="AY793">
        <v>2</v>
      </c>
      <c r="AZ793">
        <v>2</v>
      </c>
      <c r="BA793">
        <v>1</v>
      </c>
      <c r="BB793">
        <v>1</v>
      </c>
      <c r="BC793">
        <v>1</v>
      </c>
      <c r="BD793">
        <v>2</v>
      </c>
      <c r="BE793">
        <v>1</v>
      </c>
      <c r="BF793">
        <v>1</v>
      </c>
      <c r="BG793">
        <v>2</v>
      </c>
      <c r="BH793">
        <v>1</v>
      </c>
      <c r="BI793">
        <v>2</v>
      </c>
      <c r="BJ793">
        <v>1</v>
      </c>
      <c r="BK793">
        <v>1</v>
      </c>
      <c r="BL793">
        <v>1</v>
      </c>
      <c r="BM793">
        <v>1</v>
      </c>
      <c r="BN793">
        <v>4</v>
      </c>
      <c r="BO793">
        <v>1</v>
      </c>
      <c r="BP793">
        <v>1</v>
      </c>
      <c r="BQ793">
        <v>3</v>
      </c>
      <c r="BR793">
        <v>1</v>
      </c>
      <c r="BS793">
        <v>2</v>
      </c>
      <c r="BT793" t="s">
        <v>461</v>
      </c>
    </row>
    <row r="794" spans="1:72" hidden="1">
      <c r="A794" s="9">
        <v>787</v>
      </c>
      <c r="B794" s="9"/>
      <c r="C794" s="9"/>
      <c r="D794" s="9"/>
      <c r="E794" s="9"/>
      <c r="F794" s="9"/>
      <c r="G794" s="9"/>
      <c r="H794" s="9"/>
      <c r="I794" s="9"/>
      <c r="J794" s="9"/>
      <c r="K794" s="9"/>
      <c r="L794" s="9"/>
      <c r="M794" s="9"/>
      <c r="N794" s="9"/>
      <c r="O794" s="9"/>
      <c r="P794" s="9"/>
      <c r="Q794" s="9">
        <v>1</v>
      </c>
      <c r="R794" s="9"/>
      <c r="S794" s="9">
        <v>2</v>
      </c>
      <c r="T794" s="9">
        <v>2</v>
      </c>
      <c r="U794" s="9">
        <v>1</v>
      </c>
      <c r="V794" s="9">
        <v>2</v>
      </c>
      <c r="W794" s="75">
        <v>1</v>
      </c>
      <c r="X794" s="75">
        <v>2</v>
      </c>
      <c r="Y794" s="75"/>
      <c r="Z794" s="9">
        <v>1</v>
      </c>
      <c r="AA794" s="9">
        <v>2</v>
      </c>
      <c r="AB794" s="9">
        <v>2</v>
      </c>
      <c r="AC794" s="9">
        <v>2</v>
      </c>
      <c r="AD794" s="9">
        <v>1</v>
      </c>
      <c r="AE794" s="9">
        <v>2</v>
      </c>
      <c r="AF794" s="9">
        <v>2</v>
      </c>
      <c r="AG794" s="9">
        <v>2</v>
      </c>
      <c r="AH794" s="9">
        <v>2</v>
      </c>
      <c r="AI794" s="9">
        <v>2</v>
      </c>
      <c r="AJ794">
        <v>2</v>
      </c>
      <c r="AK794" t="s">
        <v>957</v>
      </c>
      <c r="AL794" s="58">
        <v>2</v>
      </c>
      <c r="AM794">
        <v>2</v>
      </c>
      <c r="AN794">
        <v>2</v>
      </c>
      <c r="AO794">
        <v>2</v>
      </c>
      <c r="AP794">
        <v>2</v>
      </c>
      <c r="AQ794">
        <v>2</v>
      </c>
      <c r="AR794">
        <v>2</v>
      </c>
      <c r="AS794">
        <v>2</v>
      </c>
      <c r="AT794">
        <v>2</v>
      </c>
      <c r="AU794">
        <v>2</v>
      </c>
      <c r="AV794">
        <v>2</v>
      </c>
      <c r="AW794">
        <v>2</v>
      </c>
      <c r="AX794">
        <v>2</v>
      </c>
      <c r="AY794">
        <v>2</v>
      </c>
      <c r="AZ794">
        <v>2</v>
      </c>
      <c r="BA794">
        <v>1</v>
      </c>
      <c r="BB794">
        <v>2</v>
      </c>
      <c r="BC794">
        <v>1</v>
      </c>
      <c r="BD794">
        <v>2</v>
      </c>
      <c r="BE794">
        <v>2</v>
      </c>
      <c r="BF794" t="s">
        <v>957</v>
      </c>
      <c r="BG794" t="s">
        <v>957</v>
      </c>
      <c r="BH794">
        <v>2</v>
      </c>
      <c r="BI794">
        <v>3</v>
      </c>
      <c r="BJ794">
        <v>1</v>
      </c>
      <c r="BK794">
        <v>1</v>
      </c>
      <c r="BL794">
        <v>1</v>
      </c>
      <c r="BM794">
        <v>3</v>
      </c>
      <c r="BN794">
        <v>4</v>
      </c>
      <c r="BO794">
        <v>3</v>
      </c>
      <c r="BP794">
        <v>2</v>
      </c>
      <c r="BQ794">
        <v>4</v>
      </c>
      <c r="BR794">
        <v>3</v>
      </c>
      <c r="BS794">
        <v>3</v>
      </c>
    </row>
    <row r="795" spans="1:72">
      <c r="A795" s="9">
        <v>788</v>
      </c>
      <c r="B795" s="9">
        <v>2</v>
      </c>
      <c r="C795" s="9">
        <v>4</v>
      </c>
      <c r="D795" s="9">
        <v>4</v>
      </c>
      <c r="E795" s="9">
        <v>11</v>
      </c>
      <c r="F795" s="9">
        <v>0</v>
      </c>
      <c r="G795" s="9">
        <v>0</v>
      </c>
      <c r="H795" s="9">
        <v>1</v>
      </c>
      <c r="I795" s="9">
        <v>1</v>
      </c>
      <c r="J795" s="9">
        <v>0</v>
      </c>
      <c r="K795" s="9">
        <v>0</v>
      </c>
      <c r="L795" s="9">
        <v>0</v>
      </c>
      <c r="M795" s="9">
        <v>2</v>
      </c>
      <c r="N795" s="9">
        <v>2</v>
      </c>
      <c r="O795" s="9">
        <v>2</v>
      </c>
      <c r="P795" s="9">
        <v>1</v>
      </c>
      <c r="Q795" s="9">
        <v>1</v>
      </c>
      <c r="R795" s="9">
        <v>1</v>
      </c>
      <c r="S795" s="9">
        <v>2</v>
      </c>
      <c r="T795" s="9">
        <v>2</v>
      </c>
      <c r="U795" s="9">
        <v>1</v>
      </c>
      <c r="V795" s="9">
        <v>2</v>
      </c>
      <c r="W795" s="75">
        <v>1</v>
      </c>
      <c r="X795" s="75">
        <v>1</v>
      </c>
      <c r="Y795" s="75">
        <v>1</v>
      </c>
      <c r="Z795" s="9">
        <v>1</v>
      </c>
      <c r="AA795" s="9">
        <v>2</v>
      </c>
      <c r="AB795" s="9">
        <v>2</v>
      </c>
      <c r="AC795" s="9">
        <v>1</v>
      </c>
      <c r="AD795" s="9">
        <v>1</v>
      </c>
      <c r="AE795" s="9">
        <v>2</v>
      </c>
      <c r="AF795" s="9">
        <v>2</v>
      </c>
      <c r="AG795" s="9">
        <v>1</v>
      </c>
      <c r="AH795" s="91">
        <v>2</v>
      </c>
      <c r="AI795" s="9">
        <v>2</v>
      </c>
      <c r="AJ795">
        <v>1</v>
      </c>
      <c r="AK795">
        <v>1</v>
      </c>
      <c r="AL795" s="58">
        <v>2</v>
      </c>
      <c r="AM795">
        <v>1</v>
      </c>
      <c r="AN795">
        <v>2</v>
      </c>
      <c r="AO795">
        <v>2</v>
      </c>
      <c r="AP795">
        <v>1</v>
      </c>
      <c r="AQ795">
        <v>2</v>
      </c>
      <c r="AR795">
        <v>2</v>
      </c>
      <c r="AS795">
        <v>2</v>
      </c>
      <c r="AT795">
        <v>1</v>
      </c>
      <c r="AU795">
        <v>1</v>
      </c>
      <c r="AV795">
        <v>2</v>
      </c>
      <c r="AW795">
        <v>1</v>
      </c>
      <c r="AX795">
        <v>1</v>
      </c>
      <c r="AY795">
        <v>1</v>
      </c>
      <c r="AZ795">
        <v>2</v>
      </c>
      <c r="BA795">
        <v>1</v>
      </c>
      <c r="BB795">
        <v>2</v>
      </c>
      <c r="BC795">
        <v>1</v>
      </c>
      <c r="BD795">
        <v>1</v>
      </c>
      <c r="BE795">
        <v>1</v>
      </c>
      <c r="BF795">
        <v>2</v>
      </c>
      <c r="BG795">
        <v>1</v>
      </c>
      <c r="BH795">
        <v>1</v>
      </c>
      <c r="BI795">
        <v>2</v>
      </c>
      <c r="BJ795">
        <v>1</v>
      </c>
      <c r="BK795">
        <v>2</v>
      </c>
      <c r="BL795">
        <v>2</v>
      </c>
      <c r="BM795">
        <v>1</v>
      </c>
      <c r="BN795">
        <v>4</v>
      </c>
      <c r="BO795">
        <v>4</v>
      </c>
      <c r="BP795">
        <v>2</v>
      </c>
      <c r="BQ795">
        <v>3</v>
      </c>
      <c r="BR795">
        <v>1</v>
      </c>
      <c r="BS795">
        <v>2</v>
      </c>
      <c r="BT795" t="s">
        <v>462</v>
      </c>
    </row>
    <row r="796" spans="1:72">
      <c r="A796" s="9">
        <v>789</v>
      </c>
      <c r="B796" s="9">
        <v>2</v>
      </c>
      <c r="C796" s="9">
        <v>4</v>
      </c>
      <c r="D796" s="9">
        <v>4</v>
      </c>
      <c r="E796" s="9">
        <v>11</v>
      </c>
      <c r="F796" s="9">
        <v>0</v>
      </c>
      <c r="G796" s="9">
        <v>0</v>
      </c>
      <c r="H796" s="9">
        <v>1</v>
      </c>
      <c r="I796" s="9">
        <v>0</v>
      </c>
      <c r="J796" s="9">
        <v>0</v>
      </c>
      <c r="K796" s="9">
        <v>0</v>
      </c>
      <c r="L796" s="9">
        <v>0</v>
      </c>
      <c r="M796" s="9">
        <v>1</v>
      </c>
      <c r="N796" s="9">
        <v>2</v>
      </c>
      <c r="O796" s="9">
        <v>1</v>
      </c>
      <c r="P796" s="9">
        <v>2</v>
      </c>
      <c r="Q796" s="9">
        <v>1</v>
      </c>
      <c r="R796" s="9">
        <v>2</v>
      </c>
      <c r="S796" s="9">
        <v>2</v>
      </c>
      <c r="T796" s="9">
        <v>2</v>
      </c>
      <c r="U796" s="9">
        <v>1</v>
      </c>
      <c r="V796" s="9">
        <v>2</v>
      </c>
      <c r="W796" s="75">
        <v>1</v>
      </c>
      <c r="X796" s="75">
        <v>1</v>
      </c>
      <c r="Y796" s="75">
        <v>2</v>
      </c>
      <c r="Z796" s="9">
        <v>1</v>
      </c>
      <c r="AA796" s="9">
        <v>1</v>
      </c>
      <c r="AB796" s="9">
        <v>2</v>
      </c>
      <c r="AC796" s="9">
        <v>1</v>
      </c>
      <c r="AD796" s="9">
        <v>1</v>
      </c>
      <c r="AE796" s="9">
        <v>2</v>
      </c>
      <c r="AF796" s="9">
        <v>2</v>
      </c>
      <c r="AG796" s="9">
        <v>2</v>
      </c>
      <c r="AH796" s="9">
        <v>1</v>
      </c>
      <c r="AI796" s="9">
        <v>2</v>
      </c>
      <c r="AJ796">
        <v>2</v>
      </c>
      <c r="AK796" t="s">
        <v>957</v>
      </c>
      <c r="AL796" s="58">
        <v>1</v>
      </c>
      <c r="AM796">
        <v>2</v>
      </c>
      <c r="AN796">
        <v>2</v>
      </c>
      <c r="AO796">
        <v>1</v>
      </c>
      <c r="AP796">
        <v>1</v>
      </c>
      <c r="AQ796">
        <v>2</v>
      </c>
      <c r="AR796">
        <v>2</v>
      </c>
      <c r="AS796">
        <v>2</v>
      </c>
      <c r="AT796">
        <v>2</v>
      </c>
      <c r="AU796">
        <v>2</v>
      </c>
      <c r="AV796">
        <v>2</v>
      </c>
      <c r="AW796">
        <v>2</v>
      </c>
      <c r="AX796">
        <v>2</v>
      </c>
      <c r="AY796">
        <v>2</v>
      </c>
      <c r="AZ796">
        <v>2</v>
      </c>
      <c r="BA796">
        <v>1</v>
      </c>
      <c r="BB796">
        <v>1</v>
      </c>
      <c r="BC796">
        <v>1</v>
      </c>
      <c r="BD796">
        <v>1</v>
      </c>
      <c r="BE796">
        <v>1</v>
      </c>
      <c r="BF796">
        <v>2</v>
      </c>
      <c r="BG796">
        <v>2</v>
      </c>
      <c r="BH796">
        <v>2</v>
      </c>
      <c r="BI796">
        <v>3</v>
      </c>
      <c r="BJ796">
        <v>2</v>
      </c>
      <c r="BK796">
        <v>2</v>
      </c>
      <c r="BL796">
        <v>1</v>
      </c>
      <c r="BM796">
        <v>2</v>
      </c>
      <c r="BN796">
        <v>4</v>
      </c>
      <c r="BO796">
        <v>4</v>
      </c>
      <c r="BP796">
        <v>2</v>
      </c>
      <c r="BQ796">
        <v>3</v>
      </c>
      <c r="BR796">
        <v>1</v>
      </c>
      <c r="BS796">
        <v>2</v>
      </c>
      <c r="BT796" t="s">
        <v>463</v>
      </c>
    </row>
    <row r="797" spans="1:72">
      <c r="A797" s="9">
        <v>790</v>
      </c>
      <c r="B797" s="9">
        <v>2</v>
      </c>
      <c r="C797" s="9">
        <v>5</v>
      </c>
      <c r="D797" s="9">
        <v>1</v>
      </c>
      <c r="E797" s="9">
        <v>3</v>
      </c>
      <c r="F797" s="9">
        <v>0</v>
      </c>
      <c r="G797" s="9">
        <v>0</v>
      </c>
      <c r="H797" s="9">
        <v>0</v>
      </c>
      <c r="I797" s="9">
        <v>0</v>
      </c>
      <c r="J797" s="9">
        <v>1</v>
      </c>
      <c r="K797" s="9">
        <v>0</v>
      </c>
      <c r="L797" s="9">
        <v>0</v>
      </c>
      <c r="M797" s="9">
        <v>2</v>
      </c>
      <c r="N797" s="9">
        <v>2</v>
      </c>
      <c r="O797" s="9">
        <v>1</v>
      </c>
      <c r="P797" s="9">
        <v>1</v>
      </c>
      <c r="Q797" s="9">
        <v>1</v>
      </c>
      <c r="R797" s="9">
        <v>1</v>
      </c>
      <c r="S797" s="9">
        <v>2</v>
      </c>
      <c r="T797" s="9">
        <v>1</v>
      </c>
      <c r="U797" s="9">
        <v>1</v>
      </c>
      <c r="V797" s="9">
        <v>2</v>
      </c>
      <c r="W797" s="75">
        <v>1</v>
      </c>
      <c r="X797" s="75">
        <v>1</v>
      </c>
      <c r="Y797" s="75">
        <v>2</v>
      </c>
      <c r="Z797" s="9">
        <v>1</v>
      </c>
      <c r="AA797" s="9">
        <v>1</v>
      </c>
      <c r="AB797" s="9">
        <v>2</v>
      </c>
      <c r="AC797" s="9">
        <v>1</v>
      </c>
      <c r="AD797" s="9">
        <v>1</v>
      </c>
      <c r="AE797" s="9">
        <v>2</v>
      </c>
      <c r="AF797" s="9">
        <v>2</v>
      </c>
      <c r="AG797" s="9">
        <v>2</v>
      </c>
      <c r="AH797" s="91">
        <v>1</v>
      </c>
      <c r="AI797" s="9">
        <v>2</v>
      </c>
      <c r="AJ797">
        <v>2</v>
      </c>
      <c r="AK797" t="s">
        <v>957</v>
      </c>
      <c r="AL797" s="58">
        <v>1</v>
      </c>
      <c r="AM797">
        <v>1</v>
      </c>
      <c r="AN797">
        <v>2</v>
      </c>
      <c r="AO797">
        <v>2</v>
      </c>
      <c r="AP797">
        <v>1</v>
      </c>
      <c r="AQ797">
        <v>2</v>
      </c>
      <c r="AR797">
        <v>2</v>
      </c>
      <c r="AS797">
        <v>2</v>
      </c>
      <c r="AT797">
        <v>2</v>
      </c>
      <c r="AU797">
        <v>2</v>
      </c>
      <c r="AV797">
        <v>1</v>
      </c>
      <c r="AW797">
        <v>2</v>
      </c>
      <c r="AX797">
        <v>2</v>
      </c>
      <c r="AY797">
        <v>2</v>
      </c>
      <c r="AZ797">
        <v>2</v>
      </c>
      <c r="BA797">
        <v>2</v>
      </c>
      <c r="BB797">
        <v>2</v>
      </c>
      <c r="BC797">
        <v>1</v>
      </c>
      <c r="BD797">
        <v>1</v>
      </c>
      <c r="BE797">
        <v>2</v>
      </c>
      <c r="BF797" t="s">
        <v>957</v>
      </c>
      <c r="BG797" t="s">
        <v>957</v>
      </c>
      <c r="BH797">
        <v>2</v>
      </c>
      <c r="BI797">
        <v>3</v>
      </c>
      <c r="BJ797">
        <v>2</v>
      </c>
      <c r="BK797">
        <v>2</v>
      </c>
      <c r="BL797">
        <v>2</v>
      </c>
      <c r="BM797">
        <v>2</v>
      </c>
      <c r="BN797">
        <v>4</v>
      </c>
      <c r="BO797">
        <v>3</v>
      </c>
      <c r="BP797">
        <v>2</v>
      </c>
      <c r="BQ797">
        <v>2</v>
      </c>
      <c r="BR797">
        <v>4</v>
      </c>
      <c r="BS797">
        <v>5</v>
      </c>
      <c r="BT797" t="s">
        <v>464</v>
      </c>
    </row>
    <row r="798" spans="1:72" hidden="1">
      <c r="A798" s="9">
        <v>791</v>
      </c>
      <c r="B798" s="9">
        <v>1</v>
      </c>
      <c r="C798" s="9">
        <v>4</v>
      </c>
      <c r="D798" s="9">
        <v>1</v>
      </c>
      <c r="E798" s="9">
        <v>4</v>
      </c>
      <c r="F798" s="9">
        <v>0</v>
      </c>
      <c r="G798" s="9">
        <v>0</v>
      </c>
      <c r="H798" s="9">
        <v>1</v>
      </c>
      <c r="I798" s="9">
        <v>1</v>
      </c>
      <c r="J798" s="9">
        <v>0</v>
      </c>
      <c r="K798" s="9">
        <v>0</v>
      </c>
      <c r="L798" s="9">
        <v>0</v>
      </c>
      <c r="M798" s="9">
        <v>2</v>
      </c>
      <c r="N798" s="9">
        <v>1</v>
      </c>
      <c r="O798" s="9">
        <v>2</v>
      </c>
      <c r="P798" s="9">
        <v>1</v>
      </c>
      <c r="Q798" s="9">
        <v>1</v>
      </c>
      <c r="R798" s="9">
        <v>2</v>
      </c>
      <c r="S798" s="9"/>
      <c r="T798" s="9">
        <v>1</v>
      </c>
      <c r="U798" s="9">
        <v>1</v>
      </c>
      <c r="V798" s="9">
        <v>2</v>
      </c>
      <c r="W798" s="75">
        <v>1</v>
      </c>
      <c r="X798" s="75">
        <v>1</v>
      </c>
      <c r="Y798" s="75">
        <v>2</v>
      </c>
      <c r="Z798" s="9">
        <v>2</v>
      </c>
      <c r="AA798" s="9">
        <v>1</v>
      </c>
      <c r="AB798" s="9">
        <v>1</v>
      </c>
      <c r="AC798" s="9">
        <v>2</v>
      </c>
      <c r="AD798" s="9">
        <v>1</v>
      </c>
      <c r="AE798" s="9">
        <v>1</v>
      </c>
      <c r="AF798" s="9">
        <v>1</v>
      </c>
      <c r="AG798" s="9">
        <v>2</v>
      </c>
      <c r="AH798" s="9">
        <v>1</v>
      </c>
      <c r="AI798" s="9">
        <v>2</v>
      </c>
      <c r="AJ798">
        <v>2</v>
      </c>
      <c r="AK798" t="s">
        <v>957</v>
      </c>
      <c r="AL798" s="58">
        <v>1</v>
      </c>
      <c r="AM798">
        <v>2</v>
      </c>
      <c r="AN798">
        <v>2</v>
      </c>
      <c r="AO798">
        <v>2</v>
      </c>
      <c r="AP798">
        <v>1</v>
      </c>
      <c r="AQ798">
        <v>2</v>
      </c>
      <c r="AR798">
        <v>1</v>
      </c>
      <c r="AS798">
        <v>2</v>
      </c>
      <c r="AT798">
        <v>1</v>
      </c>
      <c r="AU798">
        <v>1</v>
      </c>
      <c r="AV798">
        <v>2</v>
      </c>
      <c r="AW798">
        <v>1</v>
      </c>
      <c r="AX798">
        <v>2</v>
      </c>
      <c r="AY798">
        <v>1</v>
      </c>
      <c r="AZ798">
        <v>1</v>
      </c>
      <c r="BA798">
        <v>1</v>
      </c>
      <c r="BB798">
        <v>2</v>
      </c>
      <c r="BC798">
        <v>1</v>
      </c>
      <c r="BD798">
        <v>1</v>
      </c>
      <c r="BE798">
        <v>1</v>
      </c>
      <c r="BF798">
        <v>3</v>
      </c>
      <c r="BG798">
        <v>2</v>
      </c>
      <c r="BH798">
        <v>1</v>
      </c>
      <c r="BI798">
        <v>2</v>
      </c>
      <c r="BJ798">
        <v>1</v>
      </c>
      <c r="BK798">
        <v>2</v>
      </c>
      <c r="BL798">
        <v>2</v>
      </c>
      <c r="BM798">
        <v>1</v>
      </c>
      <c r="BN798">
        <v>4</v>
      </c>
      <c r="BO798">
        <v>2</v>
      </c>
      <c r="BP798">
        <v>2</v>
      </c>
      <c r="BQ798">
        <v>2</v>
      </c>
      <c r="BR798">
        <v>1</v>
      </c>
      <c r="BS798">
        <v>2</v>
      </c>
    </row>
    <row r="799" spans="1:72">
      <c r="A799" s="9">
        <v>792</v>
      </c>
      <c r="B799" s="9">
        <v>2</v>
      </c>
      <c r="C799" s="9">
        <v>7</v>
      </c>
      <c r="D799" s="9">
        <v>5</v>
      </c>
      <c r="E799" s="9">
        <v>5</v>
      </c>
      <c r="F799" s="9">
        <v>0</v>
      </c>
      <c r="G799" s="9">
        <v>0</v>
      </c>
      <c r="H799" s="9">
        <v>0</v>
      </c>
      <c r="I799" s="9">
        <v>0</v>
      </c>
      <c r="J799" s="9">
        <v>0</v>
      </c>
      <c r="K799" s="9">
        <v>1</v>
      </c>
      <c r="L799" s="9">
        <v>0</v>
      </c>
      <c r="M799" s="9">
        <v>2</v>
      </c>
      <c r="N799" s="9">
        <v>2</v>
      </c>
      <c r="O799" s="9">
        <v>1</v>
      </c>
      <c r="P799" s="9">
        <v>1</v>
      </c>
      <c r="Q799" s="9">
        <v>2</v>
      </c>
      <c r="R799" s="9" t="s">
        <v>957</v>
      </c>
      <c r="S799" s="9" t="s">
        <v>957</v>
      </c>
      <c r="T799" s="9">
        <v>2</v>
      </c>
      <c r="U799" s="9">
        <v>2</v>
      </c>
      <c r="V799" s="9" t="s">
        <v>957</v>
      </c>
      <c r="W799" s="75">
        <v>1</v>
      </c>
      <c r="X799" s="75">
        <v>1</v>
      </c>
      <c r="Y799" s="75">
        <v>2</v>
      </c>
      <c r="Z799" s="9"/>
      <c r="AA799" s="9">
        <v>2</v>
      </c>
      <c r="AB799" s="9">
        <v>1</v>
      </c>
      <c r="AC799" s="9">
        <v>2</v>
      </c>
      <c r="AD799" s="9">
        <v>1</v>
      </c>
      <c r="AE799" s="9">
        <v>2</v>
      </c>
      <c r="AF799" s="9">
        <v>1</v>
      </c>
      <c r="AG799" s="9">
        <v>1</v>
      </c>
      <c r="AH799" s="9">
        <v>2</v>
      </c>
      <c r="AI799" s="9">
        <v>2</v>
      </c>
      <c r="AJ799">
        <v>2</v>
      </c>
      <c r="AK799" t="s">
        <v>957</v>
      </c>
      <c r="AL799" s="58">
        <v>2</v>
      </c>
      <c r="AM799">
        <v>1</v>
      </c>
      <c r="AN799">
        <v>1</v>
      </c>
      <c r="AO799">
        <v>2</v>
      </c>
      <c r="AP799">
        <v>2</v>
      </c>
      <c r="AQ799">
        <v>2</v>
      </c>
      <c r="AR799">
        <v>2</v>
      </c>
      <c r="AS799">
        <v>2</v>
      </c>
      <c r="AT799">
        <v>2</v>
      </c>
      <c r="AU799">
        <v>2</v>
      </c>
      <c r="AV799">
        <v>2</v>
      </c>
      <c r="AW799">
        <v>2</v>
      </c>
      <c r="AX799">
        <v>2</v>
      </c>
      <c r="AY799">
        <v>2</v>
      </c>
      <c r="AZ799">
        <v>2</v>
      </c>
      <c r="BA799">
        <v>2</v>
      </c>
      <c r="BB799">
        <v>2</v>
      </c>
      <c r="BC799">
        <v>1</v>
      </c>
      <c r="BD799">
        <v>1</v>
      </c>
      <c r="BE799">
        <v>1</v>
      </c>
      <c r="BF799">
        <v>1</v>
      </c>
      <c r="BG799">
        <v>1</v>
      </c>
      <c r="BH799">
        <v>1</v>
      </c>
      <c r="BI799">
        <v>2</v>
      </c>
      <c r="BJ799">
        <v>1</v>
      </c>
      <c r="BK799">
        <v>1</v>
      </c>
      <c r="BL799">
        <v>1</v>
      </c>
      <c r="BM799">
        <v>2</v>
      </c>
      <c r="BN799">
        <v>4</v>
      </c>
      <c r="BO799">
        <v>2</v>
      </c>
      <c r="BP799">
        <v>4</v>
      </c>
      <c r="BQ799">
        <v>3</v>
      </c>
      <c r="BR799">
        <v>3</v>
      </c>
      <c r="BS799">
        <v>1</v>
      </c>
    </row>
    <row r="800" spans="1:72">
      <c r="A800" s="9">
        <v>793</v>
      </c>
      <c r="B800" s="9">
        <v>2</v>
      </c>
      <c r="C800" s="9">
        <v>7</v>
      </c>
      <c r="D800" s="9">
        <v>7</v>
      </c>
      <c r="E800" s="9">
        <v>1</v>
      </c>
      <c r="F800" s="9">
        <v>0</v>
      </c>
      <c r="G800" s="9">
        <v>1</v>
      </c>
      <c r="H800" s="9">
        <v>0</v>
      </c>
      <c r="I800" s="9">
        <v>1</v>
      </c>
      <c r="J800" s="9">
        <v>1</v>
      </c>
      <c r="K800" s="9">
        <v>0</v>
      </c>
      <c r="L800" s="9">
        <v>0</v>
      </c>
      <c r="M800" s="9">
        <v>2</v>
      </c>
      <c r="N800" s="9">
        <v>2</v>
      </c>
      <c r="O800" s="9">
        <v>2</v>
      </c>
      <c r="P800" s="9">
        <v>1</v>
      </c>
      <c r="Q800" s="9">
        <v>1</v>
      </c>
      <c r="R800" s="9">
        <v>1</v>
      </c>
      <c r="S800" s="9">
        <v>1</v>
      </c>
      <c r="T800" s="9">
        <v>1</v>
      </c>
      <c r="U800" s="9">
        <v>1</v>
      </c>
      <c r="V800" s="9">
        <v>2</v>
      </c>
      <c r="W800" s="75">
        <v>1</v>
      </c>
      <c r="X800" s="75">
        <v>1</v>
      </c>
      <c r="Y800" s="75">
        <v>2</v>
      </c>
      <c r="Z800" s="9">
        <v>1</v>
      </c>
      <c r="AA800" s="9">
        <v>1</v>
      </c>
      <c r="AB800" s="9">
        <v>1</v>
      </c>
      <c r="AC800" s="9">
        <v>1</v>
      </c>
      <c r="AD800" s="9">
        <v>1</v>
      </c>
      <c r="AE800" s="9">
        <v>2</v>
      </c>
      <c r="AF800" s="9">
        <v>1</v>
      </c>
      <c r="AG800" s="9">
        <v>2</v>
      </c>
      <c r="AH800" s="91">
        <v>1</v>
      </c>
      <c r="AI800" s="9">
        <v>2</v>
      </c>
      <c r="AJ800">
        <v>1</v>
      </c>
      <c r="AK800">
        <v>1</v>
      </c>
      <c r="AL800" s="58">
        <v>1</v>
      </c>
      <c r="AM800">
        <v>1</v>
      </c>
      <c r="AN800">
        <v>2</v>
      </c>
      <c r="AO800">
        <v>2</v>
      </c>
      <c r="AP800">
        <v>1</v>
      </c>
      <c r="AQ800">
        <v>2</v>
      </c>
      <c r="AR800">
        <v>2</v>
      </c>
      <c r="AS800">
        <v>2</v>
      </c>
      <c r="AT800">
        <v>1</v>
      </c>
      <c r="AU800">
        <v>1</v>
      </c>
      <c r="AV800">
        <v>2</v>
      </c>
      <c r="AW800">
        <v>1</v>
      </c>
      <c r="AX800">
        <v>1</v>
      </c>
      <c r="AY800">
        <v>2</v>
      </c>
      <c r="AZ800">
        <v>1</v>
      </c>
      <c r="BA800">
        <v>1</v>
      </c>
      <c r="BB800">
        <v>1</v>
      </c>
      <c r="BC800">
        <v>1</v>
      </c>
      <c r="BD800">
        <v>1</v>
      </c>
      <c r="BE800">
        <v>1</v>
      </c>
      <c r="BF800">
        <v>2</v>
      </c>
      <c r="BG800">
        <v>2</v>
      </c>
      <c r="BH800">
        <v>1</v>
      </c>
      <c r="BI800">
        <v>1</v>
      </c>
      <c r="BJ800">
        <v>1</v>
      </c>
      <c r="BK800">
        <v>1</v>
      </c>
      <c r="BL800">
        <v>1</v>
      </c>
      <c r="BM800">
        <v>1</v>
      </c>
      <c r="BN800">
        <v>3</v>
      </c>
      <c r="BO800">
        <v>4</v>
      </c>
      <c r="BP800">
        <v>1</v>
      </c>
      <c r="BQ800">
        <v>3</v>
      </c>
      <c r="BR800">
        <v>3</v>
      </c>
      <c r="BS800">
        <v>2</v>
      </c>
    </row>
    <row r="801" spans="1:72" hidden="1">
      <c r="A801" s="9">
        <v>794</v>
      </c>
      <c r="B801" s="9">
        <v>1</v>
      </c>
      <c r="C801" s="9">
        <v>5</v>
      </c>
      <c r="D801" s="9">
        <v>1</v>
      </c>
      <c r="E801" s="9">
        <v>4</v>
      </c>
      <c r="F801" s="9">
        <v>0</v>
      </c>
      <c r="G801" s="9">
        <v>0</v>
      </c>
      <c r="H801" s="9">
        <v>0</v>
      </c>
      <c r="I801" s="9">
        <v>0</v>
      </c>
      <c r="J801" s="9">
        <v>1</v>
      </c>
      <c r="K801" s="9">
        <v>0</v>
      </c>
      <c r="L801" s="9">
        <v>0</v>
      </c>
      <c r="M801" s="9">
        <v>1</v>
      </c>
      <c r="N801" s="9">
        <v>1</v>
      </c>
      <c r="O801" s="9">
        <v>2</v>
      </c>
      <c r="P801" s="9">
        <v>2</v>
      </c>
      <c r="Q801" s="9">
        <v>1</v>
      </c>
      <c r="R801" s="9">
        <v>1</v>
      </c>
      <c r="S801" s="9">
        <v>2</v>
      </c>
      <c r="T801" s="9">
        <v>1</v>
      </c>
      <c r="U801" s="9">
        <v>1</v>
      </c>
      <c r="V801" s="9">
        <v>2</v>
      </c>
      <c r="W801" s="75">
        <v>1</v>
      </c>
      <c r="X801" s="75">
        <v>2</v>
      </c>
      <c r="Y801" s="75">
        <v>2</v>
      </c>
      <c r="Z801" s="9">
        <v>1</v>
      </c>
      <c r="AA801" s="9">
        <v>2</v>
      </c>
      <c r="AB801" s="9">
        <v>1</v>
      </c>
      <c r="AC801" s="9">
        <v>2</v>
      </c>
      <c r="AD801" s="9">
        <v>1</v>
      </c>
      <c r="AE801" s="9">
        <v>2</v>
      </c>
      <c r="AF801" s="9">
        <v>1</v>
      </c>
      <c r="AG801" s="9">
        <v>1</v>
      </c>
      <c r="AH801" s="91">
        <v>1</v>
      </c>
      <c r="AI801" s="9">
        <v>2</v>
      </c>
      <c r="AJ801">
        <v>2</v>
      </c>
      <c r="AK801" t="s">
        <v>957</v>
      </c>
      <c r="AL801" s="58">
        <v>2</v>
      </c>
      <c r="AM801">
        <v>1</v>
      </c>
      <c r="AN801">
        <v>1</v>
      </c>
      <c r="AO801">
        <v>2</v>
      </c>
      <c r="AP801">
        <v>1</v>
      </c>
      <c r="AQ801">
        <v>2</v>
      </c>
      <c r="AR801">
        <v>1</v>
      </c>
      <c r="AS801">
        <v>2</v>
      </c>
      <c r="AT801">
        <v>2</v>
      </c>
      <c r="AU801">
        <v>2</v>
      </c>
      <c r="AV801">
        <v>2</v>
      </c>
      <c r="AW801">
        <v>2</v>
      </c>
      <c r="AX801">
        <v>1</v>
      </c>
      <c r="AY801">
        <v>2</v>
      </c>
      <c r="AZ801">
        <v>2</v>
      </c>
      <c r="BA801">
        <v>2</v>
      </c>
      <c r="BB801">
        <v>2</v>
      </c>
      <c r="BC801">
        <v>1</v>
      </c>
      <c r="BD801">
        <v>1</v>
      </c>
      <c r="BE801">
        <v>2</v>
      </c>
      <c r="BF801" t="s">
        <v>968</v>
      </c>
      <c r="BG801" t="s">
        <v>957</v>
      </c>
      <c r="BH801">
        <v>1</v>
      </c>
      <c r="BI801">
        <v>1</v>
      </c>
      <c r="BJ801">
        <v>1</v>
      </c>
      <c r="BK801">
        <v>1</v>
      </c>
      <c r="BL801">
        <v>1</v>
      </c>
      <c r="BM801">
        <v>1</v>
      </c>
      <c r="BN801">
        <v>4</v>
      </c>
      <c r="BO801">
        <v>2</v>
      </c>
      <c r="BP801">
        <v>2</v>
      </c>
      <c r="BQ801">
        <v>3</v>
      </c>
      <c r="BR801">
        <v>1</v>
      </c>
      <c r="BS801">
        <v>5</v>
      </c>
    </row>
    <row r="802" spans="1:72">
      <c r="A802" s="9">
        <v>795</v>
      </c>
      <c r="B802" s="9">
        <v>2</v>
      </c>
      <c r="C802" s="9">
        <v>5</v>
      </c>
      <c r="D802" s="9">
        <v>4</v>
      </c>
      <c r="E802" s="9">
        <v>11</v>
      </c>
      <c r="F802" s="9">
        <v>0</v>
      </c>
      <c r="G802" s="9">
        <v>0</v>
      </c>
      <c r="H802" s="9">
        <v>0</v>
      </c>
      <c r="I802" s="9">
        <v>1</v>
      </c>
      <c r="J802" s="9">
        <v>0</v>
      </c>
      <c r="K802" s="9">
        <v>0</v>
      </c>
      <c r="L802" s="9">
        <v>0</v>
      </c>
      <c r="M802" s="9">
        <v>2</v>
      </c>
      <c r="N802" s="9">
        <v>2</v>
      </c>
      <c r="O802" s="9">
        <v>2</v>
      </c>
      <c r="P802" s="9">
        <v>1</v>
      </c>
      <c r="Q802" s="9">
        <v>1</v>
      </c>
      <c r="R802" s="9">
        <v>1</v>
      </c>
      <c r="S802" s="9">
        <v>2</v>
      </c>
      <c r="T802" s="9">
        <v>2</v>
      </c>
      <c r="U802" s="9">
        <v>1</v>
      </c>
      <c r="V802" s="9">
        <v>1</v>
      </c>
      <c r="W802" s="75">
        <v>1</v>
      </c>
      <c r="X802" s="75">
        <v>1</v>
      </c>
      <c r="Y802" s="75">
        <v>2</v>
      </c>
      <c r="Z802" s="9">
        <v>2</v>
      </c>
      <c r="AA802" s="9">
        <v>1</v>
      </c>
      <c r="AB802" s="9">
        <v>2</v>
      </c>
      <c r="AC802" s="9">
        <v>1</v>
      </c>
      <c r="AD802" s="9">
        <v>1</v>
      </c>
      <c r="AE802" s="9">
        <v>1</v>
      </c>
      <c r="AF802" s="9">
        <v>2</v>
      </c>
      <c r="AG802" s="9">
        <v>2</v>
      </c>
      <c r="AH802" s="91">
        <v>1</v>
      </c>
      <c r="AI802" s="9">
        <v>2</v>
      </c>
      <c r="AJ802">
        <v>2</v>
      </c>
      <c r="AK802" t="s">
        <v>957</v>
      </c>
      <c r="AL802" s="58">
        <v>1</v>
      </c>
      <c r="AM802">
        <v>1</v>
      </c>
      <c r="AN802">
        <v>2</v>
      </c>
      <c r="AO802">
        <v>2</v>
      </c>
      <c r="AP802">
        <v>2</v>
      </c>
      <c r="AQ802">
        <v>2</v>
      </c>
      <c r="AR802">
        <v>2</v>
      </c>
      <c r="AS802">
        <v>2</v>
      </c>
      <c r="AT802">
        <v>2</v>
      </c>
      <c r="AU802">
        <v>2</v>
      </c>
      <c r="AV802">
        <v>2</v>
      </c>
      <c r="AW802">
        <v>1</v>
      </c>
      <c r="AX802">
        <v>2</v>
      </c>
      <c r="AY802">
        <v>2</v>
      </c>
      <c r="AZ802">
        <v>2</v>
      </c>
      <c r="BA802">
        <v>1</v>
      </c>
      <c r="BB802">
        <v>1</v>
      </c>
      <c r="BC802">
        <v>1</v>
      </c>
      <c r="BD802">
        <v>1</v>
      </c>
      <c r="BE802">
        <v>1</v>
      </c>
      <c r="BF802">
        <v>2</v>
      </c>
      <c r="BG802">
        <v>2</v>
      </c>
      <c r="BH802">
        <v>1</v>
      </c>
      <c r="BI802">
        <v>3</v>
      </c>
      <c r="BJ802">
        <v>2</v>
      </c>
      <c r="BK802">
        <v>2</v>
      </c>
      <c r="BL802">
        <v>2</v>
      </c>
      <c r="BM802">
        <v>1</v>
      </c>
      <c r="BN802">
        <v>4</v>
      </c>
      <c r="BO802">
        <v>3</v>
      </c>
      <c r="BP802">
        <v>2</v>
      </c>
      <c r="BQ802">
        <v>2</v>
      </c>
      <c r="BR802">
        <v>1</v>
      </c>
      <c r="BS802">
        <v>1</v>
      </c>
      <c r="BT802" t="s">
        <v>465</v>
      </c>
    </row>
    <row r="803" spans="1:72" hidden="1">
      <c r="A803" s="9">
        <v>796</v>
      </c>
      <c r="B803" s="9">
        <v>1</v>
      </c>
      <c r="C803" s="9">
        <v>9</v>
      </c>
      <c r="D803" s="9">
        <v>7</v>
      </c>
      <c r="E803" s="9">
        <v>5</v>
      </c>
      <c r="F803" s="9">
        <v>0</v>
      </c>
      <c r="G803" s="9">
        <v>0</v>
      </c>
      <c r="H803" s="9">
        <v>1</v>
      </c>
      <c r="I803" s="9">
        <v>1</v>
      </c>
      <c r="J803" s="9">
        <v>1</v>
      </c>
      <c r="K803" s="9">
        <v>0</v>
      </c>
      <c r="L803" s="9">
        <v>0</v>
      </c>
      <c r="M803" s="9">
        <v>2</v>
      </c>
      <c r="N803" s="9">
        <v>1</v>
      </c>
      <c r="O803" s="9">
        <v>2</v>
      </c>
      <c r="P803" s="9">
        <v>1</v>
      </c>
      <c r="Q803" s="9">
        <v>1</v>
      </c>
      <c r="R803" s="9">
        <v>1</v>
      </c>
      <c r="S803" s="9">
        <v>1</v>
      </c>
      <c r="T803" s="9">
        <v>1</v>
      </c>
      <c r="U803" s="9">
        <v>1</v>
      </c>
      <c r="V803" s="9">
        <v>1</v>
      </c>
      <c r="W803" s="75">
        <v>2</v>
      </c>
      <c r="X803" s="75" t="s">
        <v>956</v>
      </c>
      <c r="Y803" s="75" t="s">
        <v>952</v>
      </c>
      <c r="Z803" s="9" t="s">
        <v>952</v>
      </c>
      <c r="AA803" s="9">
        <v>1</v>
      </c>
      <c r="AB803" s="9">
        <v>2</v>
      </c>
      <c r="AC803" s="9">
        <v>2</v>
      </c>
      <c r="AD803" s="9">
        <v>2</v>
      </c>
      <c r="AE803" s="9">
        <v>1</v>
      </c>
      <c r="AF803" s="9"/>
      <c r="AG803" s="9">
        <v>2</v>
      </c>
      <c r="AH803" s="91">
        <v>2</v>
      </c>
      <c r="AI803" s="9">
        <v>2</v>
      </c>
      <c r="AJ803">
        <v>2</v>
      </c>
      <c r="AK803" t="s">
        <v>957</v>
      </c>
      <c r="AL803" s="58">
        <v>2</v>
      </c>
      <c r="AM803">
        <v>1</v>
      </c>
      <c r="AN803">
        <v>2</v>
      </c>
      <c r="AO803">
        <v>2</v>
      </c>
      <c r="AP803">
        <v>2</v>
      </c>
      <c r="AQ803">
        <v>2</v>
      </c>
      <c r="AR803">
        <v>2</v>
      </c>
      <c r="AS803">
        <v>2</v>
      </c>
      <c r="AT803">
        <v>1</v>
      </c>
      <c r="AU803">
        <v>1</v>
      </c>
      <c r="AV803">
        <v>2</v>
      </c>
      <c r="AW803">
        <v>1</v>
      </c>
      <c r="AX803">
        <v>1</v>
      </c>
      <c r="AY803">
        <v>2</v>
      </c>
      <c r="AZ803">
        <v>1</v>
      </c>
      <c r="BA803">
        <v>1</v>
      </c>
      <c r="BB803">
        <v>1</v>
      </c>
      <c r="BC803">
        <v>1</v>
      </c>
      <c r="BD803">
        <v>2</v>
      </c>
      <c r="BE803">
        <v>2</v>
      </c>
      <c r="BF803" t="s">
        <v>957</v>
      </c>
      <c r="BG803" t="s">
        <v>957</v>
      </c>
      <c r="BH803">
        <v>1</v>
      </c>
      <c r="BI803">
        <v>2</v>
      </c>
      <c r="BJ803">
        <v>1</v>
      </c>
      <c r="BK803">
        <v>1</v>
      </c>
      <c r="BL803">
        <v>1</v>
      </c>
      <c r="BM803">
        <v>2</v>
      </c>
      <c r="BN803">
        <v>4</v>
      </c>
      <c r="BO803">
        <v>2</v>
      </c>
      <c r="BP803">
        <v>3</v>
      </c>
      <c r="BQ803">
        <v>4</v>
      </c>
      <c r="BR803">
        <v>4</v>
      </c>
      <c r="BS803">
        <v>2</v>
      </c>
      <c r="BT803" t="s">
        <v>466</v>
      </c>
    </row>
    <row r="804" spans="1:72" hidden="1">
      <c r="A804" s="9">
        <v>797</v>
      </c>
      <c r="B804" s="9">
        <v>2</v>
      </c>
      <c r="C804" s="9">
        <v>6</v>
      </c>
      <c r="D804" s="9">
        <v>4</v>
      </c>
      <c r="E804" s="9">
        <v>13</v>
      </c>
      <c r="F804" s="9">
        <v>0</v>
      </c>
      <c r="G804" s="9">
        <v>0</v>
      </c>
      <c r="H804" s="9">
        <v>0</v>
      </c>
      <c r="I804" s="9">
        <v>0</v>
      </c>
      <c r="J804" s="9">
        <v>1</v>
      </c>
      <c r="K804" s="9">
        <v>1</v>
      </c>
      <c r="L804" s="9">
        <v>0</v>
      </c>
      <c r="M804" s="9">
        <v>2</v>
      </c>
      <c r="N804" s="9">
        <v>2</v>
      </c>
      <c r="O804" s="9">
        <v>2</v>
      </c>
      <c r="P804" s="9">
        <v>1</v>
      </c>
      <c r="Q804" s="9">
        <v>1</v>
      </c>
      <c r="R804" s="9">
        <v>1</v>
      </c>
      <c r="S804" s="9">
        <v>1</v>
      </c>
      <c r="T804" s="9">
        <v>2</v>
      </c>
      <c r="U804" s="9">
        <v>1</v>
      </c>
      <c r="V804" s="9">
        <v>1</v>
      </c>
      <c r="W804" s="75">
        <v>2</v>
      </c>
      <c r="X804" s="75" t="s">
        <v>956</v>
      </c>
      <c r="Y804" s="75" t="s">
        <v>952</v>
      </c>
      <c r="Z804" s="9" t="s">
        <v>952</v>
      </c>
      <c r="AA804" s="9">
        <v>2</v>
      </c>
      <c r="AB804" s="9">
        <v>2</v>
      </c>
      <c r="AC804" s="9">
        <v>1</v>
      </c>
      <c r="AD804" s="9">
        <v>1</v>
      </c>
      <c r="AE804" s="9">
        <v>2</v>
      </c>
      <c r="AF804" s="9">
        <v>1</v>
      </c>
      <c r="AG804" s="9">
        <v>2</v>
      </c>
      <c r="AH804" s="91">
        <v>2</v>
      </c>
      <c r="AI804" s="9">
        <v>2</v>
      </c>
      <c r="AJ804">
        <v>2</v>
      </c>
      <c r="AK804" t="s">
        <v>957</v>
      </c>
      <c r="AL804" s="58">
        <v>2</v>
      </c>
      <c r="AM804">
        <v>1</v>
      </c>
      <c r="AN804">
        <v>2</v>
      </c>
      <c r="AO804">
        <v>2</v>
      </c>
      <c r="AP804">
        <v>1</v>
      </c>
      <c r="AQ804">
        <v>2</v>
      </c>
      <c r="AR804">
        <v>2</v>
      </c>
      <c r="AS804">
        <v>2</v>
      </c>
      <c r="AT804">
        <v>2</v>
      </c>
      <c r="AU804">
        <v>2</v>
      </c>
      <c r="AV804">
        <v>2</v>
      </c>
      <c r="AW804">
        <v>1</v>
      </c>
      <c r="AX804">
        <v>2</v>
      </c>
      <c r="AY804">
        <v>2</v>
      </c>
      <c r="AZ804">
        <v>2</v>
      </c>
      <c r="BA804">
        <v>1</v>
      </c>
      <c r="BB804">
        <v>1</v>
      </c>
      <c r="BC804">
        <v>1</v>
      </c>
      <c r="BD804">
        <v>1</v>
      </c>
      <c r="BE804">
        <v>2</v>
      </c>
      <c r="BF804" t="s">
        <v>968</v>
      </c>
      <c r="BG804" t="s">
        <v>957</v>
      </c>
      <c r="BH804">
        <v>1</v>
      </c>
      <c r="BI804">
        <v>2</v>
      </c>
      <c r="BJ804">
        <v>2</v>
      </c>
      <c r="BK804">
        <v>3</v>
      </c>
      <c r="BL804">
        <v>3</v>
      </c>
      <c r="BM804">
        <v>2</v>
      </c>
      <c r="BN804">
        <v>4</v>
      </c>
      <c r="BO804">
        <v>2</v>
      </c>
      <c r="BP804">
        <v>2</v>
      </c>
      <c r="BQ804">
        <v>4</v>
      </c>
      <c r="BR804">
        <v>1</v>
      </c>
      <c r="BS804">
        <v>2</v>
      </c>
      <c r="BT804" t="s">
        <v>467</v>
      </c>
    </row>
    <row r="805" spans="1:72" hidden="1">
      <c r="A805" s="9">
        <v>798</v>
      </c>
      <c r="B805" s="9">
        <v>2</v>
      </c>
      <c r="C805" s="9">
        <v>9</v>
      </c>
      <c r="D805" s="9">
        <v>5</v>
      </c>
      <c r="E805" s="9">
        <v>15</v>
      </c>
      <c r="F805" s="9">
        <v>0</v>
      </c>
      <c r="G805" s="9">
        <v>0</v>
      </c>
      <c r="H805" s="9">
        <v>0</v>
      </c>
      <c r="I805" s="9">
        <v>1</v>
      </c>
      <c r="J805" s="9">
        <v>0</v>
      </c>
      <c r="K805" s="9">
        <v>0</v>
      </c>
      <c r="L805" s="9">
        <v>0</v>
      </c>
      <c r="M805" s="9">
        <v>2</v>
      </c>
      <c r="N805" s="9">
        <v>1</v>
      </c>
      <c r="O805" s="9">
        <v>1</v>
      </c>
      <c r="P805" s="9">
        <v>1</v>
      </c>
      <c r="Q805" s="9">
        <v>1</v>
      </c>
      <c r="R805" s="9">
        <v>1</v>
      </c>
      <c r="S805" s="9"/>
      <c r="T805" s="9"/>
      <c r="U805" s="9"/>
      <c r="V805" s="9" t="s">
        <v>957</v>
      </c>
      <c r="W805" s="75"/>
      <c r="X805" s="75" t="s">
        <v>954</v>
      </c>
      <c r="Y805" s="75" t="s">
        <v>952</v>
      </c>
      <c r="Z805" s="9" t="s">
        <v>952</v>
      </c>
      <c r="AA805" s="9"/>
      <c r="AB805" s="9"/>
      <c r="AC805" s="9"/>
      <c r="AD805" s="9"/>
      <c r="AE805" s="9"/>
      <c r="AF805" s="9"/>
      <c r="AG805" s="9"/>
      <c r="AH805" s="91"/>
      <c r="AI805" s="9"/>
      <c r="AK805" t="s">
        <v>957</v>
      </c>
      <c r="AV805">
        <v>2</v>
      </c>
      <c r="AW805">
        <v>1</v>
      </c>
      <c r="AX805">
        <v>1</v>
      </c>
      <c r="AY805">
        <v>1</v>
      </c>
      <c r="AZ805">
        <v>1</v>
      </c>
      <c r="BA805">
        <v>1</v>
      </c>
      <c r="BB805">
        <v>2</v>
      </c>
      <c r="BC805">
        <v>2</v>
      </c>
      <c r="BD805">
        <v>2</v>
      </c>
      <c r="BE805">
        <v>2</v>
      </c>
      <c r="BF805" t="s">
        <v>957</v>
      </c>
      <c r="BG805" t="s">
        <v>957</v>
      </c>
      <c r="BH805">
        <v>1</v>
      </c>
      <c r="BI805">
        <v>1</v>
      </c>
      <c r="BJ805">
        <v>1</v>
      </c>
      <c r="BK805">
        <v>1</v>
      </c>
      <c r="BL805">
        <v>1</v>
      </c>
      <c r="BM805">
        <v>1</v>
      </c>
      <c r="BN805">
        <v>2</v>
      </c>
      <c r="BO805">
        <v>2</v>
      </c>
      <c r="BP805">
        <v>3</v>
      </c>
      <c r="BQ805">
        <v>3</v>
      </c>
      <c r="BR805">
        <v>3</v>
      </c>
      <c r="BS805">
        <v>2</v>
      </c>
    </row>
    <row r="806" spans="1:72">
      <c r="A806" s="9">
        <v>799</v>
      </c>
      <c r="B806" s="9">
        <v>2</v>
      </c>
      <c r="C806" s="9">
        <v>2</v>
      </c>
      <c r="D806" s="9">
        <v>5</v>
      </c>
      <c r="E806" s="9">
        <v>4</v>
      </c>
      <c r="F806" s="9">
        <v>1</v>
      </c>
      <c r="G806" s="9">
        <v>0</v>
      </c>
      <c r="H806" s="9">
        <v>0</v>
      </c>
      <c r="I806" s="9">
        <v>0</v>
      </c>
      <c r="J806" s="9">
        <v>0</v>
      </c>
      <c r="K806" s="9">
        <v>0</v>
      </c>
      <c r="L806" s="9">
        <v>0</v>
      </c>
      <c r="M806" s="9">
        <v>3</v>
      </c>
      <c r="N806" s="9">
        <v>2</v>
      </c>
      <c r="O806" s="9">
        <v>1</v>
      </c>
      <c r="P806" s="9">
        <v>1</v>
      </c>
      <c r="Q806" s="9">
        <v>1</v>
      </c>
      <c r="R806" s="9">
        <v>1</v>
      </c>
      <c r="S806" s="9">
        <v>1</v>
      </c>
      <c r="T806" s="9">
        <v>1</v>
      </c>
      <c r="U806" s="9">
        <v>1</v>
      </c>
      <c r="V806" s="9">
        <v>2</v>
      </c>
      <c r="W806" s="75">
        <v>2</v>
      </c>
      <c r="X806" s="75" t="s">
        <v>956</v>
      </c>
      <c r="Y806" s="75" t="s">
        <v>952</v>
      </c>
      <c r="Z806" s="9" t="s">
        <v>952</v>
      </c>
      <c r="AA806" s="9">
        <v>2</v>
      </c>
      <c r="AB806" s="9">
        <v>2</v>
      </c>
      <c r="AC806" s="9">
        <v>1</v>
      </c>
      <c r="AD806" s="9">
        <v>1</v>
      </c>
      <c r="AE806" s="9">
        <v>1</v>
      </c>
      <c r="AF806" s="9">
        <v>1</v>
      </c>
      <c r="AG806" s="9">
        <v>2</v>
      </c>
      <c r="AH806" s="91">
        <v>1</v>
      </c>
      <c r="AI806" s="9">
        <v>2</v>
      </c>
      <c r="AJ806">
        <v>1</v>
      </c>
      <c r="AK806">
        <v>1</v>
      </c>
      <c r="AL806" s="58">
        <v>1</v>
      </c>
      <c r="AM806">
        <v>1</v>
      </c>
      <c r="AN806">
        <v>1</v>
      </c>
      <c r="AO806">
        <v>2</v>
      </c>
      <c r="AP806">
        <v>1</v>
      </c>
      <c r="AQ806">
        <v>2</v>
      </c>
      <c r="AR806">
        <v>2</v>
      </c>
      <c r="AS806">
        <v>2</v>
      </c>
      <c r="AT806">
        <v>1</v>
      </c>
      <c r="AU806">
        <v>2</v>
      </c>
      <c r="AV806">
        <v>2</v>
      </c>
      <c r="AW806">
        <v>1</v>
      </c>
      <c r="AX806">
        <v>1</v>
      </c>
      <c r="AY806">
        <v>1</v>
      </c>
      <c r="AZ806">
        <v>1</v>
      </c>
      <c r="BA806">
        <v>1</v>
      </c>
      <c r="BB806">
        <v>1</v>
      </c>
      <c r="BC806">
        <v>1</v>
      </c>
      <c r="BD806">
        <v>1</v>
      </c>
      <c r="BE806">
        <v>1</v>
      </c>
      <c r="BF806">
        <v>2</v>
      </c>
      <c r="BG806">
        <v>1</v>
      </c>
      <c r="BH806">
        <v>1</v>
      </c>
      <c r="BI806">
        <v>2</v>
      </c>
      <c r="BJ806">
        <v>1</v>
      </c>
      <c r="BK806">
        <v>2</v>
      </c>
      <c r="BL806">
        <v>1</v>
      </c>
      <c r="BM806">
        <v>2</v>
      </c>
      <c r="BN806">
        <v>4</v>
      </c>
      <c r="BO806">
        <v>1</v>
      </c>
      <c r="BP806">
        <v>2</v>
      </c>
      <c r="BQ806">
        <v>2</v>
      </c>
      <c r="BR806">
        <v>4</v>
      </c>
      <c r="BS806">
        <v>1</v>
      </c>
    </row>
    <row r="807" spans="1:72">
      <c r="A807" s="9">
        <v>800</v>
      </c>
      <c r="B807" s="9">
        <v>1</v>
      </c>
      <c r="C807" s="9">
        <v>8</v>
      </c>
      <c r="D807" s="9">
        <v>7</v>
      </c>
      <c r="E807" s="9">
        <v>14</v>
      </c>
      <c r="F807" s="9">
        <v>0</v>
      </c>
      <c r="G807" s="9">
        <v>1</v>
      </c>
      <c r="H807" s="9">
        <v>0</v>
      </c>
      <c r="I807" s="9">
        <v>1</v>
      </c>
      <c r="J807" s="9">
        <v>1</v>
      </c>
      <c r="K807" s="9">
        <v>0</v>
      </c>
      <c r="L807" s="9">
        <v>0</v>
      </c>
      <c r="M807" s="9">
        <v>1</v>
      </c>
      <c r="N807" s="9">
        <v>2</v>
      </c>
      <c r="O807" s="9">
        <v>1</v>
      </c>
      <c r="P807" s="9">
        <v>1</v>
      </c>
      <c r="Q807" s="9">
        <v>1</v>
      </c>
      <c r="R807" s="9">
        <v>1</v>
      </c>
      <c r="S807" s="9">
        <v>1</v>
      </c>
      <c r="T807" s="9">
        <v>2</v>
      </c>
      <c r="U807" s="9">
        <v>1</v>
      </c>
      <c r="V807" s="9">
        <v>2</v>
      </c>
      <c r="W807" s="75">
        <v>1</v>
      </c>
      <c r="X807" s="75">
        <v>1</v>
      </c>
      <c r="Y807" s="75">
        <v>2</v>
      </c>
      <c r="Z807" s="9">
        <v>2</v>
      </c>
      <c r="AA807" s="9">
        <v>1</v>
      </c>
      <c r="AB807" s="9">
        <v>2</v>
      </c>
      <c r="AC807" s="9">
        <v>1</v>
      </c>
      <c r="AD807" s="9">
        <v>1</v>
      </c>
      <c r="AE807" s="9">
        <v>1</v>
      </c>
      <c r="AF807" s="9">
        <v>1</v>
      </c>
      <c r="AG807" s="9">
        <v>2</v>
      </c>
      <c r="AH807" s="9">
        <v>1</v>
      </c>
      <c r="AI807" s="9">
        <v>1</v>
      </c>
      <c r="AJ807">
        <v>1</v>
      </c>
      <c r="AK807">
        <v>1</v>
      </c>
      <c r="AL807" s="58">
        <v>1</v>
      </c>
      <c r="AM807">
        <v>1</v>
      </c>
      <c r="AN807">
        <v>1</v>
      </c>
      <c r="AO807">
        <v>1</v>
      </c>
      <c r="AP807">
        <v>1</v>
      </c>
      <c r="AQ807">
        <v>2</v>
      </c>
      <c r="AR807">
        <v>1</v>
      </c>
      <c r="AS807">
        <v>2</v>
      </c>
      <c r="AT807">
        <v>1</v>
      </c>
      <c r="AU807">
        <v>1</v>
      </c>
      <c r="AV807">
        <v>2</v>
      </c>
      <c r="AW807">
        <v>1</v>
      </c>
      <c r="AX807">
        <v>1</v>
      </c>
      <c r="AY807">
        <v>1</v>
      </c>
      <c r="AZ807">
        <v>1</v>
      </c>
      <c r="BA807">
        <v>1</v>
      </c>
      <c r="BB807">
        <v>1</v>
      </c>
      <c r="BC807">
        <v>1</v>
      </c>
      <c r="BD807">
        <v>1</v>
      </c>
      <c r="BE807">
        <v>2</v>
      </c>
      <c r="BF807" t="s">
        <v>968</v>
      </c>
      <c r="BG807" t="s">
        <v>957</v>
      </c>
      <c r="BH807">
        <v>1</v>
      </c>
      <c r="BI807">
        <v>1</v>
      </c>
      <c r="BJ807">
        <v>1</v>
      </c>
      <c r="BK807">
        <v>1</v>
      </c>
      <c r="BL807">
        <v>2</v>
      </c>
      <c r="BM807">
        <v>1</v>
      </c>
      <c r="BN807">
        <v>2</v>
      </c>
      <c r="BO807">
        <v>2</v>
      </c>
      <c r="BP807">
        <v>3</v>
      </c>
      <c r="BQ807">
        <v>3</v>
      </c>
      <c r="BR807">
        <v>4</v>
      </c>
      <c r="BS807">
        <v>2</v>
      </c>
    </row>
    <row r="808" spans="1:72" hidden="1">
      <c r="A808" s="9">
        <v>801</v>
      </c>
      <c r="B808" s="9">
        <v>1</v>
      </c>
      <c r="C808" s="9">
        <v>2</v>
      </c>
      <c r="D808" s="9">
        <v>4</v>
      </c>
      <c r="E808" s="9">
        <v>7</v>
      </c>
      <c r="F808" s="9">
        <v>0</v>
      </c>
      <c r="G808" s="9">
        <v>0</v>
      </c>
      <c r="H808" s="9">
        <v>0</v>
      </c>
      <c r="I808" s="9">
        <v>1</v>
      </c>
      <c r="J808" s="9">
        <v>0</v>
      </c>
      <c r="K808" s="9">
        <v>0</v>
      </c>
      <c r="L808" s="9">
        <v>0</v>
      </c>
      <c r="M808" s="9">
        <v>3</v>
      </c>
      <c r="N808" s="9">
        <v>2</v>
      </c>
      <c r="O808" s="9">
        <v>2</v>
      </c>
      <c r="P808" s="9">
        <v>2</v>
      </c>
      <c r="Q808" s="9">
        <v>1</v>
      </c>
      <c r="R808" s="9">
        <v>1</v>
      </c>
      <c r="S808" s="9">
        <v>2</v>
      </c>
      <c r="T808" s="9">
        <v>1</v>
      </c>
      <c r="U808" s="9">
        <v>1</v>
      </c>
      <c r="V808" s="9">
        <v>2</v>
      </c>
      <c r="W808" s="75">
        <v>2</v>
      </c>
      <c r="X808" s="75" t="s">
        <v>956</v>
      </c>
      <c r="Y808" s="75" t="s">
        <v>952</v>
      </c>
      <c r="Z808" s="9" t="s">
        <v>952</v>
      </c>
      <c r="AA808" s="9">
        <v>2</v>
      </c>
      <c r="AB808" s="9">
        <v>2</v>
      </c>
      <c r="AC808" s="9">
        <v>2</v>
      </c>
      <c r="AD808" s="9">
        <v>1</v>
      </c>
      <c r="AE808" s="9">
        <v>2</v>
      </c>
      <c r="AF808" s="9">
        <v>1</v>
      </c>
      <c r="AG808" s="9">
        <v>2</v>
      </c>
      <c r="AH808" s="91">
        <v>2</v>
      </c>
      <c r="AI808" s="9">
        <v>2</v>
      </c>
      <c r="AJ808">
        <v>2</v>
      </c>
      <c r="AK808" t="s">
        <v>957</v>
      </c>
      <c r="AL808" s="58">
        <v>2</v>
      </c>
      <c r="AM808">
        <v>2</v>
      </c>
      <c r="AN808">
        <v>2</v>
      </c>
      <c r="AO808">
        <v>2</v>
      </c>
      <c r="AP808">
        <v>2</v>
      </c>
      <c r="AQ808">
        <v>2</v>
      </c>
      <c r="AR808">
        <v>2</v>
      </c>
      <c r="AS808">
        <v>2</v>
      </c>
      <c r="AT808">
        <v>2</v>
      </c>
      <c r="AU808">
        <v>2</v>
      </c>
      <c r="AV808">
        <v>2</v>
      </c>
      <c r="AW808">
        <v>2</v>
      </c>
      <c r="AX808">
        <v>2</v>
      </c>
      <c r="AY808">
        <v>2</v>
      </c>
      <c r="AZ808">
        <v>2</v>
      </c>
      <c r="BA808">
        <v>2</v>
      </c>
      <c r="BB808">
        <v>2</v>
      </c>
      <c r="BC808">
        <v>1</v>
      </c>
      <c r="BD808">
        <v>1</v>
      </c>
      <c r="BE808">
        <v>1</v>
      </c>
      <c r="BF808">
        <v>1</v>
      </c>
      <c r="BG808">
        <v>2</v>
      </c>
      <c r="BH808">
        <v>1</v>
      </c>
      <c r="BI808">
        <v>3</v>
      </c>
      <c r="BJ808">
        <v>3</v>
      </c>
      <c r="BK808">
        <v>3</v>
      </c>
      <c r="BL808">
        <v>2</v>
      </c>
      <c r="BM808">
        <v>2</v>
      </c>
      <c r="BN808">
        <v>4</v>
      </c>
      <c r="BO808">
        <v>2</v>
      </c>
      <c r="BP808">
        <v>4</v>
      </c>
      <c r="BQ808">
        <v>3</v>
      </c>
      <c r="BR808">
        <v>1</v>
      </c>
      <c r="BS808">
        <v>2</v>
      </c>
    </row>
    <row r="809" spans="1:72" hidden="1">
      <c r="A809" s="9">
        <v>802</v>
      </c>
      <c r="B809" s="9">
        <v>1</v>
      </c>
      <c r="C809" s="9">
        <v>7</v>
      </c>
      <c r="D809" s="9">
        <v>7</v>
      </c>
      <c r="E809" s="9">
        <v>12</v>
      </c>
      <c r="F809" s="9">
        <v>0</v>
      </c>
      <c r="G809" s="9">
        <v>0</v>
      </c>
      <c r="H809" s="9">
        <v>0</v>
      </c>
      <c r="I809" s="9">
        <v>0</v>
      </c>
      <c r="J809" s="9">
        <v>0</v>
      </c>
      <c r="K809" s="9">
        <v>1</v>
      </c>
      <c r="L809" s="9">
        <v>0</v>
      </c>
      <c r="M809" s="9">
        <v>2</v>
      </c>
      <c r="N809" s="9">
        <v>1</v>
      </c>
      <c r="O809" s="9">
        <v>1</v>
      </c>
      <c r="P809" s="9">
        <v>1</v>
      </c>
      <c r="Q809" s="9">
        <v>1</v>
      </c>
      <c r="R809" s="9">
        <v>1</v>
      </c>
      <c r="S809" s="9">
        <v>1</v>
      </c>
      <c r="T809" s="9">
        <v>1</v>
      </c>
      <c r="U809" s="9">
        <v>1</v>
      </c>
      <c r="V809" s="9">
        <v>1</v>
      </c>
      <c r="W809" s="75">
        <v>2</v>
      </c>
      <c r="X809" s="75" t="s">
        <v>956</v>
      </c>
      <c r="Y809" s="75" t="s">
        <v>952</v>
      </c>
      <c r="Z809" s="9" t="s">
        <v>952</v>
      </c>
      <c r="AA809" s="9">
        <v>1</v>
      </c>
      <c r="AB809" s="9">
        <v>2</v>
      </c>
      <c r="AC809" s="9">
        <v>1</v>
      </c>
      <c r="AD809" s="9">
        <v>1</v>
      </c>
      <c r="AE809" s="9">
        <v>1</v>
      </c>
      <c r="AF809" s="9">
        <v>1</v>
      </c>
      <c r="AG809" s="9">
        <v>1</v>
      </c>
      <c r="AH809" s="9">
        <v>1</v>
      </c>
      <c r="AI809" s="9">
        <v>2</v>
      </c>
      <c r="AJ809">
        <v>2</v>
      </c>
      <c r="AK809" t="s">
        <v>957</v>
      </c>
      <c r="AL809" s="58">
        <v>2</v>
      </c>
      <c r="AM809">
        <v>1</v>
      </c>
      <c r="AN809">
        <v>1</v>
      </c>
      <c r="AO809">
        <v>2</v>
      </c>
      <c r="AP809">
        <v>1</v>
      </c>
      <c r="AQ809">
        <v>2</v>
      </c>
      <c r="AR809">
        <v>2</v>
      </c>
      <c r="AS809">
        <v>2</v>
      </c>
      <c r="AT809">
        <v>1</v>
      </c>
      <c r="AU809">
        <v>1</v>
      </c>
      <c r="AV809">
        <v>2</v>
      </c>
      <c r="AW809">
        <v>1</v>
      </c>
      <c r="AX809">
        <v>2</v>
      </c>
      <c r="AY809">
        <v>2</v>
      </c>
      <c r="AZ809">
        <v>2</v>
      </c>
      <c r="BA809">
        <v>1</v>
      </c>
      <c r="BB809">
        <v>1</v>
      </c>
      <c r="BC809">
        <v>1</v>
      </c>
      <c r="BD809">
        <v>1</v>
      </c>
      <c r="BE809">
        <v>1</v>
      </c>
      <c r="BF809">
        <v>2</v>
      </c>
      <c r="BG809">
        <v>2</v>
      </c>
      <c r="BH809">
        <v>1</v>
      </c>
      <c r="BI809">
        <v>2</v>
      </c>
      <c r="BJ809">
        <v>2</v>
      </c>
      <c r="BK809">
        <v>2</v>
      </c>
      <c r="BL809">
        <v>1</v>
      </c>
      <c r="BM809">
        <v>1</v>
      </c>
      <c r="BN809">
        <v>4</v>
      </c>
      <c r="BO809">
        <v>2</v>
      </c>
      <c r="BP809">
        <v>2</v>
      </c>
      <c r="BQ809">
        <v>2</v>
      </c>
      <c r="BR809">
        <v>1</v>
      </c>
      <c r="BS809">
        <v>2</v>
      </c>
      <c r="BT809" t="s">
        <v>468</v>
      </c>
    </row>
    <row r="810" spans="1:72" hidden="1">
      <c r="A810" s="9">
        <v>803</v>
      </c>
      <c r="B810" s="9">
        <v>1</v>
      </c>
      <c r="C810" s="9">
        <v>8</v>
      </c>
      <c r="D810" s="9">
        <v>7</v>
      </c>
      <c r="E810" s="9">
        <v>2</v>
      </c>
      <c r="F810" s="9">
        <v>0</v>
      </c>
      <c r="G810" s="9">
        <v>0</v>
      </c>
      <c r="H810" s="9">
        <v>0</v>
      </c>
      <c r="I810" s="9">
        <v>0</v>
      </c>
      <c r="J810" s="9">
        <v>0</v>
      </c>
      <c r="K810" s="9">
        <v>1</v>
      </c>
      <c r="L810" s="9">
        <v>0</v>
      </c>
      <c r="M810" s="9">
        <v>1</v>
      </c>
      <c r="N810" s="9">
        <v>1</v>
      </c>
      <c r="O810" s="9">
        <v>2</v>
      </c>
      <c r="P810" s="9">
        <v>1</v>
      </c>
      <c r="Q810" s="9">
        <v>1</v>
      </c>
      <c r="R810" s="9">
        <v>1</v>
      </c>
      <c r="S810" s="9">
        <v>1</v>
      </c>
      <c r="T810" s="9">
        <v>2</v>
      </c>
      <c r="U810" s="9">
        <v>2</v>
      </c>
      <c r="V810" s="9" t="s">
        <v>967</v>
      </c>
      <c r="W810" s="75">
        <v>2</v>
      </c>
      <c r="X810" s="75" t="s">
        <v>956</v>
      </c>
      <c r="Y810" s="75" t="s">
        <v>952</v>
      </c>
      <c r="Z810" s="9" t="s">
        <v>952</v>
      </c>
      <c r="AA810" s="9">
        <v>2</v>
      </c>
      <c r="AB810" s="9">
        <v>2</v>
      </c>
      <c r="AC810" s="9">
        <v>2</v>
      </c>
      <c r="AD810" s="9">
        <v>1</v>
      </c>
      <c r="AE810" s="9">
        <v>1</v>
      </c>
      <c r="AF810" s="9">
        <v>2</v>
      </c>
      <c r="AG810" s="9">
        <v>1</v>
      </c>
      <c r="AH810" s="91">
        <v>2</v>
      </c>
      <c r="AI810" s="9">
        <v>2</v>
      </c>
      <c r="AJ810">
        <v>2</v>
      </c>
      <c r="AK810" t="s">
        <v>957</v>
      </c>
      <c r="AL810" s="58">
        <v>2</v>
      </c>
      <c r="AM810">
        <v>1</v>
      </c>
      <c r="AN810">
        <v>1</v>
      </c>
      <c r="AO810">
        <v>2</v>
      </c>
      <c r="AP810">
        <v>2</v>
      </c>
      <c r="AQ810">
        <v>2</v>
      </c>
      <c r="AR810">
        <v>1</v>
      </c>
      <c r="AS810">
        <v>2</v>
      </c>
      <c r="AT810">
        <v>2</v>
      </c>
      <c r="AU810">
        <v>2</v>
      </c>
      <c r="AV810">
        <v>2</v>
      </c>
      <c r="AW810">
        <v>2</v>
      </c>
      <c r="AX810">
        <v>2</v>
      </c>
      <c r="AY810">
        <v>2</v>
      </c>
      <c r="AZ810">
        <v>2</v>
      </c>
      <c r="BA810">
        <v>2</v>
      </c>
      <c r="BB810">
        <v>2</v>
      </c>
      <c r="BC810">
        <v>2</v>
      </c>
      <c r="BD810">
        <v>2</v>
      </c>
      <c r="BE810">
        <v>1</v>
      </c>
      <c r="BF810">
        <v>1</v>
      </c>
      <c r="BG810">
        <v>2</v>
      </c>
      <c r="BH810">
        <v>1</v>
      </c>
      <c r="BI810">
        <v>3</v>
      </c>
      <c r="BJ810">
        <v>1</v>
      </c>
      <c r="BK810">
        <v>3</v>
      </c>
      <c r="BL810">
        <v>2</v>
      </c>
      <c r="BM810">
        <v>1</v>
      </c>
      <c r="BN810">
        <v>4</v>
      </c>
      <c r="BO810">
        <v>3</v>
      </c>
      <c r="BP810">
        <v>4</v>
      </c>
      <c r="BQ810">
        <v>4</v>
      </c>
      <c r="BR810">
        <v>4</v>
      </c>
      <c r="BS810">
        <v>2</v>
      </c>
      <c r="BT810" t="s">
        <v>469</v>
      </c>
    </row>
    <row r="811" spans="1:72" hidden="1">
      <c r="A811" s="9">
        <v>804</v>
      </c>
      <c r="B811" s="9">
        <v>2</v>
      </c>
      <c r="C811" s="9">
        <v>8</v>
      </c>
      <c r="D811" s="9">
        <v>4</v>
      </c>
      <c r="E811" s="9">
        <v>4</v>
      </c>
      <c r="F811" s="9">
        <v>0</v>
      </c>
      <c r="G811" s="9">
        <v>0</v>
      </c>
      <c r="H811" s="9">
        <v>0</v>
      </c>
      <c r="I811" s="9">
        <v>1</v>
      </c>
      <c r="J811" s="9">
        <v>0</v>
      </c>
      <c r="K811" s="9">
        <v>0</v>
      </c>
      <c r="L811" s="9">
        <v>0</v>
      </c>
      <c r="M811" s="9">
        <v>2</v>
      </c>
      <c r="N811" s="9">
        <v>2</v>
      </c>
      <c r="O811" s="9">
        <v>2</v>
      </c>
      <c r="P811" s="9">
        <v>1</v>
      </c>
      <c r="Q811" s="9">
        <v>1</v>
      </c>
      <c r="R811" s="9">
        <v>1</v>
      </c>
      <c r="S811" s="9">
        <v>2</v>
      </c>
      <c r="T811" s="9">
        <v>2</v>
      </c>
      <c r="U811" s="9">
        <v>1</v>
      </c>
      <c r="V811" s="9">
        <v>1</v>
      </c>
      <c r="W811" s="75">
        <v>2</v>
      </c>
      <c r="X811" s="75" t="s">
        <v>956</v>
      </c>
      <c r="Y811" s="75" t="s">
        <v>952</v>
      </c>
      <c r="Z811" s="9" t="s">
        <v>952</v>
      </c>
      <c r="AA811" s="9">
        <v>2</v>
      </c>
      <c r="AB811" s="9">
        <v>2</v>
      </c>
      <c r="AC811" s="9">
        <v>1</v>
      </c>
      <c r="AD811" s="9">
        <v>1</v>
      </c>
      <c r="AE811" s="9">
        <v>2</v>
      </c>
      <c r="AF811" s="9">
        <v>1</v>
      </c>
      <c r="AG811" s="9">
        <v>2</v>
      </c>
      <c r="AH811" s="91">
        <v>1</v>
      </c>
      <c r="AI811" s="9">
        <v>2</v>
      </c>
      <c r="AJ811">
        <v>2</v>
      </c>
      <c r="AK811" t="s">
        <v>957</v>
      </c>
      <c r="AL811" s="58">
        <v>2</v>
      </c>
      <c r="AM811">
        <v>2</v>
      </c>
      <c r="AN811">
        <v>2</v>
      </c>
      <c r="AO811">
        <v>1</v>
      </c>
      <c r="AP811">
        <v>2</v>
      </c>
      <c r="AQ811">
        <v>2</v>
      </c>
      <c r="AR811">
        <v>2</v>
      </c>
      <c r="AS811">
        <v>2</v>
      </c>
      <c r="AT811">
        <v>2</v>
      </c>
      <c r="AU811">
        <v>2</v>
      </c>
      <c r="BF811" t="s">
        <v>957</v>
      </c>
      <c r="BG811" t="s">
        <v>957</v>
      </c>
      <c r="BR811">
        <v>3</v>
      </c>
      <c r="BS811">
        <v>1</v>
      </c>
    </row>
    <row r="812" spans="1:72">
      <c r="A812" s="9">
        <v>805</v>
      </c>
      <c r="B812" s="9">
        <v>2</v>
      </c>
      <c r="C812" s="9">
        <v>5</v>
      </c>
      <c r="D812" s="9">
        <v>1</v>
      </c>
      <c r="E812" s="9">
        <v>7</v>
      </c>
      <c r="F812" s="9">
        <v>0</v>
      </c>
      <c r="G812" s="9">
        <v>0</v>
      </c>
      <c r="H812" s="9">
        <v>1</v>
      </c>
      <c r="I812" s="9">
        <v>0</v>
      </c>
      <c r="J812" s="9">
        <v>0</v>
      </c>
      <c r="K812" s="9">
        <v>0</v>
      </c>
      <c r="L812" s="9">
        <v>0</v>
      </c>
      <c r="M812" s="9">
        <v>2</v>
      </c>
      <c r="N812" s="9">
        <v>2</v>
      </c>
      <c r="O812" s="9">
        <v>2</v>
      </c>
      <c r="P812" s="9">
        <v>1</v>
      </c>
      <c r="Q812" s="9">
        <v>1</v>
      </c>
      <c r="R812" s="9">
        <v>2</v>
      </c>
      <c r="S812" s="9"/>
      <c r="T812" s="9">
        <v>1</v>
      </c>
      <c r="U812" s="9">
        <v>1</v>
      </c>
      <c r="V812" s="9">
        <v>2</v>
      </c>
      <c r="W812" s="75">
        <v>2</v>
      </c>
      <c r="X812" s="75" t="s">
        <v>956</v>
      </c>
      <c r="Y812" s="75" t="s">
        <v>952</v>
      </c>
      <c r="Z812" s="9" t="s">
        <v>952</v>
      </c>
      <c r="AA812" s="9">
        <v>1</v>
      </c>
      <c r="AB812" s="9">
        <v>2</v>
      </c>
      <c r="AC812" s="9">
        <v>1</v>
      </c>
      <c r="AD812" s="9">
        <v>1</v>
      </c>
      <c r="AE812" s="9">
        <v>2</v>
      </c>
      <c r="AF812" s="9">
        <v>2</v>
      </c>
      <c r="AG812" s="9">
        <v>1</v>
      </c>
      <c r="AH812" s="9">
        <v>1</v>
      </c>
      <c r="AI812" s="9">
        <v>2</v>
      </c>
      <c r="AJ812">
        <v>1</v>
      </c>
      <c r="AK812">
        <v>1</v>
      </c>
      <c r="AL812" s="58">
        <v>1</v>
      </c>
      <c r="AM812">
        <v>1</v>
      </c>
      <c r="AN812">
        <v>2</v>
      </c>
      <c r="AO812">
        <v>2</v>
      </c>
      <c r="AP812">
        <v>2</v>
      </c>
      <c r="AQ812">
        <v>2</v>
      </c>
      <c r="AR812">
        <v>2</v>
      </c>
      <c r="AS812">
        <v>2</v>
      </c>
      <c r="AT812">
        <v>2</v>
      </c>
      <c r="AU812">
        <v>2</v>
      </c>
      <c r="AV812">
        <v>2</v>
      </c>
      <c r="AW812">
        <v>2</v>
      </c>
      <c r="AX812">
        <v>2</v>
      </c>
      <c r="AY812">
        <v>2</v>
      </c>
      <c r="AZ812">
        <v>2</v>
      </c>
      <c r="BA812">
        <v>1</v>
      </c>
      <c r="BB812">
        <v>2</v>
      </c>
      <c r="BC812">
        <v>1</v>
      </c>
      <c r="BD812">
        <v>1</v>
      </c>
      <c r="BE812">
        <v>1</v>
      </c>
      <c r="BF812">
        <v>2</v>
      </c>
      <c r="BG812">
        <v>2</v>
      </c>
      <c r="BH812">
        <v>1</v>
      </c>
      <c r="BI812">
        <v>3</v>
      </c>
      <c r="BJ812">
        <v>1</v>
      </c>
      <c r="BK812">
        <v>2</v>
      </c>
      <c r="BL812">
        <v>2</v>
      </c>
      <c r="BM812">
        <v>1</v>
      </c>
      <c r="BN812">
        <v>4</v>
      </c>
      <c r="BO812">
        <v>3</v>
      </c>
      <c r="BP812">
        <v>2</v>
      </c>
      <c r="BQ812">
        <v>3</v>
      </c>
      <c r="BR812">
        <v>1</v>
      </c>
      <c r="BS812">
        <v>2</v>
      </c>
      <c r="BT812" t="s">
        <v>470</v>
      </c>
    </row>
    <row r="813" spans="1:72">
      <c r="A813" s="9">
        <v>806</v>
      </c>
      <c r="B813" s="9">
        <v>1</v>
      </c>
      <c r="C813" s="9">
        <v>8</v>
      </c>
      <c r="D813" s="9">
        <v>7</v>
      </c>
      <c r="E813" s="9">
        <v>7</v>
      </c>
      <c r="F813" s="9">
        <v>0</v>
      </c>
      <c r="G813" s="9">
        <v>0</v>
      </c>
      <c r="H813" s="9">
        <v>0</v>
      </c>
      <c r="I813" s="9">
        <v>0</v>
      </c>
      <c r="J813" s="9">
        <v>1</v>
      </c>
      <c r="K813" s="9">
        <v>0</v>
      </c>
      <c r="L813" s="9">
        <v>0</v>
      </c>
      <c r="M813" s="9">
        <v>1</v>
      </c>
      <c r="N813" s="9">
        <v>2</v>
      </c>
      <c r="O813" s="9">
        <v>2</v>
      </c>
      <c r="P813" s="9">
        <v>1</v>
      </c>
      <c r="Q813" s="9">
        <v>1</v>
      </c>
      <c r="R813" s="9">
        <v>1</v>
      </c>
      <c r="S813" s="9">
        <v>2</v>
      </c>
      <c r="T813" s="9">
        <v>2</v>
      </c>
      <c r="U813" s="9">
        <v>1</v>
      </c>
      <c r="V813" s="9">
        <v>2</v>
      </c>
      <c r="W813" s="75">
        <v>1</v>
      </c>
      <c r="X813" s="75">
        <v>2</v>
      </c>
      <c r="Y813" s="75"/>
      <c r="Z813" s="9">
        <v>1</v>
      </c>
      <c r="AA813" s="9">
        <v>1</v>
      </c>
      <c r="AB813" s="9">
        <v>1</v>
      </c>
      <c r="AC813" s="9">
        <v>1</v>
      </c>
      <c r="AD813" s="9">
        <v>2</v>
      </c>
      <c r="AE813" s="9">
        <v>1</v>
      </c>
      <c r="AF813" s="9">
        <v>1</v>
      </c>
      <c r="AG813" s="9">
        <v>1</v>
      </c>
      <c r="AH813" s="91">
        <v>1</v>
      </c>
      <c r="AI813" s="9">
        <v>2</v>
      </c>
      <c r="AJ813">
        <v>2</v>
      </c>
      <c r="AK813" t="s">
        <v>957</v>
      </c>
      <c r="AL813" s="58">
        <v>1</v>
      </c>
      <c r="AM813">
        <v>1</v>
      </c>
      <c r="AN813">
        <v>1</v>
      </c>
      <c r="AO813">
        <v>1</v>
      </c>
      <c r="AP813">
        <v>2</v>
      </c>
      <c r="AQ813">
        <v>2</v>
      </c>
      <c r="AR813">
        <v>1</v>
      </c>
      <c r="AS813">
        <v>1</v>
      </c>
      <c r="AT813">
        <v>2</v>
      </c>
      <c r="AU813">
        <v>1</v>
      </c>
      <c r="AV813">
        <v>2</v>
      </c>
      <c r="AW813">
        <v>1</v>
      </c>
      <c r="AX813">
        <v>1</v>
      </c>
      <c r="AY813">
        <v>1</v>
      </c>
      <c r="AZ813">
        <v>1</v>
      </c>
      <c r="BA813">
        <v>1</v>
      </c>
      <c r="BB813">
        <v>2</v>
      </c>
      <c r="BC813">
        <v>2</v>
      </c>
      <c r="BD813">
        <v>1</v>
      </c>
      <c r="BE813">
        <v>1</v>
      </c>
      <c r="BF813">
        <v>1</v>
      </c>
      <c r="BG813">
        <v>1</v>
      </c>
      <c r="BH813">
        <v>1</v>
      </c>
      <c r="BI813">
        <v>2</v>
      </c>
      <c r="BJ813">
        <v>1</v>
      </c>
      <c r="BK813">
        <v>1</v>
      </c>
      <c r="BL813">
        <v>1</v>
      </c>
      <c r="BM813">
        <v>2</v>
      </c>
      <c r="BN813">
        <v>3</v>
      </c>
      <c r="BO813">
        <v>2</v>
      </c>
      <c r="BP813">
        <v>2</v>
      </c>
      <c r="BQ813">
        <v>2</v>
      </c>
      <c r="BR813">
        <v>3</v>
      </c>
      <c r="BS813">
        <v>2</v>
      </c>
    </row>
    <row r="814" spans="1:72" hidden="1">
      <c r="A814" s="9">
        <v>807</v>
      </c>
      <c r="B814" s="9">
        <v>2</v>
      </c>
      <c r="C814" s="9">
        <v>8</v>
      </c>
      <c r="D814" s="9">
        <v>5</v>
      </c>
      <c r="E814" s="9">
        <v>5</v>
      </c>
      <c r="F814" s="9">
        <v>0</v>
      </c>
      <c r="G814" s="9">
        <v>0</v>
      </c>
      <c r="H814" s="9">
        <v>0</v>
      </c>
      <c r="I814" s="9">
        <v>0</v>
      </c>
      <c r="J814" s="9">
        <v>0</v>
      </c>
      <c r="K814" s="9">
        <v>1</v>
      </c>
      <c r="L814" s="9">
        <v>0</v>
      </c>
      <c r="M814" s="9">
        <v>2</v>
      </c>
      <c r="N814" s="9">
        <v>2</v>
      </c>
      <c r="O814" s="9">
        <v>2</v>
      </c>
      <c r="P814" s="9">
        <v>1</v>
      </c>
      <c r="Q814" s="9">
        <v>2</v>
      </c>
      <c r="R814" s="9" t="s">
        <v>957</v>
      </c>
      <c r="S814" s="9" t="s">
        <v>957</v>
      </c>
      <c r="T814" s="9">
        <v>2</v>
      </c>
      <c r="U814" s="9">
        <v>2</v>
      </c>
      <c r="V814" s="9" t="s">
        <v>957</v>
      </c>
      <c r="W814" s="75">
        <v>2</v>
      </c>
      <c r="X814" s="75" t="s">
        <v>956</v>
      </c>
      <c r="Y814" s="75" t="s">
        <v>952</v>
      </c>
      <c r="Z814" s="9" t="s">
        <v>952</v>
      </c>
      <c r="AA814" s="9">
        <v>2</v>
      </c>
      <c r="AB814" s="9">
        <v>1</v>
      </c>
      <c r="AC814" s="9">
        <v>2</v>
      </c>
      <c r="AD814" s="9">
        <v>1</v>
      </c>
      <c r="AE814" s="9">
        <v>2</v>
      </c>
      <c r="AF814" s="9">
        <v>2</v>
      </c>
      <c r="AG814" s="9">
        <v>1</v>
      </c>
      <c r="AH814" s="91">
        <v>1</v>
      </c>
      <c r="AI814" s="9">
        <v>2</v>
      </c>
      <c r="AJ814">
        <v>2</v>
      </c>
      <c r="AK814" t="s">
        <v>957</v>
      </c>
      <c r="AL814" s="58">
        <v>1</v>
      </c>
      <c r="AM814">
        <v>2</v>
      </c>
      <c r="AN814">
        <v>2</v>
      </c>
      <c r="AO814">
        <v>2</v>
      </c>
      <c r="AP814">
        <v>2</v>
      </c>
      <c r="AQ814">
        <v>2</v>
      </c>
      <c r="AR814">
        <v>2</v>
      </c>
      <c r="AS814">
        <v>2</v>
      </c>
      <c r="AT814">
        <v>2</v>
      </c>
      <c r="AU814">
        <v>2</v>
      </c>
      <c r="AV814">
        <v>1</v>
      </c>
      <c r="AW814">
        <v>1</v>
      </c>
      <c r="AX814">
        <v>2</v>
      </c>
      <c r="AY814">
        <v>2</v>
      </c>
      <c r="AZ814">
        <v>1</v>
      </c>
      <c r="BA814">
        <v>2</v>
      </c>
      <c r="BB814">
        <v>2</v>
      </c>
      <c r="BC814">
        <v>2</v>
      </c>
      <c r="BD814">
        <v>2</v>
      </c>
      <c r="BE814">
        <v>2</v>
      </c>
      <c r="BF814" t="s">
        <v>957</v>
      </c>
      <c r="BG814" t="s">
        <v>957</v>
      </c>
      <c r="BH814">
        <v>1</v>
      </c>
      <c r="BI814">
        <v>3</v>
      </c>
      <c r="BJ814">
        <v>1</v>
      </c>
      <c r="BK814">
        <v>3</v>
      </c>
      <c r="BL814">
        <v>2</v>
      </c>
      <c r="BM814">
        <v>1</v>
      </c>
      <c r="BN814">
        <v>4</v>
      </c>
      <c r="BO814">
        <v>3</v>
      </c>
      <c r="BP814">
        <v>2</v>
      </c>
      <c r="BQ814">
        <v>4</v>
      </c>
      <c r="BR814">
        <v>3</v>
      </c>
      <c r="BS814">
        <v>1</v>
      </c>
      <c r="BT814" t="s">
        <v>471</v>
      </c>
    </row>
    <row r="815" spans="1:72" hidden="1">
      <c r="A815" s="9">
        <v>808</v>
      </c>
      <c r="B815" s="9">
        <v>2</v>
      </c>
      <c r="C815" s="9">
        <v>7</v>
      </c>
      <c r="D815" s="9">
        <v>5</v>
      </c>
      <c r="E815" s="9">
        <v>11</v>
      </c>
      <c r="F815" s="9">
        <v>0</v>
      </c>
      <c r="G815" s="9">
        <v>0</v>
      </c>
      <c r="H815" s="9">
        <v>0</v>
      </c>
      <c r="I815" s="9">
        <v>0</v>
      </c>
      <c r="J815" s="9">
        <v>0</v>
      </c>
      <c r="K815" s="9">
        <v>1</v>
      </c>
      <c r="L815" s="9">
        <v>0</v>
      </c>
      <c r="M815" s="9">
        <v>2</v>
      </c>
      <c r="N815" s="9">
        <v>1</v>
      </c>
      <c r="O815" s="9">
        <v>1</v>
      </c>
      <c r="P815" s="9">
        <v>1</v>
      </c>
      <c r="Q815" s="9">
        <v>1</v>
      </c>
      <c r="R815" s="9">
        <v>2</v>
      </c>
      <c r="S815" s="9">
        <v>1</v>
      </c>
      <c r="T815" s="9">
        <v>1</v>
      </c>
      <c r="U815" s="9">
        <v>1</v>
      </c>
      <c r="V815" s="9">
        <v>2</v>
      </c>
      <c r="W815" s="75">
        <v>1</v>
      </c>
      <c r="X815" s="75">
        <v>1</v>
      </c>
      <c r="Y815" s="75">
        <v>2</v>
      </c>
      <c r="Z815" s="9">
        <v>2</v>
      </c>
      <c r="AA815" s="9">
        <v>2</v>
      </c>
      <c r="AB815" s="9">
        <v>2</v>
      </c>
      <c r="AC815" s="9">
        <v>1</v>
      </c>
      <c r="AD815" s="9">
        <v>1</v>
      </c>
      <c r="AE815" s="9">
        <v>2</v>
      </c>
      <c r="AF815" s="9">
        <v>2</v>
      </c>
      <c r="AG815" s="9">
        <v>1</v>
      </c>
      <c r="AH815" s="91">
        <v>1</v>
      </c>
      <c r="AI815" s="9">
        <v>2</v>
      </c>
      <c r="AJ815">
        <v>2</v>
      </c>
      <c r="AK815" t="s">
        <v>957</v>
      </c>
      <c r="AL815" s="58">
        <v>2</v>
      </c>
      <c r="AM815">
        <v>1</v>
      </c>
      <c r="AN815">
        <v>2</v>
      </c>
      <c r="AO815">
        <v>2</v>
      </c>
      <c r="AP815">
        <v>2</v>
      </c>
      <c r="AR815">
        <v>2</v>
      </c>
      <c r="AS815">
        <v>2</v>
      </c>
      <c r="AT815">
        <v>2</v>
      </c>
      <c r="AU815">
        <v>2</v>
      </c>
      <c r="AV815">
        <v>2</v>
      </c>
      <c r="AW815">
        <v>2</v>
      </c>
      <c r="AX815">
        <v>2</v>
      </c>
      <c r="AY815">
        <v>2</v>
      </c>
      <c r="AZ815">
        <v>2</v>
      </c>
      <c r="BA815">
        <v>1</v>
      </c>
      <c r="BB815">
        <v>2</v>
      </c>
      <c r="BC815">
        <v>1</v>
      </c>
      <c r="BD815">
        <v>1</v>
      </c>
      <c r="BE815">
        <v>2</v>
      </c>
      <c r="BF815" t="s">
        <v>957</v>
      </c>
      <c r="BG815" t="s">
        <v>957</v>
      </c>
      <c r="BH815">
        <v>1</v>
      </c>
      <c r="BI815">
        <v>3</v>
      </c>
      <c r="BJ815">
        <v>3</v>
      </c>
      <c r="BK815">
        <v>2</v>
      </c>
      <c r="BL815">
        <v>1</v>
      </c>
      <c r="BM815">
        <v>1</v>
      </c>
      <c r="BN815">
        <v>4</v>
      </c>
      <c r="BO815">
        <v>3</v>
      </c>
      <c r="BP815">
        <v>4</v>
      </c>
      <c r="BQ815">
        <v>2</v>
      </c>
      <c r="BR815">
        <v>1</v>
      </c>
      <c r="BS815">
        <v>1</v>
      </c>
      <c r="BT815" t="s">
        <v>472</v>
      </c>
    </row>
    <row r="816" spans="1:72" hidden="1">
      <c r="A816" s="9">
        <v>809</v>
      </c>
      <c r="B816" s="9">
        <v>2</v>
      </c>
      <c r="C816" s="9">
        <v>3</v>
      </c>
      <c r="D816" s="9">
        <v>4</v>
      </c>
      <c r="E816" s="9">
        <v>9</v>
      </c>
      <c r="F816" s="9">
        <v>0</v>
      </c>
      <c r="G816" s="9">
        <v>1</v>
      </c>
      <c r="H816" s="9">
        <v>0</v>
      </c>
      <c r="I816" s="9">
        <v>0</v>
      </c>
      <c r="J816" s="9">
        <v>0</v>
      </c>
      <c r="K816" s="9">
        <v>0</v>
      </c>
      <c r="L816" s="9">
        <v>0</v>
      </c>
      <c r="M816" s="9">
        <v>1</v>
      </c>
      <c r="N816" s="9">
        <v>1</v>
      </c>
      <c r="O816" s="9">
        <v>1</v>
      </c>
      <c r="P816" s="9">
        <v>1</v>
      </c>
      <c r="Q816" s="9">
        <v>2</v>
      </c>
      <c r="R816" s="9" t="s">
        <v>962</v>
      </c>
      <c r="S816" s="9" t="s">
        <v>957</v>
      </c>
      <c r="T816" s="9">
        <v>1</v>
      </c>
      <c r="U816" s="9">
        <v>1</v>
      </c>
      <c r="V816" s="9">
        <v>1</v>
      </c>
      <c r="W816" s="75">
        <v>1</v>
      </c>
      <c r="X816" s="75">
        <v>1</v>
      </c>
      <c r="Y816" s="75">
        <v>2</v>
      </c>
      <c r="Z816" s="9">
        <v>1</v>
      </c>
      <c r="AA816" s="9">
        <v>1</v>
      </c>
      <c r="AB816" s="9">
        <v>2</v>
      </c>
      <c r="AC816" s="9">
        <v>1</v>
      </c>
      <c r="AD816" s="9">
        <v>1</v>
      </c>
      <c r="AE816" s="9">
        <v>2</v>
      </c>
      <c r="AF816" s="9">
        <v>2</v>
      </c>
      <c r="AG816" s="9">
        <v>2</v>
      </c>
      <c r="AH816" s="9">
        <v>1</v>
      </c>
      <c r="AI816" s="9">
        <v>2</v>
      </c>
      <c r="AJ816">
        <v>1</v>
      </c>
      <c r="AK816">
        <v>1</v>
      </c>
      <c r="AL816" s="58">
        <v>1</v>
      </c>
      <c r="AM816">
        <v>1</v>
      </c>
      <c r="AN816">
        <v>1</v>
      </c>
      <c r="AO816">
        <v>2</v>
      </c>
      <c r="AP816">
        <v>1</v>
      </c>
      <c r="AQ816">
        <v>1</v>
      </c>
      <c r="AR816">
        <v>2</v>
      </c>
      <c r="AS816">
        <v>2</v>
      </c>
      <c r="AT816">
        <v>2</v>
      </c>
      <c r="AU816">
        <v>2</v>
      </c>
      <c r="AV816">
        <v>2</v>
      </c>
      <c r="AW816">
        <v>1</v>
      </c>
      <c r="AX816">
        <v>2</v>
      </c>
      <c r="AY816">
        <v>2</v>
      </c>
      <c r="AZ816">
        <v>2</v>
      </c>
      <c r="BA816">
        <v>2</v>
      </c>
      <c r="BB816">
        <v>1</v>
      </c>
      <c r="BC816">
        <v>1</v>
      </c>
      <c r="BD816">
        <v>1</v>
      </c>
      <c r="BE816">
        <v>1</v>
      </c>
      <c r="BF816">
        <v>2</v>
      </c>
      <c r="BG816">
        <v>2</v>
      </c>
      <c r="BH816">
        <v>2</v>
      </c>
      <c r="BI816">
        <v>2</v>
      </c>
      <c r="BJ816">
        <v>1</v>
      </c>
      <c r="BK816">
        <v>2</v>
      </c>
      <c r="BL816">
        <v>2</v>
      </c>
      <c r="BM816">
        <v>1</v>
      </c>
      <c r="BN816">
        <v>4</v>
      </c>
      <c r="BO816">
        <v>3</v>
      </c>
      <c r="BP816">
        <v>3</v>
      </c>
      <c r="BQ816">
        <v>3</v>
      </c>
      <c r="BR816">
        <v>3</v>
      </c>
      <c r="BS816">
        <v>2</v>
      </c>
    </row>
    <row r="817" spans="1:72">
      <c r="A817" s="9">
        <v>810</v>
      </c>
      <c r="B817" s="9">
        <v>1</v>
      </c>
      <c r="C817" s="9">
        <v>9</v>
      </c>
      <c r="D817" s="9">
        <v>7</v>
      </c>
      <c r="E817" s="9">
        <v>13</v>
      </c>
      <c r="F817" s="9">
        <v>0</v>
      </c>
      <c r="G817" s="9">
        <v>0</v>
      </c>
      <c r="H817" s="9">
        <v>0</v>
      </c>
      <c r="I817" s="9">
        <v>0</v>
      </c>
      <c r="J817" s="9">
        <v>0</v>
      </c>
      <c r="K817" s="9">
        <v>1</v>
      </c>
      <c r="L817" s="9">
        <v>0</v>
      </c>
      <c r="M817" s="9">
        <v>2</v>
      </c>
      <c r="N817" s="9">
        <v>2</v>
      </c>
      <c r="O817" s="9">
        <v>2</v>
      </c>
      <c r="P817" s="9">
        <v>2</v>
      </c>
      <c r="Q817" s="9">
        <v>1</v>
      </c>
      <c r="R817" s="9">
        <v>1</v>
      </c>
      <c r="S817" s="9">
        <v>1</v>
      </c>
      <c r="T817" s="9">
        <v>1</v>
      </c>
      <c r="U817" s="9">
        <v>1</v>
      </c>
      <c r="V817" s="9">
        <v>2</v>
      </c>
      <c r="W817" s="75">
        <v>2</v>
      </c>
      <c r="X817" s="75" t="s">
        <v>956</v>
      </c>
      <c r="Y817" s="75" t="s">
        <v>952</v>
      </c>
      <c r="Z817" s="9" t="s">
        <v>952</v>
      </c>
      <c r="AA817" s="9">
        <v>2</v>
      </c>
      <c r="AB817" s="9">
        <v>2</v>
      </c>
      <c r="AC817" s="9">
        <v>1</v>
      </c>
      <c r="AD817" s="9">
        <v>2</v>
      </c>
      <c r="AE817" s="9">
        <v>2</v>
      </c>
      <c r="AF817" s="9">
        <v>1</v>
      </c>
      <c r="AG817" s="9">
        <v>1</v>
      </c>
      <c r="AH817" s="9">
        <v>2</v>
      </c>
      <c r="AI817" s="9">
        <v>2</v>
      </c>
      <c r="AJ817">
        <v>2</v>
      </c>
      <c r="AK817" t="s">
        <v>957</v>
      </c>
      <c r="AL817" s="58">
        <v>2</v>
      </c>
      <c r="AM817">
        <v>1</v>
      </c>
      <c r="AN817">
        <v>1</v>
      </c>
      <c r="AO817">
        <v>2</v>
      </c>
      <c r="AP817">
        <v>1</v>
      </c>
      <c r="AQ817">
        <v>2</v>
      </c>
      <c r="AR817">
        <v>2</v>
      </c>
      <c r="AS817">
        <v>2</v>
      </c>
      <c r="AT817">
        <v>2</v>
      </c>
      <c r="AU817">
        <v>2</v>
      </c>
      <c r="AV817">
        <v>2</v>
      </c>
      <c r="AW817">
        <v>1</v>
      </c>
      <c r="AX817">
        <v>1</v>
      </c>
      <c r="AY817">
        <v>2</v>
      </c>
      <c r="AZ817">
        <v>2</v>
      </c>
      <c r="BA817">
        <v>1</v>
      </c>
      <c r="BB817">
        <v>2</v>
      </c>
      <c r="BC817">
        <v>2</v>
      </c>
      <c r="BD817">
        <v>1</v>
      </c>
      <c r="BE817">
        <v>1</v>
      </c>
      <c r="BF817">
        <v>3</v>
      </c>
      <c r="BH817">
        <v>1</v>
      </c>
      <c r="BI817">
        <v>1</v>
      </c>
      <c r="BJ817">
        <v>3</v>
      </c>
      <c r="BK817">
        <v>2</v>
      </c>
      <c r="BL817">
        <v>1</v>
      </c>
      <c r="BM817">
        <v>1</v>
      </c>
      <c r="BN817">
        <v>4</v>
      </c>
      <c r="BO817">
        <v>2</v>
      </c>
      <c r="BP817">
        <v>4</v>
      </c>
      <c r="BQ817">
        <v>4</v>
      </c>
      <c r="BR817">
        <v>4</v>
      </c>
      <c r="BS817">
        <v>5</v>
      </c>
    </row>
    <row r="818" spans="1:72" hidden="1">
      <c r="A818" s="9">
        <v>811</v>
      </c>
      <c r="B818" s="9">
        <v>1</v>
      </c>
      <c r="C818" s="9">
        <v>2</v>
      </c>
      <c r="D818" s="9">
        <v>1</v>
      </c>
      <c r="E818" s="9">
        <v>5</v>
      </c>
      <c r="F818" s="9">
        <v>0</v>
      </c>
      <c r="G818" s="9">
        <v>0</v>
      </c>
      <c r="H818" s="9">
        <v>0</v>
      </c>
      <c r="I818" s="9">
        <v>0</v>
      </c>
      <c r="J818" s="9">
        <v>1</v>
      </c>
      <c r="K818" s="9">
        <v>0</v>
      </c>
      <c r="L818" s="9">
        <v>0</v>
      </c>
      <c r="M818" s="9">
        <v>1</v>
      </c>
      <c r="N818" s="9">
        <v>1</v>
      </c>
      <c r="O818" s="9">
        <v>1</v>
      </c>
      <c r="P818" s="9">
        <v>1</v>
      </c>
      <c r="Q818" s="9">
        <v>1</v>
      </c>
      <c r="R818" s="9">
        <v>1</v>
      </c>
      <c r="S818" s="9">
        <v>2</v>
      </c>
      <c r="T818" s="9">
        <v>2</v>
      </c>
      <c r="U818" s="9">
        <v>1</v>
      </c>
      <c r="V818" s="9">
        <v>2</v>
      </c>
      <c r="W818" s="75">
        <v>2</v>
      </c>
      <c r="X818" s="75" t="s">
        <v>956</v>
      </c>
      <c r="Y818" s="75" t="s">
        <v>952</v>
      </c>
      <c r="Z818" s="9" t="s">
        <v>952</v>
      </c>
      <c r="AA818" s="9">
        <v>1</v>
      </c>
      <c r="AB818" s="9">
        <v>2</v>
      </c>
      <c r="AC818" s="9">
        <v>1</v>
      </c>
      <c r="AD818" s="9">
        <v>1</v>
      </c>
      <c r="AE818" s="9">
        <v>2</v>
      </c>
      <c r="AF818" s="9">
        <v>1</v>
      </c>
      <c r="AG818" s="9">
        <v>1</v>
      </c>
      <c r="AH818" s="91">
        <v>1</v>
      </c>
      <c r="AI818" s="9">
        <v>2</v>
      </c>
      <c r="AJ818">
        <v>2</v>
      </c>
      <c r="AK818" t="s">
        <v>957</v>
      </c>
      <c r="AL818" s="58">
        <v>1</v>
      </c>
      <c r="AM818">
        <v>1</v>
      </c>
      <c r="AN818">
        <v>1</v>
      </c>
      <c r="AO818">
        <v>2</v>
      </c>
      <c r="AP818">
        <v>1</v>
      </c>
      <c r="AQ818">
        <v>2</v>
      </c>
      <c r="AR818">
        <v>1</v>
      </c>
      <c r="AS818">
        <v>2</v>
      </c>
      <c r="AT818">
        <v>1</v>
      </c>
      <c r="AU818">
        <v>1</v>
      </c>
      <c r="AV818">
        <v>1</v>
      </c>
      <c r="AW818">
        <v>1</v>
      </c>
      <c r="AX818">
        <v>2</v>
      </c>
      <c r="AY818">
        <v>2</v>
      </c>
      <c r="AZ818">
        <v>2</v>
      </c>
      <c r="BA818">
        <v>1</v>
      </c>
      <c r="BB818">
        <v>2</v>
      </c>
      <c r="BC818">
        <v>1</v>
      </c>
      <c r="BD818">
        <v>2</v>
      </c>
      <c r="BE818">
        <v>2</v>
      </c>
      <c r="BF818" t="s">
        <v>957</v>
      </c>
      <c r="BG818" t="s">
        <v>957</v>
      </c>
      <c r="BH818">
        <v>2</v>
      </c>
      <c r="BI818">
        <v>2</v>
      </c>
      <c r="BJ818">
        <v>1</v>
      </c>
      <c r="BK818">
        <v>2</v>
      </c>
      <c r="BL818">
        <v>2</v>
      </c>
      <c r="BM818">
        <v>1</v>
      </c>
      <c r="BN818">
        <v>3</v>
      </c>
      <c r="BO818">
        <v>3</v>
      </c>
      <c r="BP818">
        <v>3</v>
      </c>
      <c r="BQ818">
        <v>1</v>
      </c>
      <c r="BR818">
        <v>1</v>
      </c>
      <c r="BS818">
        <v>1</v>
      </c>
    </row>
    <row r="819" spans="1:72" hidden="1">
      <c r="A819" s="9">
        <v>812</v>
      </c>
      <c r="B819" s="9">
        <v>1</v>
      </c>
      <c r="C819" s="9">
        <v>9</v>
      </c>
      <c r="D819" s="9">
        <v>7</v>
      </c>
      <c r="E819" s="9">
        <v>13</v>
      </c>
      <c r="F819" s="9">
        <v>0</v>
      </c>
      <c r="G819" s="9">
        <v>0</v>
      </c>
      <c r="H819" s="9">
        <v>0</v>
      </c>
      <c r="I819" s="9">
        <v>1</v>
      </c>
      <c r="J819" s="9">
        <v>0</v>
      </c>
      <c r="K819" s="9">
        <v>0</v>
      </c>
      <c r="L819" s="9">
        <v>0</v>
      </c>
      <c r="M819" s="9">
        <v>2</v>
      </c>
      <c r="N819" s="9">
        <v>2</v>
      </c>
      <c r="O819" s="9">
        <v>2</v>
      </c>
      <c r="P819" s="9">
        <v>1</v>
      </c>
      <c r="Q819" s="9">
        <v>2</v>
      </c>
      <c r="R819" s="9" t="s">
        <v>957</v>
      </c>
      <c r="S819" s="9" t="s">
        <v>957</v>
      </c>
      <c r="T819" s="9">
        <v>2</v>
      </c>
      <c r="U819" s="9">
        <v>2</v>
      </c>
      <c r="V819" s="9" t="s">
        <v>957</v>
      </c>
      <c r="W819" s="75">
        <v>1</v>
      </c>
      <c r="X819" s="75">
        <v>2</v>
      </c>
      <c r="Y819" s="75">
        <v>2</v>
      </c>
      <c r="Z819" s="9">
        <v>2</v>
      </c>
      <c r="AA819" s="9">
        <v>2</v>
      </c>
      <c r="AB819" s="9">
        <v>2</v>
      </c>
      <c r="AC819" s="9">
        <v>1</v>
      </c>
      <c r="AD819" s="9">
        <v>1</v>
      </c>
      <c r="AE819" s="9">
        <v>2</v>
      </c>
      <c r="AF819" s="9">
        <v>1</v>
      </c>
      <c r="AG819" s="9">
        <v>1</v>
      </c>
      <c r="AH819" s="91">
        <v>2</v>
      </c>
      <c r="AI819" s="9">
        <v>2</v>
      </c>
      <c r="AJ819">
        <v>2</v>
      </c>
      <c r="AK819" t="s">
        <v>957</v>
      </c>
      <c r="AL819" s="58">
        <v>2</v>
      </c>
      <c r="AM819">
        <v>1</v>
      </c>
      <c r="AN819">
        <v>1</v>
      </c>
      <c r="AO819">
        <v>2</v>
      </c>
      <c r="AP819">
        <v>1</v>
      </c>
      <c r="AQ819">
        <v>2</v>
      </c>
      <c r="AR819">
        <v>2</v>
      </c>
      <c r="AS819">
        <v>2</v>
      </c>
      <c r="AT819">
        <v>2</v>
      </c>
      <c r="AU819">
        <v>2</v>
      </c>
      <c r="BF819" t="s">
        <v>957</v>
      </c>
      <c r="BG819" t="s">
        <v>957</v>
      </c>
      <c r="BR819">
        <v>3</v>
      </c>
      <c r="BS819">
        <v>5</v>
      </c>
      <c r="BT819" t="s">
        <v>473</v>
      </c>
    </row>
    <row r="820" spans="1:72">
      <c r="A820" s="9">
        <v>813</v>
      </c>
      <c r="B820" s="9">
        <v>2</v>
      </c>
      <c r="C820" s="9">
        <v>5</v>
      </c>
      <c r="D820" s="9">
        <v>1</v>
      </c>
      <c r="E820" s="9">
        <v>13</v>
      </c>
      <c r="F820" s="9">
        <v>0</v>
      </c>
      <c r="G820" s="9">
        <v>0</v>
      </c>
      <c r="H820" s="9">
        <v>0</v>
      </c>
      <c r="I820" s="9">
        <v>1</v>
      </c>
      <c r="J820" s="9">
        <v>1</v>
      </c>
      <c r="K820" s="9">
        <v>0</v>
      </c>
      <c r="L820" s="9">
        <v>0</v>
      </c>
      <c r="M820" s="9">
        <v>2</v>
      </c>
      <c r="N820" s="9">
        <v>2</v>
      </c>
      <c r="O820" s="9">
        <v>1</v>
      </c>
      <c r="P820" s="9">
        <v>1</v>
      </c>
      <c r="Q820" s="9">
        <v>1</v>
      </c>
      <c r="R820" s="9">
        <v>1</v>
      </c>
      <c r="S820" s="9">
        <v>1</v>
      </c>
      <c r="T820" s="9">
        <v>1</v>
      </c>
      <c r="U820" s="9">
        <v>1</v>
      </c>
      <c r="V820" s="9">
        <v>2</v>
      </c>
      <c r="W820" s="75">
        <v>1</v>
      </c>
      <c r="X820" s="75">
        <v>1</v>
      </c>
      <c r="Y820" s="75">
        <v>2</v>
      </c>
      <c r="Z820" s="9">
        <v>1</v>
      </c>
      <c r="AA820" s="9">
        <v>2</v>
      </c>
      <c r="AB820" s="9">
        <v>2</v>
      </c>
      <c r="AC820" s="9">
        <v>1</v>
      </c>
      <c r="AD820" s="9">
        <v>1</v>
      </c>
      <c r="AE820" s="9">
        <v>1</v>
      </c>
      <c r="AF820" s="9">
        <v>2</v>
      </c>
      <c r="AG820" s="9">
        <v>1</v>
      </c>
      <c r="AH820" s="91">
        <v>2</v>
      </c>
      <c r="AI820" s="9">
        <v>2</v>
      </c>
      <c r="AJ820">
        <v>2</v>
      </c>
      <c r="AK820" t="s">
        <v>957</v>
      </c>
      <c r="AL820" s="58">
        <v>2</v>
      </c>
      <c r="AM820">
        <v>1</v>
      </c>
      <c r="AN820">
        <v>2</v>
      </c>
      <c r="AO820">
        <v>2</v>
      </c>
      <c r="AP820">
        <v>1</v>
      </c>
      <c r="AQ820">
        <v>2</v>
      </c>
      <c r="AR820">
        <v>2</v>
      </c>
      <c r="AS820">
        <v>2</v>
      </c>
      <c r="AT820">
        <v>1</v>
      </c>
      <c r="AU820">
        <v>2</v>
      </c>
      <c r="AV820">
        <v>2</v>
      </c>
      <c r="AW820">
        <v>2</v>
      </c>
      <c r="AX820">
        <v>1</v>
      </c>
      <c r="AY820">
        <v>2</v>
      </c>
      <c r="AZ820">
        <v>1</v>
      </c>
      <c r="BA820">
        <v>1</v>
      </c>
      <c r="BB820">
        <v>2</v>
      </c>
      <c r="BC820">
        <v>1</v>
      </c>
      <c r="BD820">
        <v>1</v>
      </c>
      <c r="BE820">
        <v>1</v>
      </c>
      <c r="BF820">
        <v>1</v>
      </c>
      <c r="BG820">
        <v>1</v>
      </c>
      <c r="BH820">
        <v>1</v>
      </c>
      <c r="BI820">
        <v>3</v>
      </c>
      <c r="BJ820">
        <v>2</v>
      </c>
      <c r="BK820">
        <v>1</v>
      </c>
      <c r="BL820">
        <v>1</v>
      </c>
      <c r="BM820">
        <v>1</v>
      </c>
      <c r="BN820">
        <v>4</v>
      </c>
      <c r="BO820">
        <v>2</v>
      </c>
      <c r="BP820">
        <v>2</v>
      </c>
      <c r="BQ820">
        <v>4</v>
      </c>
      <c r="BR820">
        <v>1</v>
      </c>
      <c r="BS820">
        <v>1</v>
      </c>
    </row>
    <row r="821" spans="1:72">
      <c r="A821" s="9">
        <v>814</v>
      </c>
      <c r="B821" s="9">
        <v>1</v>
      </c>
      <c r="C821" s="9">
        <v>7</v>
      </c>
      <c r="D821" s="9">
        <v>4</v>
      </c>
      <c r="E821" s="9">
        <v>3</v>
      </c>
      <c r="F821" s="9">
        <v>0</v>
      </c>
      <c r="G821" s="9">
        <v>0</v>
      </c>
      <c r="H821" s="9">
        <v>0</v>
      </c>
      <c r="I821" s="9">
        <v>0</v>
      </c>
      <c r="J821" s="9">
        <v>0</v>
      </c>
      <c r="K821" s="9">
        <v>1</v>
      </c>
      <c r="L821" s="9">
        <v>0</v>
      </c>
      <c r="M821" s="9">
        <v>2</v>
      </c>
      <c r="N821" s="9">
        <v>2</v>
      </c>
      <c r="O821" s="9">
        <v>1</v>
      </c>
      <c r="P821" s="9">
        <v>1</v>
      </c>
      <c r="Q821" s="9">
        <v>1</v>
      </c>
      <c r="R821" s="9">
        <v>1</v>
      </c>
      <c r="S821" s="9">
        <v>1</v>
      </c>
      <c r="T821" s="9">
        <v>2</v>
      </c>
      <c r="U821" s="9">
        <v>1</v>
      </c>
      <c r="V821" s="9">
        <v>1</v>
      </c>
      <c r="W821" s="75">
        <v>1</v>
      </c>
      <c r="X821" s="75">
        <v>1</v>
      </c>
      <c r="Y821" s="75">
        <v>2</v>
      </c>
      <c r="Z821" s="9">
        <v>1</v>
      </c>
      <c r="AA821" s="9">
        <v>1</v>
      </c>
      <c r="AB821" s="9">
        <v>1</v>
      </c>
      <c r="AC821" s="9">
        <v>1</v>
      </c>
      <c r="AD821" s="9">
        <v>1</v>
      </c>
      <c r="AE821" s="9">
        <v>1</v>
      </c>
      <c r="AF821" s="9">
        <v>1</v>
      </c>
      <c r="AG821" s="9">
        <v>1</v>
      </c>
      <c r="AH821" s="9">
        <v>1</v>
      </c>
      <c r="AI821" s="9">
        <v>2</v>
      </c>
      <c r="AJ821">
        <v>2</v>
      </c>
      <c r="AK821" t="s">
        <v>957</v>
      </c>
      <c r="AL821" s="58">
        <v>2</v>
      </c>
      <c r="AM821">
        <v>1</v>
      </c>
      <c r="AN821">
        <v>1</v>
      </c>
      <c r="AO821">
        <v>2</v>
      </c>
      <c r="AP821">
        <v>1</v>
      </c>
      <c r="AQ821">
        <v>2</v>
      </c>
      <c r="AR821">
        <v>2</v>
      </c>
      <c r="AS821">
        <v>2</v>
      </c>
      <c r="AT821">
        <v>2</v>
      </c>
      <c r="AU821">
        <v>1</v>
      </c>
      <c r="AV821">
        <v>2</v>
      </c>
      <c r="AW821">
        <v>1</v>
      </c>
      <c r="AX821">
        <v>1</v>
      </c>
      <c r="AY821">
        <v>2</v>
      </c>
      <c r="AZ821">
        <v>2</v>
      </c>
      <c r="BA821">
        <v>2</v>
      </c>
      <c r="BB821">
        <v>2</v>
      </c>
      <c r="BC821">
        <v>1</v>
      </c>
      <c r="BD821">
        <v>1</v>
      </c>
      <c r="BE821">
        <v>1</v>
      </c>
      <c r="BF821">
        <v>1</v>
      </c>
      <c r="BG821">
        <v>1</v>
      </c>
      <c r="BH821">
        <v>1</v>
      </c>
      <c r="BI821">
        <v>2</v>
      </c>
      <c r="BJ821">
        <v>1</v>
      </c>
      <c r="BK821">
        <v>1</v>
      </c>
      <c r="BL821">
        <v>1</v>
      </c>
      <c r="BM821">
        <v>2</v>
      </c>
      <c r="BN821">
        <v>4</v>
      </c>
      <c r="BO821">
        <v>2</v>
      </c>
      <c r="BP821">
        <v>2</v>
      </c>
      <c r="BQ821">
        <v>3</v>
      </c>
      <c r="BR821">
        <v>1</v>
      </c>
      <c r="BS821">
        <v>2</v>
      </c>
    </row>
    <row r="822" spans="1:72" hidden="1">
      <c r="A822" s="9">
        <v>815</v>
      </c>
      <c r="B822" s="9">
        <v>2</v>
      </c>
      <c r="C822" s="9">
        <v>4</v>
      </c>
      <c r="D822" s="9">
        <v>4</v>
      </c>
      <c r="E822" s="9">
        <v>5</v>
      </c>
      <c r="F822" s="9">
        <v>0</v>
      </c>
      <c r="G822" s="9">
        <v>0</v>
      </c>
      <c r="H822" s="9">
        <v>1</v>
      </c>
      <c r="I822" s="9">
        <v>0</v>
      </c>
      <c r="J822" s="9">
        <v>0</v>
      </c>
      <c r="K822" s="9">
        <v>0</v>
      </c>
      <c r="L822" s="9">
        <v>0</v>
      </c>
      <c r="M822" s="9">
        <v>2</v>
      </c>
      <c r="N822" s="9">
        <v>1</v>
      </c>
      <c r="O822" s="9">
        <v>2</v>
      </c>
      <c r="P822" s="9">
        <v>1</v>
      </c>
      <c r="Q822" s="9">
        <v>1</v>
      </c>
      <c r="R822" s="9">
        <v>1</v>
      </c>
      <c r="S822" s="9">
        <v>2</v>
      </c>
      <c r="T822" s="9">
        <v>1</v>
      </c>
      <c r="U822" s="9">
        <v>1</v>
      </c>
      <c r="V822" s="9">
        <v>1</v>
      </c>
      <c r="W822" s="75">
        <v>1</v>
      </c>
      <c r="X822" s="75">
        <v>1</v>
      </c>
      <c r="Y822" s="75">
        <v>2</v>
      </c>
      <c r="Z822" s="9">
        <v>1</v>
      </c>
      <c r="AA822" s="9">
        <v>2</v>
      </c>
      <c r="AB822" s="9">
        <v>2</v>
      </c>
      <c r="AC822" s="9">
        <v>1</v>
      </c>
      <c r="AD822" s="9">
        <v>1</v>
      </c>
      <c r="AE822" s="9">
        <v>1</v>
      </c>
      <c r="AF822" s="9">
        <v>1</v>
      </c>
      <c r="AG822" s="9">
        <v>1</v>
      </c>
      <c r="AH822" s="91">
        <v>1</v>
      </c>
      <c r="AI822" s="9">
        <v>2</v>
      </c>
      <c r="AJ822">
        <v>1</v>
      </c>
      <c r="AK822">
        <v>1</v>
      </c>
      <c r="AL822" s="58">
        <v>1</v>
      </c>
      <c r="AM822">
        <v>1</v>
      </c>
      <c r="AN822">
        <v>2</v>
      </c>
      <c r="AO822">
        <v>2</v>
      </c>
      <c r="AP822">
        <v>1</v>
      </c>
      <c r="AQ822">
        <v>1</v>
      </c>
      <c r="AR822">
        <v>1</v>
      </c>
      <c r="AS822">
        <v>2</v>
      </c>
      <c r="AT822">
        <v>1</v>
      </c>
      <c r="AU822">
        <v>2</v>
      </c>
      <c r="AV822">
        <v>2</v>
      </c>
      <c r="AW822">
        <v>1</v>
      </c>
      <c r="AX822">
        <v>2</v>
      </c>
      <c r="AY822">
        <v>2</v>
      </c>
      <c r="AZ822">
        <v>1</v>
      </c>
      <c r="BA822">
        <v>1</v>
      </c>
      <c r="BB822">
        <v>2</v>
      </c>
      <c r="BC822">
        <v>1</v>
      </c>
      <c r="BD822">
        <v>1</v>
      </c>
      <c r="BE822">
        <v>1</v>
      </c>
      <c r="BF822">
        <v>2</v>
      </c>
      <c r="BG822">
        <v>2</v>
      </c>
      <c r="BH822">
        <v>1</v>
      </c>
      <c r="BI822">
        <v>3</v>
      </c>
      <c r="BJ822">
        <v>2</v>
      </c>
      <c r="BK822">
        <v>2</v>
      </c>
      <c r="BL822">
        <v>2</v>
      </c>
      <c r="BM822">
        <v>1</v>
      </c>
      <c r="BN822">
        <v>4</v>
      </c>
      <c r="BO822">
        <v>3</v>
      </c>
      <c r="BP822">
        <v>1</v>
      </c>
      <c r="BQ822">
        <v>1</v>
      </c>
      <c r="BR822">
        <v>1</v>
      </c>
      <c r="BS822">
        <v>3</v>
      </c>
      <c r="BT822" t="s">
        <v>474</v>
      </c>
    </row>
    <row r="823" spans="1:72" hidden="1">
      <c r="A823" s="9">
        <v>816</v>
      </c>
      <c r="B823" s="9">
        <v>1</v>
      </c>
      <c r="C823" s="9">
        <v>3</v>
      </c>
      <c r="D823" s="9">
        <v>1</v>
      </c>
      <c r="E823" s="9">
        <v>9</v>
      </c>
      <c r="F823" s="9">
        <v>1</v>
      </c>
      <c r="G823" s="9">
        <v>0</v>
      </c>
      <c r="H823" s="9">
        <v>0</v>
      </c>
      <c r="I823" s="9">
        <v>1</v>
      </c>
      <c r="J823" s="9">
        <v>0</v>
      </c>
      <c r="K823" s="9">
        <v>0</v>
      </c>
      <c r="L823" s="9">
        <v>0</v>
      </c>
      <c r="M823" s="9">
        <v>3</v>
      </c>
      <c r="N823" s="9">
        <v>1</v>
      </c>
      <c r="O823" s="9">
        <v>2</v>
      </c>
      <c r="P823" s="9">
        <v>1</v>
      </c>
      <c r="Q823" s="9">
        <v>1</v>
      </c>
      <c r="R823" s="9">
        <v>2</v>
      </c>
      <c r="S823" s="9">
        <v>2</v>
      </c>
      <c r="T823" s="9">
        <v>1</v>
      </c>
      <c r="U823" s="9">
        <v>1</v>
      </c>
      <c r="V823" s="9">
        <v>2</v>
      </c>
      <c r="W823" s="75">
        <v>2</v>
      </c>
      <c r="X823" s="75" t="s">
        <v>956</v>
      </c>
      <c r="Y823" s="75" t="s">
        <v>952</v>
      </c>
      <c r="Z823" s="9" t="s">
        <v>952</v>
      </c>
      <c r="AA823" s="9">
        <v>2</v>
      </c>
      <c r="AB823" s="9">
        <v>2</v>
      </c>
      <c r="AC823" s="9">
        <v>1</v>
      </c>
      <c r="AD823" s="9">
        <v>1</v>
      </c>
      <c r="AE823" s="9">
        <v>2</v>
      </c>
      <c r="AF823" s="9">
        <v>1</v>
      </c>
      <c r="AG823" s="9">
        <v>2</v>
      </c>
      <c r="AH823" s="91">
        <v>1</v>
      </c>
      <c r="AI823" s="9">
        <v>2</v>
      </c>
      <c r="AJ823">
        <v>1</v>
      </c>
      <c r="AK823">
        <v>1</v>
      </c>
      <c r="AL823" s="58">
        <v>2</v>
      </c>
      <c r="AM823">
        <v>1</v>
      </c>
      <c r="AN823">
        <v>1</v>
      </c>
      <c r="AO823">
        <v>2</v>
      </c>
      <c r="AP823">
        <v>2</v>
      </c>
      <c r="AQ823">
        <v>2</v>
      </c>
      <c r="AR823">
        <v>2</v>
      </c>
      <c r="AS823">
        <v>2</v>
      </c>
      <c r="AT823">
        <v>2</v>
      </c>
      <c r="AU823">
        <v>2</v>
      </c>
      <c r="AV823">
        <v>2</v>
      </c>
      <c r="AW823">
        <v>1</v>
      </c>
      <c r="AX823">
        <v>2</v>
      </c>
      <c r="AY823">
        <v>2</v>
      </c>
      <c r="AZ823">
        <v>2</v>
      </c>
      <c r="BA823">
        <v>2</v>
      </c>
      <c r="BB823">
        <v>2</v>
      </c>
      <c r="BC823">
        <v>1</v>
      </c>
      <c r="BD823">
        <v>1</v>
      </c>
      <c r="BE823">
        <v>1</v>
      </c>
      <c r="BF823">
        <v>2</v>
      </c>
      <c r="BG823">
        <v>2</v>
      </c>
      <c r="BH823">
        <v>1</v>
      </c>
      <c r="BI823">
        <v>3</v>
      </c>
      <c r="BJ823">
        <v>3</v>
      </c>
      <c r="BK823">
        <v>2</v>
      </c>
      <c r="BL823">
        <v>2</v>
      </c>
      <c r="BM823">
        <v>1</v>
      </c>
      <c r="BN823">
        <v>4</v>
      </c>
      <c r="BO823">
        <v>2</v>
      </c>
      <c r="BP823">
        <v>2</v>
      </c>
      <c r="BQ823">
        <v>2</v>
      </c>
      <c r="BR823">
        <v>1</v>
      </c>
      <c r="BS823">
        <v>2</v>
      </c>
      <c r="BT823" t="s">
        <v>475</v>
      </c>
    </row>
    <row r="824" spans="1:72" hidden="1">
      <c r="A824" s="9">
        <v>817</v>
      </c>
      <c r="B824" s="9">
        <v>2</v>
      </c>
      <c r="C824" s="9">
        <v>4</v>
      </c>
      <c r="D824" s="9">
        <v>5</v>
      </c>
      <c r="E824" s="9">
        <v>5</v>
      </c>
      <c r="F824" s="9">
        <v>0</v>
      </c>
      <c r="G824" s="9">
        <v>1</v>
      </c>
      <c r="H824" s="9">
        <v>0</v>
      </c>
      <c r="I824" s="9">
        <v>0</v>
      </c>
      <c r="J824" s="9">
        <v>0</v>
      </c>
      <c r="K824" s="9">
        <v>0</v>
      </c>
      <c r="L824" s="9">
        <v>0</v>
      </c>
      <c r="M824" s="9">
        <v>2</v>
      </c>
      <c r="N824" s="9">
        <v>1</v>
      </c>
      <c r="O824" s="9">
        <v>1</v>
      </c>
      <c r="P824" s="9">
        <v>1</v>
      </c>
      <c r="Q824" s="9">
        <v>1</v>
      </c>
      <c r="R824" s="9">
        <v>1</v>
      </c>
      <c r="S824" s="9">
        <v>2</v>
      </c>
      <c r="T824" s="9">
        <v>2</v>
      </c>
      <c r="U824" s="9">
        <v>1</v>
      </c>
      <c r="V824" s="9">
        <v>2</v>
      </c>
      <c r="W824" s="75">
        <v>1</v>
      </c>
      <c r="X824" s="75">
        <v>1</v>
      </c>
      <c r="Y824" s="75">
        <v>1</v>
      </c>
      <c r="Z824" s="9">
        <v>1</v>
      </c>
      <c r="AA824" s="9">
        <v>2</v>
      </c>
      <c r="AB824" s="9">
        <v>2</v>
      </c>
      <c r="AC824" s="9">
        <v>1</v>
      </c>
      <c r="AD824" s="9">
        <v>1</v>
      </c>
      <c r="AE824" s="9">
        <v>1</v>
      </c>
      <c r="AF824" s="9">
        <v>1</v>
      </c>
      <c r="AG824" s="9">
        <v>1</v>
      </c>
      <c r="AH824" s="91">
        <v>1</v>
      </c>
      <c r="AI824" s="9">
        <v>2</v>
      </c>
      <c r="AJ824">
        <v>1</v>
      </c>
      <c r="AK824">
        <v>1</v>
      </c>
      <c r="AL824" s="58">
        <v>2</v>
      </c>
      <c r="AM824">
        <v>1</v>
      </c>
      <c r="AN824">
        <v>2</v>
      </c>
      <c r="AO824">
        <v>2</v>
      </c>
      <c r="AP824">
        <v>1</v>
      </c>
      <c r="AQ824">
        <v>1</v>
      </c>
      <c r="AR824">
        <v>1</v>
      </c>
      <c r="AS824">
        <v>2</v>
      </c>
      <c r="AT824">
        <v>1</v>
      </c>
      <c r="AU824">
        <v>1</v>
      </c>
      <c r="AV824">
        <v>2</v>
      </c>
      <c r="AW824">
        <v>1</v>
      </c>
      <c r="AX824">
        <v>1</v>
      </c>
      <c r="AY824">
        <v>1</v>
      </c>
      <c r="AZ824">
        <v>2</v>
      </c>
      <c r="BA824">
        <v>1</v>
      </c>
      <c r="BB824">
        <v>1</v>
      </c>
      <c r="BC824">
        <v>1</v>
      </c>
      <c r="BD824">
        <v>1</v>
      </c>
      <c r="BE824">
        <v>1</v>
      </c>
      <c r="BF824">
        <v>1</v>
      </c>
      <c r="BG824">
        <v>1</v>
      </c>
      <c r="BH824">
        <v>1</v>
      </c>
      <c r="BI824">
        <v>3</v>
      </c>
      <c r="BJ824">
        <v>2</v>
      </c>
      <c r="BK824">
        <v>3</v>
      </c>
      <c r="BL824">
        <v>2</v>
      </c>
      <c r="BM824">
        <v>2</v>
      </c>
      <c r="BN824">
        <v>4</v>
      </c>
      <c r="BO824">
        <v>2</v>
      </c>
      <c r="BP824">
        <v>2</v>
      </c>
      <c r="BQ824">
        <v>2</v>
      </c>
      <c r="BR824">
        <v>1</v>
      </c>
      <c r="BS824">
        <v>2</v>
      </c>
    </row>
    <row r="825" spans="1:72">
      <c r="A825" s="9">
        <v>818</v>
      </c>
      <c r="B825" s="9">
        <v>1</v>
      </c>
      <c r="C825" s="9">
        <v>3</v>
      </c>
      <c r="D825" s="9">
        <v>1</v>
      </c>
      <c r="E825" s="9">
        <v>1</v>
      </c>
      <c r="F825" s="9">
        <v>0</v>
      </c>
      <c r="G825" s="9">
        <v>0</v>
      </c>
      <c r="H825" s="9">
        <v>0</v>
      </c>
      <c r="I825" s="9">
        <v>0</v>
      </c>
      <c r="J825" s="9">
        <v>1</v>
      </c>
      <c r="K825" s="9">
        <v>0</v>
      </c>
      <c r="L825" s="9">
        <v>0</v>
      </c>
      <c r="M825" s="9">
        <v>1</v>
      </c>
      <c r="N825" s="9">
        <v>2</v>
      </c>
      <c r="O825" s="9">
        <v>2</v>
      </c>
      <c r="P825" s="9">
        <v>2</v>
      </c>
      <c r="Q825" s="9">
        <v>1</v>
      </c>
      <c r="R825" s="9">
        <v>1</v>
      </c>
      <c r="S825" s="9">
        <v>2</v>
      </c>
      <c r="T825" s="9">
        <v>2</v>
      </c>
      <c r="U825" s="9">
        <v>1</v>
      </c>
      <c r="V825" s="9">
        <v>2</v>
      </c>
      <c r="W825" s="75">
        <v>2</v>
      </c>
      <c r="X825" s="75" t="s">
        <v>956</v>
      </c>
      <c r="Y825" s="75" t="s">
        <v>952</v>
      </c>
      <c r="Z825" s="9" t="s">
        <v>952</v>
      </c>
      <c r="AA825" s="9">
        <v>2</v>
      </c>
      <c r="AB825" s="9">
        <v>2</v>
      </c>
      <c r="AC825" s="9">
        <v>1</v>
      </c>
      <c r="AD825" s="9">
        <v>1</v>
      </c>
      <c r="AE825" s="9">
        <v>2</v>
      </c>
      <c r="AF825" s="9">
        <v>1</v>
      </c>
      <c r="AG825" s="9">
        <v>1</v>
      </c>
      <c r="AH825" s="9">
        <v>2</v>
      </c>
      <c r="AI825" s="9">
        <v>2</v>
      </c>
      <c r="AJ825">
        <v>2</v>
      </c>
      <c r="AK825" t="s">
        <v>957</v>
      </c>
      <c r="AL825" s="58">
        <v>2</v>
      </c>
      <c r="AM825">
        <v>1</v>
      </c>
      <c r="AN825">
        <v>1</v>
      </c>
      <c r="AO825">
        <v>2</v>
      </c>
      <c r="AP825">
        <v>1</v>
      </c>
      <c r="AQ825">
        <v>1</v>
      </c>
      <c r="AR825">
        <v>1</v>
      </c>
      <c r="AS825">
        <v>2</v>
      </c>
      <c r="AT825">
        <v>2</v>
      </c>
      <c r="AU825">
        <v>2</v>
      </c>
      <c r="AV825">
        <v>2</v>
      </c>
      <c r="AW825">
        <v>2</v>
      </c>
      <c r="AX825">
        <v>2</v>
      </c>
      <c r="AY825">
        <v>2</v>
      </c>
      <c r="AZ825">
        <v>2</v>
      </c>
      <c r="BA825">
        <v>2</v>
      </c>
      <c r="BB825">
        <v>2</v>
      </c>
      <c r="BC825">
        <v>1</v>
      </c>
      <c r="BD825">
        <v>1</v>
      </c>
      <c r="BE825">
        <v>2</v>
      </c>
      <c r="BF825" t="s">
        <v>957</v>
      </c>
      <c r="BG825" t="s">
        <v>957</v>
      </c>
      <c r="BH825">
        <v>2</v>
      </c>
      <c r="BI825">
        <v>2</v>
      </c>
      <c r="BJ825">
        <v>2</v>
      </c>
      <c r="BK825">
        <v>2</v>
      </c>
      <c r="BL825">
        <v>2</v>
      </c>
      <c r="BM825">
        <v>2</v>
      </c>
      <c r="BN825">
        <v>4</v>
      </c>
      <c r="BO825">
        <v>3</v>
      </c>
      <c r="BP825">
        <v>4</v>
      </c>
      <c r="BQ825">
        <v>3</v>
      </c>
      <c r="BR825">
        <v>1</v>
      </c>
      <c r="BS825">
        <v>2</v>
      </c>
    </row>
    <row r="826" spans="1:72" hidden="1">
      <c r="A826" s="9">
        <v>819</v>
      </c>
      <c r="B826" s="9">
        <v>2</v>
      </c>
      <c r="C826" s="9">
        <v>5</v>
      </c>
      <c r="D826" s="9">
        <v>4</v>
      </c>
      <c r="E826" s="9">
        <v>2</v>
      </c>
      <c r="F826" s="9">
        <v>0</v>
      </c>
      <c r="G826" s="9">
        <v>0</v>
      </c>
      <c r="H826" s="9">
        <v>0</v>
      </c>
      <c r="I826" s="9">
        <v>1</v>
      </c>
      <c r="J826" s="9">
        <v>0</v>
      </c>
      <c r="K826" s="9">
        <v>0</v>
      </c>
      <c r="L826" s="9">
        <v>0</v>
      </c>
      <c r="M826" s="9">
        <v>3</v>
      </c>
      <c r="N826" s="9">
        <v>2</v>
      </c>
      <c r="O826" s="9">
        <v>2</v>
      </c>
      <c r="P826" s="9">
        <v>1</v>
      </c>
      <c r="Q826" s="9">
        <v>1</v>
      </c>
      <c r="R826" s="9">
        <v>1</v>
      </c>
      <c r="S826" s="9">
        <v>2</v>
      </c>
      <c r="T826" s="9">
        <v>2</v>
      </c>
      <c r="U826" s="9">
        <v>1</v>
      </c>
      <c r="V826" s="9">
        <v>2</v>
      </c>
      <c r="W826" s="75">
        <v>1</v>
      </c>
      <c r="X826" s="75">
        <v>1</v>
      </c>
      <c r="Y826" s="75">
        <v>2</v>
      </c>
      <c r="Z826" s="9">
        <v>1</v>
      </c>
      <c r="AA826" s="9">
        <v>2</v>
      </c>
      <c r="AB826" s="9">
        <v>2</v>
      </c>
      <c r="AC826" s="9">
        <v>2</v>
      </c>
      <c r="AD826" s="9">
        <v>1</v>
      </c>
      <c r="AE826" s="9">
        <v>2</v>
      </c>
      <c r="AF826" s="9">
        <v>1</v>
      </c>
      <c r="AG826" s="9">
        <v>1</v>
      </c>
      <c r="AH826" s="91">
        <v>1</v>
      </c>
      <c r="AI826" s="9">
        <v>2</v>
      </c>
      <c r="AJ826">
        <v>2</v>
      </c>
      <c r="AK826" t="s">
        <v>957</v>
      </c>
      <c r="AL826" s="58">
        <v>1</v>
      </c>
      <c r="AM826">
        <v>1</v>
      </c>
      <c r="AN826">
        <v>1</v>
      </c>
      <c r="AO826">
        <v>2</v>
      </c>
      <c r="AP826">
        <v>1</v>
      </c>
      <c r="AQ826">
        <v>2</v>
      </c>
      <c r="AR826">
        <v>2</v>
      </c>
      <c r="AS826">
        <v>1</v>
      </c>
      <c r="AT826">
        <v>1</v>
      </c>
      <c r="AU826">
        <v>2</v>
      </c>
      <c r="AV826">
        <v>2</v>
      </c>
      <c r="AW826">
        <v>2</v>
      </c>
      <c r="AX826">
        <v>2</v>
      </c>
      <c r="AY826">
        <v>2</v>
      </c>
      <c r="AZ826">
        <v>2</v>
      </c>
      <c r="BA826">
        <v>1</v>
      </c>
      <c r="BB826">
        <v>2</v>
      </c>
      <c r="BC826">
        <v>1</v>
      </c>
      <c r="BD826">
        <v>2</v>
      </c>
      <c r="BE826">
        <v>1</v>
      </c>
      <c r="BF826">
        <v>2</v>
      </c>
      <c r="BG826">
        <v>2</v>
      </c>
      <c r="BH826">
        <v>1</v>
      </c>
      <c r="BI826">
        <v>4</v>
      </c>
      <c r="BJ826">
        <v>1</v>
      </c>
      <c r="BK826">
        <v>3</v>
      </c>
      <c r="BL826">
        <v>2</v>
      </c>
      <c r="BM826">
        <v>2</v>
      </c>
      <c r="BN826">
        <v>4</v>
      </c>
      <c r="BO826">
        <v>1</v>
      </c>
      <c r="BP826">
        <v>4</v>
      </c>
      <c r="BQ826">
        <v>4</v>
      </c>
      <c r="BR826">
        <v>1</v>
      </c>
      <c r="BS826">
        <v>2</v>
      </c>
      <c r="BT826" t="s">
        <v>476</v>
      </c>
    </row>
    <row r="827" spans="1:72">
      <c r="A827" s="9">
        <v>820</v>
      </c>
      <c r="B827" s="9">
        <v>1</v>
      </c>
      <c r="C827" s="9">
        <v>5</v>
      </c>
      <c r="D827" s="9">
        <v>1</v>
      </c>
      <c r="E827" s="9">
        <v>5</v>
      </c>
      <c r="F827" s="9">
        <v>0</v>
      </c>
      <c r="G827" s="9">
        <v>1</v>
      </c>
      <c r="H827" s="9">
        <v>0</v>
      </c>
      <c r="I827" s="9">
        <v>0</v>
      </c>
      <c r="J827" s="9">
        <v>0</v>
      </c>
      <c r="K827" s="9">
        <v>0</v>
      </c>
      <c r="L827" s="9">
        <v>0</v>
      </c>
      <c r="M827" s="9">
        <v>2</v>
      </c>
      <c r="N827" s="9">
        <v>2</v>
      </c>
      <c r="O827" s="9">
        <v>2</v>
      </c>
      <c r="P827" s="9">
        <v>2</v>
      </c>
      <c r="Q827" s="9">
        <v>1</v>
      </c>
      <c r="R827" s="9">
        <v>1</v>
      </c>
      <c r="S827" s="9">
        <v>1</v>
      </c>
      <c r="T827" s="9">
        <v>1</v>
      </c>
      <c r="U827" s="9">
        <v>1</v>
      </c>
      <c r="V827" s="9">
        <v>1</v>
      </c>
      <c r="W827" s="75">
        <v>2</v>
      </c>
      <c r="X827" s="75" t="s">
        <v>956</v>
      </c>
      <c r="Y827" s="75" t="s">
        <v>952</v>
      </c>
      <c r="Z827" s="9" t="s">
        <v>952</v>
      </c>
      <c r="AA827" s="9">
        <v>1</v>
      </c>
      <c r="AB827" s="9">
        <v>2</v>
      </c>
      <c r="AC827" s="9">
        <v>2</v>
      </c>
      <c r="AD827" s="9">
        <v>1</v>
      </c>
      <c r="AE827" s="9">
        <v>1</v>
      </c>
      <c r="AF827" s="9">
        <v>1</v>
      </c>
      <c r="AG827" s="9">
        <v>2</v>
      </c>
      <c r="AH827" s="91">
        <v>1</v>
      </c>
      <c r="AI827" s="9">
        <v>2</v>
      </c>
      <c r="AJ827">
        <v>1</v>
      </c>
      <c r="AK827">
        <v>1</v>
      </c>
      <c r="AL827" s="58">
        <v>1</v>
      </c>
      <c r="AM827">
        <v>1</v>
      </c>
      <c r="AN827">
        <v>1</v>
      </c>
      <c r="AO827">
        <v>2</v>
      </c>
      <c r="AP827">
        <v>1</v>
      </c>
      <c r="AQ827">
        <v>2</v>
      </c>
      <c r="AS827">
        <v>2</v>
      </c>
      <c r="AT827">
        <v>2</v>
      </c>
      <c r="AU827">
        <v>2</v>
      </c>
      <c r="AV827">
        <v>2</v>
      </c>
      <c r="AW827">
        <v>1</v>
      </c>
      <c r="AX827">
        <v>2</v>
      </c>
      <c r="AY827">
        <v>2</v>
      </c>
      <c r="AZ827">
        <v>1</v>
      </c>
      <c r="BA827">
        <v>1</v>
      </c>
      <c r="BB827">
        <v>1</v>
      </c>
      <c r="BC827">
        <v>2</v>
      </c>
      <c r="BD827">
        <v>2</v>
      </c>
      <c r="BE827">
        <v>1</v>
      </c>
      <c r="BF827">
        <v>1</v>
      </c>
      <c r="BG827">
        <v>1</v>
      </c>
      <c r="BH827">
        <v>1</v>
      </c>
      <c r="BI827">
        <v>1</v>
      </c>
      <c r="BJ827">
        <v>1</v>
      </c>
      <c r="BK827">
        <v>2</v>
      </c>
      <c r="BL827">
        <v>2</v>
      </c>
      <c r="BM827">
        <v>1</v>
      </c>
      <c r="BN827">
        <v>2</v>
      </c>
      <c r="BO827">
        <v>2</v>
      </c>
      <c r="BP827">
        <v>2</v>
      </c>
      <c r="BQ827">
        <v>4</v>
      </c>
      <c r="BR827">
        <v>1</v>
      </c>
      <c r="BS827">
        <v>1</v>
      </c>
    </row>
    <row r="828" spans="1:72" hidden="1">
      <c r="A828" s="9">
        <v>821</v>
      </c>
      <c r="B828" s="9">
        <v>2</v>
      </c>
      <c r="C828" s="9">
        <v>3</v>
      </c>
      <c r="D828" s="9">
        <v>2</v>
      </c>
      <c r="E828" s="9">
        <v>16</v>
      </c>
      <c r="F828" s="9">
        <v>0</v>
      </c>
      <c r="G828" s="9">
        <v>0</v>
      </c>
      <c r="H828" s="9">
        <v>0</v>
      </c>
      <c r="I828" s="9">
        <v>1</v>
      </c>
      <c r="J828" s="9">
        <v>0</v>
      </c>
      <c r="K828" s="9">
        <v>0</v>
      </c>
      <c r="L828" s="9">
        <v>0</v>
      </c>
      <c r="M828" s="9">
        <v>2</v>
      </c>
      <c r="N828" s="9">
        <v>1</v>
      </c>
      <c r="O828" s="9">
        <v>1</v>
      </c>
      <c r="P828" s="9">
        <v>1</v>
      </c>
      <c r="Q828" s="9">
        <v>1</v>
      </c>
      <c r="R828" s="9">
        <v>1</v>
      </c>
      <c r="S828" s="9">
        <v>2</v>
      </c>
      <c r="T828" s="9">
        <v>1</v>
      </c>
      <c r="U828" s="9">
        <v>1</v>
      </c>
      <c r="V828" s="9">
        <v>1</v>
      </c>
      <c r="W828" s="75">
        <v>1</v>
      </c>
      <c r="X828" s="75">
        <v>2</v>
      </c>
      <c r="Y828" s="75">
        <v>2</v>
      </c>
      <c r="Z828" s="9">
        <v>2</v>
      </c>
      <c r="AA828" s="9">
        <v>1</v>
      </c>
      <c r="AB828" s="9">
        <v>1</v>
      </c>
      <c r="AC828" s="9">
        <v>2</v>
      </c>
      <c r="AD828" s="9">
        <v>1</v>
      </c>
      <c r="AE828" s="9">
        <v>1</v>
      </c>
      <c r="AF828" s="9">
        <v>1</v>
      </c>
      <c r="AG828" s="9">
        <v>1</v>
      </c>
      <c r="AH828" s="9">
        <v>1</v>
      </c>
      <c r="AI828" s="9">
        <v>2</v>
      </c>
      <c r="AJ828">
        <v>2</v>
      </c>
      <c r="AK828" t="s">
        <v>957</v>
      </c>
      <c r="AL828" s="58">
        <v>1</v>
      </c>
      <c r="AM828">
        <v>1</v>
      </c>
      <c r="AN828">
        <v>1</v>
      </c>
      <c r="AO828">
        <v>1</v>
      </c>
      <c r="AP828">
        <v>1</v>
      </c>
      <c r="AQ828">
        <v>1</v>
      </c>
      <c r="AR828">
        <v>1</v>
      </c>
      <c r="AS828">
        <v>1</v>
      </c>
      <c r="AT828">
        <v>1</v>
      </c>
      <c r="AU828">
        <v>1</v>
      </c>
      <c r="AV828">
        <v>2</v>
      </c>
      <c r="AW828">
        <v>1</v>
      </c>
      <c r="AX828">
        <v>2</v>
      </c>
      <c r="AY828">
        <v>2</v>
      </c>
      <c r="AZ828">
        <v>2</v>
      </c>
      <c r="BA828">
        <v>1</v>
      </c>
      <c r="BB828">
        <v>2</v>
      </c>
      <c r="BC828">
        <v>1</v>
      </c>
      <c r="BD828">
        <v>1</v>
      </c>
      <c r="BE828">
        <v>1</v>
      </c>
      <c r="BF828">
        <v>2</v>
      </c>
      <c r="BG828">
        <v>1</v>
      </c>
      <c r="BH828">
        <v>1</v>
      </c>
      <c r="BI828">
        <v>1</v>
      </c>
      <c r="BJ828">
        <v>1</v>
      </c>
      <c r="BK828">
        <v>1</v>
      </c>
      <c r="BL828">
        <v>1</v>
      </c>
      <c r="BM828">
        <v>1</v>
      </c>
      <c r="BN828">
        <v>3</v>
      </c>
      <c r="BO828">
        <v>2</v>
      </c>
      <c r="BP828">
        <v>2</v>
      </c>
      <c r="BQ828">
        <v>1</v>
      </c>
      <c r="BR828">
        <v>1</v>
      </c>
      <c r="BS828">
        <v>5</v>
      </c>
    </row>
    <row r="829" spans="1:72" hidden="1">
      <c r="A829" s="9">
        <v>822</v>
      </c>
      <c r="B829" s="9">
        <v>2</v>
      </c>
      <c r="C829" s="9">
        <v>6</v>
      </c>
      <c r="D829" s="9">
        <v>5</v>
      </c>
      <c r="E829" s="9">
        <v>16</v>
      </c>
      <c r="F829" s="9">
        <v>1</v>
      </c>
      <c r="G829" s="9">
        <v>0</v>
      </c>
      <c r="H829" s="9">
        <v>0</v>
      </c>
      <c r="I829" s="9">
        <v>0</v>
      </c>
      <c r="J829" s="9">
        <v>1</v>
      </c>
      <c r="K829" s="9">
        <v>0</v>
      </c>
      <c r="L829" s="9">
        <v>0</v>
      </c>
      <c r="M829" s="9">
        <v>1</v>
      </c>
      <c r="N829" s="9">
        <v>1</v>
      </c>
      <c r="O829" s="9">
        <v>2</v>
      </c>
      <c r="P829" s="9">
        <v>1</v>
      </c>
      <c r="Q829" s="9">
        <v>1</v>
      </c>
      <c r="R829" s="9">
        <v>1</v>
      </c>
      <c r="S829" s="9">
        <v>1</v>
      </c>
      <c r="T829" s="9">
        <v>1</v>
      </c>
      <c r="U829" s="9">
        <v>1</v>
      </c>
      <c r="V829" s="9">
        <v>2</v>
      </c>
      <c r="W829" s="75">
        <v>2</v>
      </c>
      <c r="X829" s="75" t="s">
        <v>956</v>
      </c>
      <c r="Y829" s="75" t="s">
        <v>952</v>
      </c>
      <c r="Z829" s="9" t="s">
        <v>952</v>
      </c>
      <c r="AA829" s="9">
        <v>1</v>
      </c>
      <c r="AB829" s="9">
        <v>2</v>
      </c>
      <c r="AC829" s="9">
        <v>1</v>
      </c>
      <c r="AD829" s="9">
        <v>1</v>
      </c>
      <c r="AE829" s="9">
        <v>2</v>
      </c>
      <c r="AF829" s="9">
        <v>1</v>
      </c>
      <c r="AG829" s="9">
        <v>1</v>
      </c>
      <c r="AH829" s="91">
        <v>1</v>
      </c>
      <c r="AI829" s="9">
        <v>2</v>
      </c>
      <c r="AJ829">
        <v>1</v>
      </c>
      <c r="AK829">
        <v>1</v>
      </c>
      <c r="AL829" s="58">
        <v>1</v>
      </c>
      <c r="AM829">
        <v>2</v>
      </c>
      <c r="AN829">
        <v>2</v>
      </c>
      <c r="AO829">
        <v>2</v>
      </c>
      <c r="AP829">
        <v>2</v>
      </c>
      <c r="AQ829">
        <v>2</v>
      </c>
      <c r="AR829">
        <v>2</v>
      </c>
      <c r="AS829">
        <v>2</v>
      </c>
      <c r="AT829">
        <v>1</v>
      </c>
      <c r="AU829">
        <v>1</v>
      </c>
      <c r="AV829">
        <v>2</v>
      </c>
      <c r="AW829">
        <v>2</v>
      </c>
      <c r="AX829">
        <v>2</v>
      </c>
      <c r="AY829">
        <v>2</v>
      </c>
      <c r="AZ829">
        <v>2</v>
      </c>
      <c r="BA829">
        <v>1</v>
      </c>
      <c r="BB829">
        <v>2</v>
      </c>
      <c r="BC829">
        <v>1</v>
      </c>
      <c r="BD829">
        <v>1</v>
      </c>
      <c r="BE829">
        <v>1</v>
      </c>
      <c r="BF829">
        <v>3</v>
      </c>
      <c r="BG829">
        <v>3</v>
      </c>
      <c r="BH829">
        <v>1</v>
      </c>
      <c r="BI829">
        <v>1</v>
      </c>
      <c r="BJ829">
        <v>1</v>
      </c>
      <c r="BK829">
        <v>1</v>
      </c>
      <c r="BL829">
        <v>1</v>
      </c>
      <c r="BM829">
        <v>2</v>
      </c>
      <c r="BN829">
        <v>4</v>
      </c>
      <c r="BO829">
        <v>2</v>
      </c>
      <c r="BP829">
        <v>1</v>
      </c>
      <c r="BQ829">
        <v>4</v>
      </c>
      <c r="BR829">
        <v>1</v>
      </c>
      <c r="BS829">
        <v>2</v>
      </c>
      <c r="BT829" t="s">
        <v>477</v>
      </c>
    </row>
    <row r="830" spans="1:72" hidden="1">
      <c r="A830" s="9">
        <v>823</v>
      </c>
      <c r="B830" s="9">
        <v>2</v>
      </c>
      <c r="C830" s="9">
        <v>3</v>
      </c>
      <c r="D830" s="9">
        <v>4</v>
      </c>
      <c r="E830" s="9">
        <v>14</v>
      </c>
      <c r="F830" s="9">
        <v>0</v>
      </c>
      <c r="G830" s="9">
        <v>1</v>
      </c>
      <c r="H830" s="9">
        <v>0</v>
      </c>
      <c r="I830" s="9">
        <v>0</v>
      </c>
      <c r="J830" s="9">
        <v>0</v>
      </c>
      <c r="K830" s="9">
        <v>0</v>
      </c>
      <c r="L830" s="9">
        <v>0</v>
      </c>
      <c r="M830" s="9">
        <v>1</v>
      </c>
      <c r="N830" s="9">
        <v>2</v>
      </c>
      <c r="O830" s="9">
        <v>1</v>
      </c>
      <c r="P830" s="9">
        <v>1</v>
      </c>
      <c r="Q830" s="9">
        <v>1</v>
      </c>
      <c r="R830" s="9">
        <v>1</v>
      </c>
      <c r="S830" s="9">
        <v>2</v>
      </c>
      <c r="T830" s="9">
        <v>1</v>
      </c>
      <c r="U830" s="9">
        <v>1</v>
      </c>
      <c r="V830" s="9">
        <v>2</v>
      </c>
      <c r="W830" s="75">
        <v>1</v>
      </c>
      <c r="X830" s="75">
        <v>2</v>
      </c>
      <c r="Y830" s="75"/>
      <c r="Z830" s="9">
        <v>1</v>
      </c>
      <c r="AA830" s="9">
        <v>1</v>
      </c>
      <c r="AB830" s="9">
        <v>2</v>
      </c>
      <c r="AC830" s="9">
        <v>2</v>
      </c>
      <c r="AD830" s="9">
        <v>1</v>
      </c>
      <c r="AE830" s="9">
        <v>1</v>
      </c>
      <c r="AF830" s="9">
        <v>2</v>
      </c>
      <c r="AG830" s="9">
        <v>1</v>
      </c>
      <c r="AH830" s="9">
        <v>1</v>
      </c>
      <c r="AI830" s="9">
        <v>2</v>
      </c>
      <c r="AJ830">
        <v>1</v>
      </c>
      <c r="AK830">
        <v>1</v>
      </c>
      <c r="AL830" s="58">
        <v>1</v>
      </c>
      <c r="AM830">
        <v>2</v>
      </c>
      <c r="AN830">
        <v>2</v>
      </c>
      <c r="AO830">
        <v>2</v>
      </c>
      <c r="AP830">
        <v>1</v>
      </c>
      <c r="AQ830">
        <v>2</v>
      </c>
      <c r="AR830">
        <v>2</v>
      </c>
      <c r="AS830">
        <v>2</v>
      </c>
      <c r="AT830">
        <v>1</v>
      </c>
      <c r="AU830">
        <v>2</v>
      </c>
      <c r="AV830">
        <v>2</v>
      </c>
      <c r="AW830">
        <v>1</v>
      </c>
      <c r="AX830">
        <v>1</v>
      </c>
      <c r="AY830">
        <v>1</v>
      </c>
      <c r="AZ830">
        <v>2</v>
      </c>
      <c r="BA830">
        <v>1</v>
      </c>
      <c r="BB830">
        <v>2</v>
      </c>
      <c r="BC830">
        <v>1</v>
      </c>
      <c r="BD830">
        <v>1</v>
      </c>
      <c r="BE830">
        <v>2</v>
      </c>
      <c r="BF830" t="s">
        <v>957</v>
      </c>
      <c r="BG830" t="s">
        <v>957</v>
      </c>
      <c r="BH830">
        <v>2</v>
      </c>
      <c r="BI830">
        <v>4</v>
      </c>
      <c r="BJ830">
        <v>3</v>
      </c>
      <c r="BK830">
        <v>3</v>
      </c>
      <c r="BL830">
        <v>2</v>
      </c>
      <c r="BM830">
        <v>1</v>
      </c>
      <c r="BN830">
        <v>4</v>
      </c>
      <c r="BO830">
        <v>3</v>
      </c>
      <c r="BP830">
        <v>2</v>
      </c>
      <c r="BQ830">
        <v>4</v>
      </c>
      <c r="BR830">
        <v>1</v>
      </c>
      <c r="BS830">
        <v>2</v>
      </c>
      <c r="BT830" t="s">
        <v>478</v>
      </c>
    </row>
    <row r="831" spans="1:72" hidden="1">
      <c r="A831" s="9">
        <v>824</v>
      </c>
      <c r="B831" s="9">
        <v>2</v>
      </c>
      <c r="C831" s="9">
        <v>8</v>
      </c>
      <c r="D831" s="9">
        <v>5</v>
      </c>
      <c r="E831" s="9">
        <v>6</v>
      </c>
      <c r="F831" s="9">
        <v>0</v>
      </c>
      <c r="G831" s="9">
        <v>0</v>
      </c>
      <c r="H831" s="9">
        <v>0</v>
      </c>
      <c r="I831" s="9">
        <v>0</v>
      </c>
      <c r="J831" s="9">
        <v>0</v>
      </c>
      <c r="K831" s="9">
        <v>1</v>
      </c>
      <c r="L831" s="9">
        <v>0</v>
      </c>
      <c r="M831" s="9">
        <v>2</v>
      </c>
      <c r="N831" s="9">
        <v>1</v>
      </c>
      <c r="O831" s="9">
        <v>1</v>
      </c>
      <c r="P831" s="9">
        <v>1</v>
      </c>
      <c r="Q831" s="9">
        <v>2</v>
      </c>
      <c r="R831" s="9" t="s">
        <v>957</v>
      </c>
      <c r="S831" s="9" t="s">
        <v>957</v>
      </c>
      <c r="T831" s="9">
        <v>1</v>
      </c>
      <c r="U831" s="9">
        <v>1</v>
      </c>
      <c r="V831" s="9">
        <v>1</v>
      </c>
      <c r="W831" s="75">
        <v>1</v>
      </c>
      <c r="X831" s="75">
        <v>1</v>
      </c>
      <c r="Y831" s="75">
        <v>2</v>
      </c>
      <c r="Z831" s="9">
        <v>2</v>
      </c>
      <c r="AA831" s="9">
        <v>1</v>
      </c>
      <c r="AB831" s="9">
        <v>2</v>
      </c>
      <c r="AC831" s="9">
        <v>1</v>
      </c>
      <c r="AD831" s="9">
        <v>1</v>
      </c>
      <c r="AE831" s="9">
        <v>1</v>
      </c>
      <c r="AF831" s="9">
        <v>1</v>
      </c>
      <c r="AG831" s="9">
        <v>1</v>
      </c>
      <c r="AH831" s="91">
        <v>1</v>
      </c>
      <c r="AI831" s="9">
        <v>2</v>
      </c>
      <c r="AJ831">
        <v>2</v>
      </c>
      <c r="AK831" t="s">
        <v>957</v>
      </c>
      <c r="AL831" s="58">
        <v>2</v>
      </c>
      <c r="AM831">
        <v>1</v>
      </c>
      <c r="AN831">
        <v>1</v>
      </c>
      <c r="AO831">
        <v>2</v>
      </c>
      <c r="AP831">
        <v>2</v>
      </c>
      <c r="AQ831">
        <v>2</v>
      </c>
      <c r="AR831">
        <v>2</v>
      </c>
      <c r="AS831">
        <v>2</v>
      </c>
      <c r="AT831">
        <v>2</v>
      </c>
      <c r="AU831">
        <v>2</v>
      </c>
      <c r="AV831">
        <v>2</v>
      </c>
      <c r="AW831">
        <v>1</v>
      </c>
      <c r="AX831">
        <v>2</v>
      </c>
      <c r="AY831">
        <v>2</v>
      </c>
      <c r="AZ831">
        <v>2</v>
      </c>
      <c r="BA831">
        <v>1</v>
      </c>
      <c r="BB831">
        <v>1</v>
      </c>
      <c r="BC831">
        <v>1</v>
      </c>
      <c r="BD831">
        <v>1</v>
      </c>
      <c r="BE831">
        <v>1</v>
      </c>
      <c r="BF831">
        <v>1</v>
      </c>
      <c r="BG831">
        <v>1</v>
      </c>
      <c r="BH831">
        <v>1</v>
      </c>
      <c r="BI831">
        <v>1</v>
      </c>
      <c r="BJ831">
        <v>1</v>
      </c>
      <c r="BK831">
        <v>1</v>
      </c>
      <c r="BL831">
        <v>1</v>
      </c>
      <c r="BM831">
        <v>1</v>
      </c>
      <c r="BN831">
        <v>4</v>
      </c>
      <c r="BO831">
        <v>1</v>
      </c>
      <c r="BP831">
        <v>1</v>
      </c>
      <c r="BQ831">
        <v>3</v>
      </c>
      <c r="BR831">
        <v>1</v>
      </c>
      <c r="BS831">
        <v>5</v>
      </c>
    </row>
    <row r="832" spans="1:72" hidden="1">
      <c r="A832" s="9">
        <v>825</v>
      </c>
      <c r="B832" s="9">
        <v>1</v>
      </c>
      <c r="C832" s="9">
        <v>9</v>
      </c>
      <c r="D832" s="9">
        <v>7</v>
      </c>
      <c r="E832" s="9">
        <v>12</v>
      </c>
      <c r="F832" s="9">
        <v>0</v>
      </c>
      <c r="G832" s="9">
        <v>0</v>
      </c>
      <c r="H832" s="9">
        <v>0</v>
      </c>
      <c r="I832" s="9">
        <v>0</v>
      </c>
      <c r="J832" s="9">
        <v>0</v>
      </c>
      <c r="K832" s="9">
        <v>1</v>
      </c>
      <c r="L832" s="9">
        <v>0</v>
      </c>
      <c r="M832" s="9">
        <v>2</v>
      </c>
      <c r="N832" s="9">
        <v>2</v>
      </c>
      <c r="O832" s="9">
        <v>1</v>
      </c>
      <c r="P832" s="9">
        <v>1</v>
      </c>
      <c r="Q832" s="9">
        <v>1</v>
      </c>
      <c r="R832" s="9">
        <v>2</v>
      </c>
      <c r="S832" s="9"/>
      <c r="T832" s="9">
        <v>1</v>
      </c>
      <c r="U832" s="9">
        <v>1</v>
      </c>
      <c r="V832" s="9">
        <v>2</v>
      </c>
      <c r="W832" s="75">
        <v>1</v>
      </c>
      <c r="X832" s="75">
        <v>2</v>
      </c>
      <c r="Y832" s="75"/>
      <c r="Z832" s="9">
        <v>2</v>
      </c>
      <c r="AA832" s="9">
        <v>1</v>
      </c>
      <c r="AB832" s="9">
        <v>2</v>
      </c>
      <c r="AC832" s="9">
        <v>1</v>
      </c>
      <c r="AD832" s="9">
        <v>1</v>
      </c>
      <c r="AE832" s="9">
        <v>1</v>
      </c>
      <c r="AF832" s="9">
        <v>1</v>
      </c>
      <c r="AG832" s="9">
        <v>1</v>
      </c>
      <c r="AH832" s="9">
        <v>2</v>
      </c>
      <c r="AI832" s="9">
        <v>2</v>
      </c>
      <c r="AJ832">
        <v>2</v>
      </c>
      <c r="AK832" t="s">
        <v>957</v>
      </c>
      <c r="AL832" s="58">
        <v>2</v>
      </c>
      <c r="AM832">
        <v>1</v>
      </c>
      <c r="AN832">
        <v>1</v>
      </c>
      <c r="AO832">
        <v>2</v>
      </c>
      <c r="AP832">
        <v>2</v>
      </c>
      <c r="AQ832">
        <v>2</v>
      </c>
      <c r="AR832">
        <v>1</v>
      </c>
      <c r="AS832">
        <v>2</v>
      </c>
      <c r="AT832">
        <v>2</v>
      </c>
      <c r="AU832">
        <v>2</v>
      </c>
      <c r="BF832" t="s">
        <v>957</v>
      </c>
      <c r="BG832" t="s">
        <v>957</v>
      </c>
      <c r="BR832">
        <v>1</v>
      </c>
      <c r="BS832">
        <v>2</v>
      </c>
    </row>
    <row r="833" spans="1:72" hidden="1">
      <c r="A833" s="9">
        <v>826</v>
      </c>
      <c r="B833" s="9">
        <v>2</v>
      </c>
      <c r="C833" s="9">
        <v>7</v>
      </c>
      <c r="D833" s="9"/>
      <c r="E833" s="9">
        <v>15</v>
      </c>
      <c r="F833" s="9">
        <v>0</v>
      </c>
      <c r="G833" s="9">
        <v>0</v>
      </c>
      <c r="H833" s="9">
        <v>0</v>
      </c>
      <c r="I833" s="9">
        <v>0</v>
      </c>
      <c r="J833" s="9">
        <v>0</v>
      </c>
      <c r="K833" s="9">
        <v>0</v>
      </c>
      <c r="L833" s="9">
        <v>1</v>
      </c>
      <c r="M833" s="9">
        <v>2</v>
      </c>
      <c r="N833" s="9">
        <v>1</v>
      </c>
      <c r="O833" s="9">
        <v>1</v>
      </c>
      <c r="P833" s="9">
        <v>1</v>
      </c>
      <c r="Q833" s="9">
        <v>1</v>
      </c>
      <c r="R833" s="9">
        <v>1</v>
      </c>
      <c r="S833" s="9">
        <v>2</v>
      </c>
      <c r="T833" s="9">
        <v>1</v>
      </c>
      <c r="U833" s="9">
        <v>1</v>
      </c>
      <c r="V833" s="9">
        <v>1</v>
      </c>
      <c r="W833" s="75">
        <v>1</v>
      </c>
      <c r="X833" s="75">
        <v>1</v>
      </c>
      <c r="Y833" s="75">
        <v>2</v>
      </c>
      <c r="Z833" s="9">
        <v>2</v>
      </c>
      <c r="AA833" s="9">
        <v>1</v>
      </c>
      <c r="AB833" s="9">
        <v>2</v>
      </c>
      <c r="AC833" s="9">
        <v>1</v>
      </c>
      <c r="AD833" s="9">
        <v>1</v>
      </c>
      <c r="AE833" s="9">
        <v>1</v>
      </c>
      <c r="AF833" s="9">
        <v>1</v>
      </c>
      <c r="AG833" s="9">
        <v>1</v>
      </c>
      <c r="AH833" s="91">
        <v>1</v>
      </c>
      <c r="AI833" s="9">
        <v>2</v>
      </c>
      <c r="AJ833">
        <v>2</v>
      </c>
      <c r="AK833" t="s">
        <v>957</v>
      </c>
      <c r="AL833" s="58">
        <v>2</v>
      </c>
      <c r="AM833">
        <v>1</v>
      </c>
      <c r="AN833">
        <v>1</v>
      </c>
      <c r="AO833">
        <v>2</v>
      </c>
      <c r="AP833">
        <v>1</v>
      </c>
      <c r="AQ833">
        <v>2</v>
      </c>
      <c r="AR833">
        <v>1</v>
      </c>
      <c r="AS833">
        <v>2</v>
      </c>
      <c r="AT833">
        <v>1</v>
      </c>
      <c r="AU833">
        <v>1</v>
      </c>
      <c r="AV833">
        <v>2</v>
      </c>
      <c r="AW833">
        <v>1</v>
      </c>
      <c r="AX833">
        <v>1</v>
      </c>
      <c r="AY833">
        <v>1</v>
      </c>
      <c r="AZ833">
        <v>1</v>
      </c>
      <c r="BA833">
        <v>1</v>
      </c>
      <c r="BB833">
        <v>1</v>
      </c>
      <c r="BC833">
        <v>1</v>
      </c>
      <c r="BD833">
        <v>1</v>
      </c>
      <c r="BE833">
        <v>1</v>
      </c>
      <c r="BF833">
        <v>1</v>
      </c>
      <c r="BG833">
        <v>1</v>
      </c>
      <c r="BH833">
        <v>1</v>
      </c>
      <c r="BI833">
        <v>2</v>
      </c>
      <c r="BJ833">
        <v>1</v>
      </c>
      <c r="BK833">
        <v>1</v>
      </c>
      <c r="BL833">
        <v>1</v>
      </c>
      <c r="BM833">
        <v>1</v>
      </c>
      <c r="BN833">
        <v>3</v>
      </c>
      <c r="BO833">
        <v>1</v>
      </c>
      <c r="BP833">
        <v>2</v>
      </c>
      <c r="BQ833">
        <v>2</v>
      </c>
      <c r="BR833">
        <v>1</v>
      </c>
      <c r="BS833">
        <v>1</v>
      </c>
    </row>
    <row r="834" spans="1:72" hidden="1">
      <c r="A834" s="9">
        <v>827</v>
      </c>
      <c r="B834" s="9">
        <v>1</v>
      </c>
      <c r="C834" s="9">
        <v>8</v>
      </c>
      <c r="D834" s="9">
        <v>7</v>
      </c>
      <c r="E834" s="9">
        <v>2</v>
      </c>
      <c r="F834" s="9">
        <v>0</v>
      </c>
      <c r="G834" s="9">
        <v>0</v>
      </c>
      <c r="H834" s="9">
        <v>0</v>
      </c>
      <c r="I834" s="9">
        <v>0</v>
      </c>
      <c r="J834" s="9">
        <v>0</v>
      </c>
      <c r="K834" s="9">
        <v>1</v>
      </c>
      <c r="L834" s="9">
        <v>0</v>
      </c>
      <c r="M834" s="9">
        <v>2</v>
      </c>
      <c r="N834" s="9">
        <v>1</v>
      </c>
      <c r="O834" s="9">
        <v>1</v>
      </c>
      <c r="P834" s="9">
        <v>1</v>
      </c>
      <c r="Q834" s="9">
        <v>1</v>
      </c>
      <c r="R834" s="9">
        <v>1</v>
      </c>
      <c r="S834" s="9">
        <v>1</v>
      </c>
      <c r="T834" s="9">
        <v>1</v>
      </c>
      <c r="U834" s="9">
        <v>1</v>
      </c>
      <c r="V834" s="9">
        <v>1</v>
      </c>
      <c r="W834" s="75">
        <v>2</v>
      </c>
      <c r="X834" s="75" t="s">
        <v>956</v>
      </c>
      <c r="Y834" s="75" t="s">
        <v>952</v>
      </c>
      <c r="Z834" s="9" t="s">
        <v>952</v>
      </c>
      <c r="AA834" s="9">
        <v>2</v>
      </c>
      <c r="AB834" s="9">
        <v>2</v>
      </c>
      <c r="AC834" s="9">
        <v>1</v>
      </c>
      <c r="AD834" s="9">
        <v>1</v>
      </c>
      <c r="AE834" s="9">
        <v>2</v>
      </c>
      <c r="AF834" s="9">
        <v>1</v>
      </c>
      <c r="AG834" s="9">
        <v>1</v>
      </c>
      <c r="AH834" s="91">
        <v>1</v>
      </c>
      <c r="AI834" s="9">
        <v>2</v>
      </c>
      <c r="AJ834">
        <v>1</v>
      </c>
      <c r="AK834">
        <v>1</v>
      </c>
      <c r="AL834" s="58">
        <v>2</v>
      </c>
      <c r="AM834">
        <v>1</v>
      </c>
      <c r="AN834">
        <v>1</v>
      </c>
      <c r="AO834">
        <v>1</v>
      </c>
      <c r="AP834">
        <v>2</v>
      </c>
      <c r="AQ834">
        <v>2</v>
      </c>
      <c r="AR834">
        <v>2</v>
      </c>
      <c r="AS834">
        <v>2</v>
      </c>
      <c r="AT834">
        <v>2</v>
      </c>
      <c r="AU834">
        <v>2</v>
      </c>
      <c r="AV834">
        <v>2</v>
      </c>
      <c r="AW834">
        <v>1</v>
      </c>
      <c r="AX834">
        <v>1</v>
      </c>
      <c r="AY834">
        <v>2</v>
      </c>
      <c r="AZ834">
        <v>2</v>
      </c>
      <c r="BA834">
        <v>1</v>
      </c>
      <c r="BB834">
        <v>1</v>
      </c>
      <c r="BC834">
        <v>1</v>
      </c>
      <c r="BD834">
        <v>1</v>
      </c>
      <c r="BE834">
        <v>1</v>
      </c>
      <c r="BF834">
        <v>3</v>
      </c>
      <c r="BG834">
        <v>4</v>
      </c>
      <c r="BH834">
        <v>1</v>
      </c>
      <c r="BI834">
        <v>2</v>
      </c>
      <c r="BJ834">
        <v>2</v>
      </c>
      <c r="BK834">
        <v>2</v>
      </c>
      <c r="BL834">
        <v>3</v>
      </c>
      <c r="BM834">
        <v>1</v>
      </c>
      <c r="BN834">
        <v>3</v>
      </c>
      <c r="BO834">
        <v>3</v>
      </c>
      <c r="BP834">
        <v>2</v>
      </c>
      <c r="BQ834">
        <v>3</v>
      </c>
      <c r="BR834">
        <v>2</v>
      </c>
      <c r="BS834">
        <v>3</v>
      </c>
    </row>
    <row r="835" spans="1:72" hidden="1">
      <c r="A835" s="9">
        <v>828</v>
      </c>
      <c r="B835" s="9">
        <v>2</v>
      </c>
      <c r="C835" s="9">
        <v>7</v>
      </c>
      <c r="D835" s="9">
        <v>5</v>
      </c>
      <c r="E835" s="9">
        <v>9</v>
      </c>
      <c r="F835" s="9">
        <v>0</v>
      </c>
      <c r="G835" s="9">
        <v>0</v>
      </c>
      <c r="H835" s="9">
        <v>0</v>
      </c>
      <c r="I835" s="9">
        <v>0</v>
      </c>
      <c r="J835" s="9">
        <v>0</v>
      </c>
      <c r="K835" s="9">
        <v>1</v>
      </c>
      <c r="L835" s="9">
        <v>0</v>
      </c>
      <c r="M835" s="9">
        <v>2</v>
      </c>
      <c r="N835" s="9">
        <v>1</v>
      </c>
      <c r="O835" s="9">
        <v>1</v>
      </c>
      <c r="P835" s="9">
        <v>1</v>
      </c>
      <c r="Q835" s="9">
        <v>2</v>
      </c>
      <c r="R835" s="9" t="s">
        <v>957</v>
      </c>
      <c r="S835" s="9" t="s">
        <v>957</v>
      </c>
      <c r="T835" s="9">
        <v>1</v>
      </c>
      <c r="U835" s="9">
        <v>1</v>
      </c>
      <c r="V835" s="9">
        <v>2</v>
      </c>
      <c r="W835" s="75">
        <v>1</v>
      </c>
      <c r="X835" s="75">
        <v>1</v>
      </c>
      <c r="Y835" s="75">
        <v>2</v>
      </c>
      <c r="Z835" s="9">
        <v>2</v>
      </c>
      <c r="AA835" s="9">
        <v>2</v>
      </c>
      <c r="AB835" s="9">
        <v>2</v>
      </c>
      <c r="AC835" s="9">
        <v>2</v>
      </c>
      <c r="AD835" s="9">
        <v>1</v>
      </c>
      <c r="AE835" s="9">
        <v>2</v>
      </c>
      <c r="AF835" s="9">
        <v>1</v>
      </c>
      <c r="AG835" s="9">
        <v>1</v>
      </c>
      <c r="AH835" s="91">
        <v>1</v>
      </c>
      <c r="AI835" s="9">
        <v>2</v>
      </c>
      <c r="AJ835">
        <v>2</v>
      </c>
      <c r="AK835" t="s">
        <v>957</v>
      </c>
      <c r="AL835" s="58">
        <v>2</v>
      </c>
      <c r="AM835">
        <v>1</v>
      </c>
      <c r="AN835">
        <v>2</v>
      </c>
      <c r="AO835">
        <v>2</v>
      </c>
      <c r="AP835">
        <v>1</v>
      </c>
      <c r="AQ835">
        <v>2</v>
      </c>
      <c r="AR835">
        <v>2</v>
      </c>
      <c r="AS835">
        <v>2</v>
      </c>
      <c r="AT835">
        <v>1</v>
      </c>
      <c r="AU835">
        <v>1</v>
      </c>
      <c r="AV835">
        <v>2</v>
      </c>
      <c r="AW835">
        <v>1</v>
      </c>
      <c r="AX835">
        <v>2</v>
      </c>
      <c r="AY835">
        <v>2</v>
      </c>
      <c r="AZ835">
        <v>2</v>
      </c>
      <c r="BA835">
        <v>1</v>
      </c>
      <c r="BB835">
        <v>2</v>
      </c>
      <c r="BC835">
        <v>1</v>
      </c>
      <c r="BD835">
        <v>1</v>
      </c>
      <c r="BE835">
        <v>1</v>
      </c>
      <c r="BF835">
        <v>1</v>
      </c>
      <c r="BG835">
        <v>1</v>
      </c>
      <c r="BH835">
        <v>1</v>
      </c>
      <c r="BI835">
        <v>2</v>
      </c>
      <c r="BJ835">
        <v>2</v>
      </c>
      <c r="BK835">
        <v>1</v>
      </c>
      <c r="BL835">
        <v>1</v>
      </c>
      <c r="BM835">
        <v>3</v>
      </c>
      <c r="BN835">
        <v>4</v>
      </c>
      <c r="BO835">
        <v>1</v>
      </c>
      <c r="BP835">
        <v>4</v>
      </c>
      <c r="BQ835">
        <v>3</v>
      </c>
      <c r="BR835">
        <v>1</v>
      </c>
      <c r="BS835">
        <v>1</v>
      </c>
    </row>
    <row r="836" spans="1:72" hidden="1">
      <c r="A836" s="9">
        <v>829</v>
      </c>
      <c r="B836" s="9">
        <v>2</v>
      </c>
      <c r="C836" s="9">
        <v>8</v>
      </c>
      <c r="D836" s="9">
        <v>5</v>
      </c>
      <c r="E836" s="9">
        <v>8</v>
      </c>
      <c r="F836" s="9">
        <v>0</v>
      </c>
      <c r="G836" s="9">
        <v>0</v>
      </c>
      <c r="H836" s="9">
        <v>0</v>
      </c>
      <c r="I836" s="9">
        <v>0</v>
      </c>
      <c r="J836" s="9">
        <v>0</v>
      </c>
      <c r="K836" s="9">
        <v>1</v>
      </c>
      <c r="L836" s="9">
        <v>0</v>
      </c>
      <c r="M836" s="9">
        <v>2</v>
      </c>
      <c r="N836" s="9">
        <v>1</v>
      </c>
      <c r="O836" s="9">
        <v>2</v>
      </c>
      <c r="P836" s="9">
        <v>1</v>
      </c>
      <c r="Q836" s="9">
        <v>1</v>
      </c>
      <c r="R836" s="9">
        <v>1</v>
      </c>
      <c r="S836" s="9">
        <v>1</v>
      </c>
      <c r="T836" s="9">
        <v>1</v>
      </c>
      <c r="U836" s="9">
        <v>1</v>
      </c>
      <c r="V836" s="9">
        <v>1</v>
      </c>
      <c r="W836" s="75">
        <v>1</v>
      </c>
      <c r="X836" s="75">
        <v>1</v>
      </c>
      <c r="Y836" s="75">
        <v>2</v>
      </c>
      <c r="Z836" s="9"/>
      <c r="AA836" s="9">
        <v>1</v>
      </c>
      <c r="AB836" s="9">
        <v>2</v>
      </c>
      <c r="AC836" s="9">
        <v>1</v>
      </c>
      <c r="AD836" s="9">
        <v>1</v>
      </c>
      <c r="AE836" s="9">
        <v>2</v>
      </c>
      <c r="AF836" s="9">
        <v>1</v>
      </c>
      <c r="AG836" s="9">
        <v>1</v>
      </c>
      <c r="AH836" s="9">
        <v>1</v>
      </c>
      <c r="AI836" s="9">
        <v>2</v>
      </c>
      <c r="AJ836">
        <v>2</v>
      </c>
      <c r="AK836" t="s">
        <v>957</v>
      </c>
      <c r="AL836" s="58">
        <v>1</v>
      </c>
      <c r="AM836">
        <v>1</v>
      </c>
      <c r="AN836">
        <v>1</v>
      </c>
      <c r="AO836">
        <v>2</v>
      </c>
      <c r="AP836">
        <v>1</v>
      </c>
      <c r="AQ836">
        <v>2</v>
      </c>
      <c r="AR836">
        <v>2</v>
      </c>
      <c r="AS836">
        <v>2</v>
      </c>
      <c r="AT836">
        <v>2</v>
      </c>
      <c r="AU836">
        <v>1</v>
      </c>
      <c r="AV836">
        <v>2</v>
      </c>
      <c r="AW836">
        <v>1</v>
      </c>
      <c r="AX836">
        <v>2</v>
      </c>
      <c r="AY836">
        <v>2</v>
      </c>
      <c r="AZ836">
        <v>2</v>
      </c>
      <c r="BA836">
        <v>2</v>
      </c>
      <c r="BB836">
        <v>2</v>
      </c>
      <c r="BC836">
        <v>1</v>
      </c>
      <c r="BD836">
        <v>1</v>
      </c>
      <c r="BE836">
        <v>2</v>
      </c>
      <c r="BF836" t="s">
        <v>957</v>
      </c>
      <c r="BG836" t="s">
        <v>957</v>
      </c>
      <c r="BH836">
        <v>1</v>
      </c>
      <c r="BI836">
        <v>1</v>
      </c>
      <c r="BJ836">
        <v>1</v>
      </c>
      <c r="BK836">
        <v>1</v>
      </c>
      <c r="BL836">
        <v>1</v>
      </c>
      <c r="BM836">
        <v>1</v>
      </c>
      <c r="BN836">
        <v>2</v>
      </c>
      <c r="BO836">
        <v>2</v>
      </c>
      <c r="BP836">
        <v>3</v>
      </c>
      <c r="BQ836">
        <v>2</v>
      </c>
      <c r="BR836">
        <v>1</v>
      </c>
      <c r="BS836">
        <v>2</v>
      </c>
    </row>
    <row r="837" spans="1:72">
      <c r="A837" s="9">
        <v>830</v>
      </c>
      <c r="B837" s="9">
        <v>2</v>
      </c>
      <c r="C837" s="9">
        <v>8</v>
      </c>
      <c r="D837" s="9">
        <v>7</v>
      </c>
      <c r="E837" s="9">
        <v>6</v>
      </c>
      <c r="F837" s="9">
        <v>0</v>
      </c>
      <c r="G837" s="9">
        <v>0</v>
      </c>
      <c r="H837" s="9">
        <v>0</v>
      </c>
      <c r="I837" s="9">
        <v>0</v>
      </c>
      <c r="J837" s="9">
        <v>0</v>
      </c>
      <c r="K837" s="9">
        <v>1</v>
      </c>
      <c r="L837" s="9">
        <v>0</v>
      </c>
      <c r="M837" s="9">
        <v>2</v>
      </c>
      <c r="N837" s="9">
        <v>2</v>
      </c>
      <c r="O837" s="9">
        <v>2</v>
      </c>
      <c r="P837" s="9">
        <v>1</v>
      </c>
      <c r="Q837" s="9">
        <v>1</v>
      </c>
      <c r="R837" s="9">
        <v>1</v>
      </c>
      <c r="S837" s="9">
        <v>1</v>
      </c>
      <c r="T837" s="9">
        <v>1</v>
      </c>
      <c r="U837" s="9">
        <v>1</v>
      </c>
      <c r="V837" s="9">
        <v>2</v>
      </c>
      <c r="W837" s="75">
        <v>2</v>
      </c>
      <c r="X837" s="75" t="s">
        <v>956</v>
      </c>
      <c r="Y837" s="75" t="s">
        <v>952</v>
      </c>
      <c r="Z837" s="9" t="s">
        <v>952</v>
      </c>
      <c r="AA837" s="9">
        <v>1</v>
      </c>
      <c r="AB837" s="9">
        <v>2</v>
      </c>
      <c r="AC837" s="9">
        <v>1</v>
      </c>
      <c r="AD837" s="9">
        <v>1</v>
      </c>
      <c r="AE837" s="9">
        <v>1</v>
      </c>
      <c r="AF837" s="9">
        <v>1</v>
      </c>
      <c r="AG837" s="9">
        <v>1</v>
      </c>
      <c r="AH837" s="91">
        <v>1</v>
      </c>
      <c r="AI837" s="9">
        <v>2</v>
      </c>
      <c r="AJ837">
        <v>2</v>
      </c>
      <c r="AK837" t="s">
        <v>957</v>
      </c>
      <c r="AL837" s="58">
        <v>2</v>
      </c>
      <c r="AM837">
        <v>1</v>
      </c>
      <c r="AN837">
        <v>2</v>
      </c>
      <c r="AO837">
        <v>2</v>
      </c>
      <c r="AP837">
        <v>1</v>
      </c>
      <c r="AQ837">
        <v>2</v>
      </c>
      <c r="AR837">
        <v>1</v>
      </c>
      <c r="AS837">
        <v>1</v>
      </c>
      <c r="AT837">
        <v>1</v>
      </c>
      <c r="AU837">
        <v>2</v>
      </c>
      <c r="AV837">
        <v>2</v>
      </c>
      <c r="AW837">
        <v>1</v>
      </c>
      <c r="AX837">
        <v>1</v>
      </c>
      <c r="AY837">
        <v>1</v>
      </c>
      <c r="AZ837">
        <v>1</v>
      </c>
      <c r="BA837">
        <v>1</v>
      </c>
      <c r="BB837">
        <v>2</v>
      </c>
      <c r="BC837">
        <v>1</v>
      </c>
      <c r="BD837">
        <v>1</v>
      </c>
      <c r="BE837">
        <v>1</v>
      </c>
      <c r="BF837">
        <v>1</v>
      </c>
      <c r="BG837">
        <v>1</v>
      </c>
      <c r="BH837">
        <v>1</v>
      </c>
      <c r="BI837">
        <v>3</v>
      </c>
      <c r="BJ837">
        <v>3</v>
      </c>
      <c r="BK837">
        <v>2</v>
      </c>
      <c r="BL837">
        <v>2</v>
      </c>
      <c r="BM837">
        <v>1</v>
      </c>
      <c r="BN837">
        <v>3</v>
      </c>
      <c r="BO837">
        <v>3</v>
      </c>
      <c r="BP837">
        <v>2</v>
      </c>
      <c r="BQ837">
        <v>2</v>
      </c>
      <c r="BR837">
        <v>1</v>
      </c>
      <c r="BS837">
        <v>2</v>
      </c>
    </row>
    <row r="838" spans="1:72">
      <c r="A838" s="9">
        <v>831</v>
      </c>
      <c r="B838" s="9">
        <v>1</v>
      </c>
      <c r="C838" s="9">
        <v>8</v>
      </c>
      <c r="D838" s="9">
        <v>7</v>
      </c>
      <c r="E838" s="9">
        <v>1</v>
      </c>
      <c r="F838" s="9">
        <v>1</v>
      </c>
      <c r="G838" s="9">
        <v>0</v>
      </c>
      <c r="H838" s="9">
        <v>0</v>
      </c>
      <c r="I838" s="9">
        <v>1</v>
      </c>
      <c r="J838" s="9">
        <v>1</v>
      </c>
      <c r="K838" s="9">
        <v>0</v>
      </c>
      <c r="L838" s="9">
        <v>0</v>
      </c>
      <c r="M838" s="9">
        <v>1</v>
      </c>
      <c r="N838" s="9">
        <v>2</v>
      </c>
      <c r="O838" s="9">
        <v>2</v>
      </c>
      <c r="P838" s="9">
        <v>1</v>
      </c>
      <c r="Q838" s="9">
        <v>1</v>
      </c>
      <c r="R838" s="9">
        <v>2</v>
      </c>
      <c r="S838" s="9">
        <v>2</v>
      </c>
      <c r="T838" s="9">
        <v>1</v>
      </c>
      <c r="U838" s="9">
        <v>1</v>
      </c>
      <c r="V838" s="9">
        <v>1</v>
      </c>
      <c r="W838" s="75">
        <v>1</v>
      </c>
      <c r="X838" s="75">
        <v>1</v>
      </c>
      <c r="Y838" s="75">
        <v>2</v>
      </c>
      <c r="Z838" s="9">
        <v>1</v>
      </c>
      <c r="AA838" s="9">
        <v>1</v>
      </c>
      <c r="AB838" s="9">
        <v>2</v>
      </c>
      <c r="AC838" s="9">
        <v>1</v>
      </c>
      <c r="AD838" s="9">
        <v>1</v>
      </c>
      <c r="AE838" s="9">
        <v>2</v>
      </c>
      <c r="AF838" s="9">
        <v>1</v>
      </c>
      <c r="AG838" s="9">
        <v>1</v>
      </c>
      <c r="AH838" s="9">
        <v>2</v>
      </c>
      <c r="AI838" s="9">
        <v>2</v>
      </c>
      <c r="AJ838">
        <v>1</v>
      </c>
      <c r="AK838">
        <v>1</v>
      </c>
      <c r="AL838" s="58">
        <v>1</v>
      </c>
      <c r="AM838">
        <v>1</v>
      </c>
      <c r="AN838">
        <v>1</v>
      </c>
      <c r="AO838">
        <v>1</v>
      </c>
      <c r="AP838">
        <v>2</v>
      </c>
      <c r="AQ838">
        <v>2</v>
      </c>
      <c r="AR838">
        <v>1</v>
      </c>
      <c r="AS838">
        <v>2</v>
      </c>
      <c r="AT838">
        <v>2</v>
      </c>
      <c r="AU838">
        <v>2</v>
      </c>
      <c r="AV838">
        <v>2</v>
      </c>
      <c r="AW838">
        <v>1</v>
      </c>
      <c r="AX838">
        <v>1</v>
      </c>
      <c r="AY838">
        <v>2</v>
      </c>
      <c r="AZ838">
        <v>1</v>
      </c>
      <c r="BA838">
        <v>1</v>
      </c>
      <c r="BB838">
        <v>1</v>
      </c>
      <c r="BC838">
        <v>2</v>
      </c>
      <c r="BD838">
        <v>1</v>
      </c>
      <c r="BE838">
        <v>1</v>
      </c>
      <c r="BF838">
        <v>2</v>
      </c>
      <c r="BG838">
        <v>1</v>
      </c>
      <c r="BH838">
        <v>1</v>
      </c>
      <c r="BI838">
        <v>2</v>
      </c>
      <c r="BJ838">
        <v>2</v>
      </c>
      <c r="BK838">
        <v>1</v>
      </c>
      <c r="BL838">
        <v>1</v>
      </c>
      <c r="BM838">
        <v>3</v>
      </c>
      <c r="BN838">
        <v>3</v>
      </c>
      <c r="BO838">
        <v>2</v>
      </c>
      <c r="BP838">
        <v>2</v>
      </c>
      <c r="BQ838">
        <v>2</v>
      </c>
      <c r="BR838">
        <v>1</v>
      </c>
      <c r="BS838">
        <v>2</v>
      </c>
    </row>
    <row r="839" spans="1:72" hidden="1">
      <c r="A839" s="9">
        <v>832</v>
      </c>
      <c r="B839" s="9">
        <v>2</v>
      </c>
      <c r="C839" s="9">
        <v>8</v>
      </c>
      <c r="D839" s="9">
        <v>7</v>
      </c>
      <c r="E839" s="9">
        <v>13</v>
      </c>
      <c r="F839" s="9">
        <v>0</v>
      </c>
      <c r="G839" s="9">
        <v>0</v>
      </c>
      <c r="H839" s="9">
        <v>0</v>
      </c>
      <c r="I839" s="9">
        <v>0</v>
      </c>
      <c r="J839" s="9">
        <v>0</v>
      </c>
      <c r="K839" s="9">
        <v>1</v>
      </c>
      <c r="L839" s="9">
        <v>0</v>
      </c>
      <c r="M839" s="9">
        <v>2</v>
      </c>
      <c r="N839" s="9">
        <v>1</v>
      </c>
      <c r="O839" s="9">
        <v>1</v>
      </c>
      <c r="P839" s="9">
        <v>1</v>
      </c>
      <c r="Q839" s="9">
        <v>2</v>
      </c>
      <c r="R839" s="9" t="s">
        <v>957</v>
      </c>
      <c r="S839" s="9" t="s">
        <v>957</v>
      </c>
      <c r="T839" s="9">
        <v>1</v>
      </c>
      <c r="U839" s="9">
        <v>2</v>
      </c>
      <c r="V839" s="9" t="s">
        <v>957</v>
      </c>
      <c r="W839" s="75">
        <v>2</v>
      </c>
      <c r="X839" s="75" t="s">
        <v>956</v>
      </c>
      <c r="Y839" s="75" t="s">
        <v>952</v>
      </c>
      <c r="Z839" s="9" t="s">
        <v>952</v>
      </c>
      <c r="AA839" s="9">
        <v>2</v>
      </c>
      <c r="AB839" s="9">
        <v>2</v>
      </c>
      <c r="AC839" s="9">
        <v>1</v>
      </c>
      <c r="AD839" s="9">
        <v>1</v>
      </c>
      <c r="AE839" s="9">
        <v>1</v>
      </c>
      <c r="AF839" s="9">
        <v>2</v>
      </c>
      <c r="AG839" s="9">
        <v>2</v>
      </c>
      <c r="AH839" s="9">
        <v>1</v>
      </c>
      <c r="AI839" s="9">
        <v>2</v>
      </c>
      <c r="AJ839">
        <v>2</v>
      </c>
      <c r="AK839" t="s">
        <v>957</v>
      </c>
      <c r="AL839" s="58">
        <v>2</v>
      </c>
      <c r="AM839">
        <v>2</v>
      </c>
      <c r="AN839">
        <v>2</v>
      </c>
      <c r="AO839">
        <v>2</v>
      </c>
      <c r="AP839">
        <v>2</v>
      </c>
      <c r="AQ839">
        <v>2</v>
      </c>
      <c r="AR839">
        <v>2</v>
      </c>
      <c r="AS839">
        <v>2</v>
      </c>
      <c r="AT839">
        <v>2</v>
      </c>
      <c r="AU839">
        <v>1</v>
      </c>
      <c r="AV839">
        <v>2</v>
      </c>
      <c r="AW839">
        <v>2</v>
      </c>
      <c r="AX839">
        <v>1</v>
      </c>
      <c r="AY839">
        <v>2</v>
      </c>
      <c r="AZ839">
        <v>1</v>
      </c>
      <c r="BA839">
        <v>1</v>
      </c>
      <c r="BB839">
        <v>1</v>
      </c>
      <c r="BC839">
        <v>1</v>
      </c>
      <c r="BD839">
        <v>1</v>
      </c>
      <c r="BE839">
        <v>2</v>
      </c>
      <c r="BF839" t="s">
        <v>957</v>
      </c>
      <c r="BG839" t="s">
        <v>957</v>
      </c>
      <c r="BH839">
        <v>1</v>
      </c>
      <c r="BI839">
        <v>1</v>
      </c>
      <c r="BJ839">
        <v>1</v>
      </c>
      <c r="BK839">
        <v>2</v>
      </c>
      <c r="BL839">
        <v>1</v>
      </c>
      <c r="BM839">
        <v>1</v>
      </c>
      <c r="BN839">
        <v>3</v>
      </c>
      <c r="BO839">
        <v>3</v>
      </c>
      <c r="BP839">
        <v>4</v>
      </c>
      <c r="BQ839">
        <v>4</v>
      </c>
      <c r="BR839">
        <v>1</v>
      </c>
      <c r="BS839">
        <v>2</v>
      </c>
    </row>
    <row r="840" spans="1:72" hidden="1">
      <c r="A840" s="9">
        <v>833</v>
      </c>
      <c r="B840" s="9">
        <v>2</v>
      </c>
      <c r="C840" s="9">
        <v>5</v>
      </c>
      <c r="D840" s="9">
        <v>5</v>
      </c>
      <c r="E840" s="9">
        <v>11</v>
      </c>
      <c r="F840" s="9">
        <v>0</v>
      </c>
      <c r="G840" s="9">
        <v>0</v>
      </c>
      <c r="H840" s="9">
        <v>0</v>
      </c>
      <c r="I840" s="9">
        <v>0</v>
      </c>
      <c r="J840" s="9">
        <v>1</v>
      </c>
      <c r="K840" s="9">
        <v>1</v>
      </c>
      <c r="L840" s="9">
        <v>0</v>
      </c>
      <c r="M840" s="9">
        <v>2</v>
      </c>
      <c r="N840" s="9">
        <v>1</v>
      </c>
      <c r="O840" s="9">
        <v>2</v>
      </c>
      <c r="P840" s="9">
        <v>1</v>
      </c>
      <c r="Q840" s="9">
        <v>1</v>
      </c>
      <c r="R840" s="9">
        <v>1</v>
      </c>
      <c r="S840" s="9">
        <v>1</v>
      </c>
      <c r="T840" s="9">
        <v>2</v>
      </c>
      <c r="U840" s="9">
        <v>1</v>
      </c>
      <c r="V840" s="9">
        <v>1</v>
      </c>
      <c r="W840" s="75">
        <v>1</v>
      </c>
      <c r="X840" s="75">
        <v>1</v>
      </c>
      <c r="Y840" s="75">
        <v>2</v>
      </c>
      <c r="Z840" s="9">
        <v>1</v>
      </c>
      <c r="AA840" s="9">
        <v>2</v>
      </c>
      <c r="AB840" s="9">
        <v>2</v>
      </c>
      <c r="AC840" s="9">
        <v>2</v>
      </c>
      <c r="AD840" s="9">
        <v>1</v>
      </c>
      <c r="AE840" s="9">
        <v>1</v>
      </c>
      <c r="AF840" s="9">
        <v>2</v>
      </c>
      <c r="AG840" s="9">
        <v>1</v>
      </c>
      <c r="AH840" s="9">
        <v>2</v>
      </c>
      <c r="AI840" s="9">
        <v>2</v>
      </c>
      <c r="AJ840">
        <v>2</v>
      </c>
      <c r="AK840" t="s">
        <v>957</v>
      </c>
      <c r="AL840" s="58">
        <v>2</v>
      </c>
      <c r="AM840">
        <v>2</v>
      </c>
      <c r="AN840">
        <v>2</v>
      </c>
      <c r="AO840">
        <v>2</v>
      </c>
      <c r="AP840">
        <v>1</v>
      </c>
      <c r="AQ840">
        <v>2</v>
      </c>
      <c r="AR840">
        <v>2</v>
      </c>
      <c r="AS840">
        <v>2</v>
      </c>
      <c r="AT840">
        <v>2</v>
      </c>
      <c r="AU840">
        <v>2</v>
      </c>
      <c r="AV840">
        <v>2</v>
      </c>
      <c r="AW840">
        <v>2</v>
      </c>
      <c r="AX840">
        <v>2</v>
      </c>
      <c r="AY840">
        <v>2</v>
      </c>
      <c r="AZ840">
        <v>2</v>
      </c>
      <c r="BA840">
        <v>2</v>
      </c>
      <c r="BB840">
        <v>2</v>
      </c>
      <c r="BC840">
        <v>1</v>
      </c>
      <c r="BD840">
        <v>1</v>
      </c>
      <c r="BE840">
        <v>1</v>
      </c>
      <c r="BF840">
        <v>3</v>
      </c>
      <c r="BG840">
        <v>3</v>
      </c>
      <c r="BH840">
        <v>2</v>
      </c>
      <c r="BI840">
        <v>3</v>
      </c>
      <c r="BJ840">
        <v>2</v>
      </c>
      <c r="BK840">
        <v>3</v>
      </c>
      <c r="BL840">
        <v>2</v>
      </c>
      <c r="BM840">
        <v>2</v>
      </c>
      <c r="BN840">
        <v>4</v>
      </c>
      <c r="BO840">
        <v>2</v>
      </c>
      <c r="BP840">
        <v>4</v>
      </c>
      <c r="BQ840">
        <v>2</v>
      </c>
      <c r="BR840">
        <v>1</v>
      </c>
      <c r="BS840">
        <v>5</v>
      </c>
    </row>
    <row r="841" spans="1:72" hidden="1">
      <c r="A841" s="9">
        <v>834</v>
      </c>
      <c r="B841" s="9">
        <v>1</v>
      </c>
      <c r="C841" s="9">
        <v>6</v>
      </c>
      <c r="D841" s="9">
        <v>1</v>
      </c>
      <c r="E841" s="9"/>
      <c r="F841" s="9">
        <v>0</v>
      </c>
      <c r="G841" s="9">
        <v>0</v>
      </c>
      <c r="H841" s="9">
        <v>0</v>
      </c>
      <c r="I841" s="9">
        <v>0</v>
      </c>
      <c r="J841" s="9">
        <v>0</v>
      </c>
      <c r="K841" s="9">
        <v>1</v>
      </c>
      <c r="L841" s="9">
        <v>0</v>
      </c>
      <c r="M841" s="9">
        <v>2</v>
      </c>
      <c r="N841" s="9">
        <v>2</v>
      </c>
      <c r="O841" s="9">
        <v>2</v>
      </c>
      <c r="P841" s="9">
        <v>2</v>
      </c>
      <c r="Q841" s="9">
        <v>1</v>
      </c>
      <c r="R841" s="9">
        <v>1</v>
      </c>
      <c r="S841" s="9">
        <v>2</v>
      </c>
      <c r="T841" s="9">
        <v>2</v>
      </c>
      <c r="U841" s="9">
        <v>1</v>
      </c>
      <c r="V841" s="9">
        <v>2</v>
      </c>
      <c r="W841" s="75">
        <v>1</v>
      </c>
      <c r="X841" s="75">
        <v>2</v>
      </c>
      <c r="Y841" s="75"/>
      <c r="Z841" s="9">
        <v>1</v>
      </c>
      <c r="AA841" s="9">
        <v>2</v>
      </c>
      <c r="AB841" s="9">
        <v>2</v>
      </c>
      <c r="AC841" s="9">
        <v>1</v>
      </c>
      <c r="AD841" s="9">
        <v>1</v>
      </c>
      <c r="AE841" s="9">
        <v>2</v>
      </c>
      <c r="AF841" s="9">
        <v>2</v>
      </c>
      <c r="AG841" s="9">
        <v>2</v>
      </c>
      <c r="AH841" s="9">
        <v>1</v>
      </c>
      <c r="AI841" s="9">
        <v>1</v>
      </c>
      <c r="AJ841">
        <v>2</v>
      </c>
      <c r="AK841" t="s">
        <v>957</v>
      </c>
      <c r="AL841" s="58">
        <v>2</v>
      </c>
      <c r="AM841">
        <v>1</v>
      </c>
      <c r="AN841">
        <v>2</v>
      </c>
      <c r="AO841">
        <v>2</v>
      </c>
      <c r="AP841">
        <v>2</v>
      </c>
      <c r="AQ841">
        <v>2</v>
      </c>
      <c r="AR841">
        <v>2</v>
      </c>
      <c r="AS841">
        <v>2</v>
      </c>
      <c r="AT841">
        <v>2</v>
      </c>
      <c r="AU841">
        <v>2</v>
      </c>
      <c r="AV841">
        <v>2</v>
      </c>
      <c r="AW841">
        <v>2</v>
      </c>
      <c r="AX841">
        <v>2</v>
      </c>
      <c r="AY841">
        <v>2</v>
      </c>
      <c r="AZ841">
        <v>2</v>
      </c>
      <c r="BA841">
        <v>2</v>
      </c>
      <c r="BB841">
        <v>2</v>
      </c>
      <c r="BC841">
        <v>1</v>
      </c>
      <c r="BD841">
        <v>1</v>
      </c>
      <c r="BE841">
        <v>1</v>
      </c>
      <c r="BF841">
        <v>4</v>
      </c>
      <c r="BG841">
        <v>4</v>
      </c>
      <c r="BH841">
        <v>2</v>
      </c>
      <c r="BI841">
        <v>4</v>
      </c>
      <c r="BJ841">
        <v>4</v>
      </c>
      <c r="BK841">
        <v>4</v>
      </c>
      <c r="BL841">
        <v>4</v>
      </c>
      <c r="BM841">
        <v>2</v>
      </c>
      <c r="BN841">
        <v>4</v>
      </c>
      <c r="BO841">
        <v>3</v>
      </c>
      <c r="BP841">
        <v>4</v>
      </c>
      <c r="BQ841">
        <v>4</v>
      </c>
      <c r="BR841">
        <v>3</v>
      </c>
      <c r="BS841">
        <v>4</v>
      </c>
      <c r="BT841" t="s">
        <v>479</v>
      </c>
    </row>
    <row r="842" spans="1:72">
      <c r="A842" s="9">
        <v>835</v>
      </c>
      <c r="B842" s="9">
        <v>2</v>
      </c>
      <c r="C842" s="9">
        <v>4</v>
      </c>
      <c r="D842" s="9">
        <v>5</v>
      </c>
      <c r="E842" s="9">
        <v>1</v>
      </c>
      <c r="F842" s="9">
        <v>0</v>
      </c>
      <c r="G842" s="9">
        <v>0</v>
      </c>
      <c r="H842" s="9">
        <v>1</v>
      </c>
      <c r="I842" s="9">
        <v>1</v>
      </c>
      <c r="J842" s="9">
        <v>0</v>
      </c>
      <c r="K842" s="9">
        <v>0</v>
      </c>
      <c r="L842" s="9">
        <v>0</v>
      </c>
      <c r="M842" s="9">
        <v>1</v>
      </c>
      <c r="N842" s="9">
        <v>2</v>
      </c>
      <c r="O842" s="9">
        <v>2</v>
      </c>
      <c r="P842" s="9">
        <v>1</v>
      </c>
      <c r="Q842" s="9">
        <v>1</v>
      </c>
      <c r="R842" s="9">
        <v>1</v>
      </c>
      <c r="S842" s="9">
        <v>2</v>
      </c>
      <c r="T842" s="9">
        <v>1</v>
      </c>
      <c r="U842" s="9">
        <v>1</v>
      </c>
      <c r="V842" s="9">
        <v>1</v>
      </c>
      <c r="W842" s="75">
        <v>1</v>
      </c>
      <c r="X842" s="75">
        <v>1</v>
      </c>
      <c r="Y842" s="75">
        <v>2</v>
      </c>
      <c r="Z842" s="9">
        <v>1</v>
      </c>
      <c r="AA842" s="9">
        <v>2</v>
      </c>
      <c r="AB842" s="9">
        <v>2</v>
      </c>
      <c r="AC842" s="9">
        <v>1</v>
      </c>
      <c r="AD842" s="9">
        <v>1</v>
      </c>
      <c r="AE842" s="9">
        <v>2</v>
      </c>
      <c r="AF842" s="9">
        <v>1</v>
      </c>
      <c r="AG842" s="9">
        <v>1</v>
      </c>
      <c r="AH842" s="91">
        <v>1</v>
      </c>
      <c r="AI842" s="9">
        <v>2</v>
      </c>
      <c r="AJ842">
        <v>1</v>
      </c>
      <c r="AK842">
        <v>1</v>
      </c>
      <c r="AL842" s="58">
        <v>2</v>
      </c>
      <c r="AM842">
        <v>1</v>
      </c>
      <c r="AN842">
        <v>1</v>
      </c>
      <c r="AO842">
        <v>2</v>
      </c>
      <c r="AP842">
        <v>1</v>
      </c>
      <c r="AQ842">
        <v>2</v>
      </c>
      <c r="AR842">
        <v>2</v>
      </c>
      <c r="AS842">
        <v>2</v>
      </c>
      <c r="AT842">
        <v>1</v>
      </c>
      <c r="AU842">
        <v>1</v>
      </c>
      <c r="AV842">
        <v>2</v>
      </c>
      <c r="AW842">
        <v>1</v>
      </c>
      <c r="AX842">
        <v>2</v>
      </c>
      <c r="AY842">
        <v>2</v>
      </c>
      <c r="AZ842">
        <v>2</v>
      </c>
      <c r="BA842">
        <v>1</v>
      </c>
      <c r="BB842">
        <v>2</v>
      </c>
      <c r="BC842">
        <v>1</v>
      </c>
      <c r="BD842">
        <v>1</v>
      </c>
      <c r="BE842">
        <v>1</v>
      </c>
      <c r="BF842">
        <v>2</v>
      </c>
      <c r="BG842">
        <v>2</v>
      </c>
      <c r="BH842">
        <v>2</v>
      </c>
      <c r="BI842">
        <v>2</v>
      </c>
      <c r="BJ842">
        <v>1</v>
      </c>
      <c r="BK842">
        <v>1</v>
      </c>
      <c r="BL842">
        <v>1</v>
      </c>
      <c r="BM842">
        <v>2</v>
      </c>
      <c r="BN842">
        <v>4</v>
      </c>
      <c r="BO842">
        <v>2</v>
      </c>
      <c r="BP842">
        <v>2</v>
      </c>
      <c r="BQ842">
        <v>1</v>
      </c>
      <c r="BR842">
        <v>1</v>
      </c>
      <c r="BS842">
        <v>2</v>
      </c>
    </row>
    <row r="843" spans="1:72" hidden="1">
      <c r="A843" s="9">
        <v>836</v>
      </c>
      <c r="B843" s="9">
        <v>1</v>
      </c>
      <c r="C843" s="9">
        <v>4</v>
      </c>
      <c r="D843" s="9">
        <v>3</v>
      </c>
      <c r="E843" s="9">
        <v>10</v>
      </c>
      <c r="F843" s="9">
        <v>0</v>
      </c>
      <c r="G843" s="9">
        <v>1</v>
      </c>
      <c r="H843" s="9">
        <v>0</v>
      </c>
      <c r="I843" s="9">
        <v>0</v>
      </c>
      <c r="J843" s="9">
        <v>0</v>
      </c>
      <c r="K843" s="9">
        <v>0</v>
      </c>
      <c r="L843" s="9">
        <v>0</v>
      </c>
      <c r="M843" s="9">
        <v>2</v>
      </c>
      <c r="N843" s="9">
        <v>2</v>
      </c>
      <c r="O843" s="9">
        <v>2</v>
      </c>
      <c r="P843" s="9">
        <v>2</v>
      </c>
      <c r="Q843" s="9">
        <v>1</v>
      </c>
      <c r="R843" s="9">
        <v>1</v>
      </c>
      <c r="S843" s="9">
        <v>1</v>
      </c>
      <c r="T843" s="9">
        <v>2</v>
      </c>
      <c r="U843" s="9">
        <v>1</v>
      </c>
      <c r="V843" s="9">
        <v>2</v>
      </c>
      <c r="W843" s="75">
        <v>1</v>
      </c>
      <c r="X843" s="75">
        <v>1</v>
      </c>
      <c r="Y843" s="75">
        <v>2</v>
      </c>
      <c r="Z843" s="9">
        <v>1</v>
      </c>
      <c r="AA843" s="9">
        <v>1</v>
      </c>
      <c r="AB843" s="9">
        <v>1</v>
      </c>
      <c r="AC843" s="9">
        <v>2</v>
      </c>
      <c r="AD843" s="9">
        <v>2</v>
      </c>
      <c r="AE843" s="9">
        <v>2</v>
      </c>
      <c r="AF843" s="9">
        <v>1</v>
      </c>
      <c r="AG843" s="9">
        <v>2</v>
      </c>
      <c r="AH843" s="9">
        <v>2</v>
      </c>
      <c r="AI843" s="9">
        <v>1</v>
      </c>
      <c r="AJ843">
        <v>2</v>
      </c>
      <c r="AK843" t="s">
        <v>957</v>
      </c>
      <c r="AL843" s="58">
        <v>2</v>
      </c>
      <c r="AM843">
        <v>1</v>
      </c>
      <c r="AN843">
        <v>1</v>
      </c>
      <c r="AO843">
        <v>2</v>
      </c>
      <c r="AP843">
        <v>2</v>
      </c>
      <c r="AQ843">
        <v>2</v>
      </c>
      <c r="AR843">
        <v>2</v>
      </c>
      <c r="AS843">
        <v>2</v>
      </c>
      <c r="AT843">
        <v>1</v>
      </c>
      <c r="AU843">
        <v>2</v>
      </c>
      <c r="AV843">
        <v>2</v>
      </c>
      <c r="AW843">
        <v>1</v>
      </c>
      <c r="AX843">
        <v>2</v>
      </c>
      <c r="AY843">
        <v>2</v>
      </c>
      <c r="AZ843">
        <v>2</v>
      </c>
      <c r="BA843">
        <v>1</v>
      </c>
      <c r="BB843">
        <v>2</v>
      </c>
      <c r="BC843">
        <v>1</v>
      </c>
      <c r="BD843">
        <v>1</v>
      </c>
      <c r="BE843">
        <v>1</v>
      </c>
      <c r="BF843">
        <v>1</v>
      </c>
      <c r="BG843">
        <v>1</v>
      </c>
      <c r="BH843">
        <v>2</v>
      </c>
      <c r="BI843">
        <v>2</v>
      </c>
      <c r="BJ843">
        <v>1</v>
      </c>
      <c r="BK843">
        <v>3</v>
      </c>
      <c r="BL843">
        <v>3</v>
      </c>
      <c r="BM843">
        <v>3</v>
      </c>
      <c r="BN843">
        <v>3</v>
      </c>
      <c r="BO843">
        <v>2</v>
      </c>
      <c r="BP843">
        <v>1</v>
      </c>
      <c r="BQ843">
        <v>2</v>
      </c>
      <c r="BR843">
        <v>3</v>
      </c>
      <c r="BS843">
        <v>2</v>
      </c>
      <c r="BT843" t="s">
        <v>480</v>
      </c>
    </row>
    <row r="844" spans="1:72" hidden="1">
      <c r="A844" s="9">
        <v>837</v>
      </c>
      <c r="B844" s="9">
        <v>2</v>
      </c>
      <c r="C844" s="9">
        <v>1</v>
      </c>
      <c r="D844" s="9">
        <v>6</v>
      </c>
      <c r="E844" s="9">
        <v>13</v>
      </c>
      <c r="F844" s="9">
        <v>0</v>
      </c>
      <c r="G844" s="9">
        <v>0</v>
      </c>
      <c r="H844" s="9">
        <v>0</v>
      </c>
      <c r="I844" s="9">
        <v>1</v>
      </c>
      <c r="J844" s="9">
        <v>0</v>
      </c>
      <c r="K844" s="9">
        <v>0</v>
      </c>
      <c r="L844" s="9">
        <v>0</v>
      </c>
      <c r="M844" s="9">
        <v>1</v>
      </c>
      <c r="N844" s="9">
        <v>1</v>
      </c>
      <c r="O844" s="9">
        <v>1</v>
      </c>
      <c r="P844" s="9">
        <v>1</v>
      </c>
      <c r="Q844" s="9">
        <v>2</v>
      </c>
      <c r="R844" s="9" t="s">
        <v>957</v>
      </c>
      <c r="S844" s="9" t="s">
        <v>957</v>
      </c>
      <c r="T844" s="9">
        <v>2</v>
      </c>
      <c r="U844" s="9">
        <v>1</v>
      </c>
      <c r="V844" s="9">
        <v>2</v>
      </c>
      <c r="W844" s="75">
        <v>1</v>
      </c>
      <c r="X844" s="75">
        <v>1</v>
      </c>
      <c r="Y844" s="75">
        <v>2</v>
      </c>
      <c r="Z844" s="9">
        <v>1</v>
      </c>
      <c r="AA844" s="9">
        <v>1</v>
      </c>
      <c r="AB844" s="9">
        <v>1</v>
      </c>
      <c r="AC844" s="9">
        <v>1</v>
      </c>
      <c r="AD844" s="9">
        <v>1</v>
      </c>
      <c r="AE844" s="9">
        <v>1</v>
      </c>
      <c r="AF844" s="9">
        <v>1</v>
      </c>
      <c r="AG844" s="9">
        <v>1</v>
      </c>
      <c r="AH844" s="9">
        <v>1</v>
      </c>
      <c r="AI844" s="9">
        <v>1</v>
      </c>
      <c r="AJ844">
        <v>1</v>
      </c>
      <c r="AK844">
        <v>1</v>
      </c>
      <c r="AL844" s="58">
        <v>1</v>
      </c>
      <c r="AM844">
        <v>1</v>
      </c>
      <c r="AN844">
        <v>1</v>
      </c>
      <c r="AO844">
        <v>2</v>
      </c>
      <c r="AP844">
        <v>1</v>
      </c>
      <c r="AQ844">
        <v>2</v>
      </c>
      <c r="AR844">
        <v>1</v>
      </c>
      <c r="AS844">
        <v>1</v>
      </c>
      <c r="AT844">
        <v>1</v>
      </c>
      <c r="AU844">
        <v>1</v>
      </c>
      <c r="AV844">
        <v>1</v>
      </c>
      <c r="AW844">
        <v>1</v>
      </c>
      <c r="AX844">
        <v>1</v>
      </c>
      <c r="AY844">
        <v>1</v>
      </c>
      <c r="AZ844">
        <v>1</v>
      </c>
      <c r="BA844">
        <v>1</v>
      </c>
      <c r="BB844">
        <v>1</v>
      </c>
      <c r="BC844">
        <v>1</v>
      </c>
      <c r="BD844">
        <v>1</v>
      </c>
      <c r="BE844">
        <v>1</v>
      </c>
      <c r="BF844">
        <v>2</v>
      </c>
      <c r="BG844">
        <v>2</v>
      </c>
      <c r="BH844">
        <v>2</v>
      </c>
      <c r="BI844">
        <v>1</v>
      </c>
      <c r="BJ844">
        <v>1</v>
      </c>
      <c r="BK844">
        <v>1</v>
      </c>
      <c r="BL844">
        <v>1</v>
      </c>
      <c r="BM844">
        <v>1</v>
      </c>
      <c r="BN844">
        <v>4</v>
      </c>
      <c r="BO844">
        <v>3</v>
      </c>
      <c r="BP844">
        <v>1</v>
      </c>
      <c r="BQ844">
        <v>1</v>
      </c>
      <c r="BR844">
        <v>1</v>
      </c>
      <c r="BS844">
        <v>2</v>
      </c>
      <c r="BT844" t="s">
        <v>481</v>
      </c>
    </row>
    <row r="845" spans="1:72" hidden="1">
      <c r="A845" s="9">
        <v>838</v>
      </c>
      <c r="B845" s="9">
        <v>1</v>
      </c>
      <c r="C845" s="9">
        <v>8</v>
      </c>
      <c r="D845" s="9">
        <v>3</v>
      </c>
      <c r="E845" s="9">
        <v>1</v>
      </c>
      <c r="F845" s="9">
        <v>0</v>
      </c>
      <c r="G845" s="9">
        <v>0</v>
      </c>
      <c r="H845" s="9">
        <v>0</v>
      </c>
      <c r="I845" s="9">
        <v>1</v>
      </c>
      <c r="J845" s="9">
        <v>0</v>
      </c>
      <c r="K845" s="9">
        <v>0</v>
      </c>
      <c r="L845" s="9">
        <v>0</v>
      </c>
      <c r="M845" s="9">
        <v>1</v>
      </c>
      <c r="N845" s="9">
        <v>1</v>
      </c>
      <c r="O845" s="9">
        <v>2</v>
      </c>
      <c r="P845" s="9">
        <v>1</v>
      </c>
      <c r="Q845" s="9">
        <v>1</v>
      </c>
      <c r="R845" s="9">
        <v>1</v>
      </c>
      <c r="S845" s="9">
        <v>1</v>
      </c>
      <c r="T845" s="9">
        <v>1</v>
      </c>
      <c r="U845" s="9">
        <v>1</v>
      </c>
      <c r="V845" s="9">
        <v>2</v>
      </c>
      <c r="W845" s="75">
        <v>1</v>
      </c>
      <c r="X845" s="75">
        <v>1</v>
      </c>
      <c r="Y845" s="75">
        <v>2</v>
      </c>
      <c r="Z845" s="9">
        <v>1</v>
      </c>
      <c r="AA845" s="9">
        <v>1</v>
      </c>
      <c r="AB845" s="9">
        <v>2</v>
      </c>
      <c r="AC845" s="9">
        <v>1</v>
      </c>
      <c r="AD845" s="9">
        <v>1</v>
      </c>
      <c r="AE845" s="9">
        <v>1</v>
      </c>
      <c r="AF845" s="9">
        <v>1</v>
      </c>
      <c r="AG845" s="9">
        <v>1</v>
      </c>
      <c r="AH845" s="9">
        <v>1</v>
      </c>
      <c r="AI845" s="9">
        <v>2</v>
      </c>
      <c r="AJ845">
        <v>1</v>
      </c>
      <c r="AK845">
        <v>1</v>
      </c>
      <c r="AL845" s="58">
        <v>1</v>
      </c>
      <c r="AM845">
        <v>1</v>
      </c>
      <c r="AN845">
        <v>1</v>
      </c>
      <c r="AO845">
        <v>2</v>
      </c>
      <c r="AP845">
        <v>1</v>
      </c>
      <c r="AQ845">
        <v>1</v>
      </c>
      <c r="AR845">
        <v>1</v>
      </c>
      <c r="AS845">
        <v>1</v>
      </c>
      <c r="AT845">
        <v>2</v>
      </c>
      <c r="AU845">
        <v>1</v>
      </c>
      <c r="AV845">
        <v>2</v>
      </c>
      <c r="AW845">
        <v>1</v>
      </c>
      <c r="AX845">
        <v>1</v>
      </c>
      <c r="AY845">
        <v>1</v>
      </c>
      <c r="AZ845">
        <v>1</v>
      </c>
      <c r="BA845">
        <v>1</v>
      </c>
      <c r="BB845">
        <v>1</v>
      </c>
      <c r="BC845">
        <v>1</v>
      </c>
      <c r="BD845">
        <v>1</v>
      </c>
      <c r="BE845">
        <v>1</v>
      </c>
      <c r="BF845">
        <v>2</v>
      </c>
      <c r="BG845">
        <v>1</v>
      </c>
      <c r="BH845">
        <v>1</v>
      </c>
      <c r="BI845">
        <v>2</v>
      </c>
      <c r="BJ845">
        <v>1</v>
      </c>
      <c r="BK845">
        <v>2</v>
      </c>
      <c r="BL845">
        <v>1</v>
      </c>
      <c r="BM845">
        <v>2</v>
      </c>
      <c r="BN845">
        <v>2</v>
      </c>
      <c r="BO845">
        <v>2</v>
      </c>
      <c r="BP845">
        <v>1</v>
      </c>
      <c r="BQ845">
        <v>2</v>
      </c>
      <c r="BR845">
        <v>1</v>
      </c>
      <c r="BS845">
        <v>2</v>
      </c>
    </row>
    <row r="846" spans="1:72">
      <c r="A846" s="9">
        <v>839</v>
      </c>
      <c r="B846" s="9">
        <v>1</v>
      </c>
      <c r="C846" s="9">
        <v>3</v>
      </c>
      <c r="D846" s="9">
        <v>1</v>
      </c>
      <c r="E846" s="9">
        <v>5</v>
      </c>
      <c r="F846" s="9">
        <v>0</v>
      </c>
      <c r="G846" s="9">
        <v>0</v>
      </c>
      <c r="H846" s="9">
        <v>0</v>
      </c>
      <c r="I846" s="9">
        <v>1</v>
      </c>
      <c r="J846" s="9">
        <v>0</v>
      </c>
      <c r="K846" s="9">
        <v>0</v>
      </c>
      <c r="L846" s="9">
        <v>0</v>
      </c>
      <c r="M846" s="9">
        <v>1</v>
      </c>
      <c r="N846" s="9">
        <v>2</v>
      </c>
      <c r="O846" s="9">
        <v>2</v>
      </c>
      <c r="P846" s="9">
        <v>2</v>
      </c>
      <c r="Q846" s="9">
        <v>1</v>
      </c>
      <c r="R846" s="9">
        <v>1</v>
      </c>
      <c r="S846" s="9">
        <v>1</v>
      </c>
      <c r="T846" s="9">
        <v>2</v>
      </c>
      <c r="U846" s="9">
        <v>2</v>
      </c>
      <c r="V846" s="9" t="s">
        <v>957</v>
      </c>
      <c r="W846" s="75">
        <v>1</v>
      </c>
      <c r="X846" s="75">
        <v>1</v>
      </c>
      <c r="Y846" s="75">
        <v>2</v>
      </c>
      <c r="Z846" s="9">
        <v>2</v>
      </c>
      <c r="AA846" s="9">
        <v>1</v>
      </c>
      <c r="AB846" s="9">
        <v>1</v>
      </c>
      <c r="AC846" s="9">
        <v>1</v>
      </c>
      <c r="AD846" s="9">
        <v>1</v>
      </c>
      <c r="AE846" s="9">
        <v>1</v>
      </c>
      <c r="AF846" s="9">
        <v>1</v>
      </c>
      <c r="AG846" s="9">
        <v>1</v>
      </c>
      <c r="AH846" s="91">
        <v>2</v>
      </c>
      <c r="AI846" s="9">
        <v>1</v>
      </c>
      <c r="AJ846">
        <v>1</v>
      </c>
      <c r="AK846">
        <v>2</v>
      </c>
      <c r="AL846" s="58">
        <v>1</v>
      </c>
      <c r="AM846">
        <v>1</v>
      </c>
      <c r="AN846">
        <v>1</v>
      </c>
      <c r="AO846">
        <v>2</v>
      </c>
      <c r="AP846">
        <v>2</v>
      </c>
      <c r="AQ846">
        <v>2</v>
      </c>
      <c r="AR846">
        <v>1</v>
      </c>
      <c r="AS846">
        <v>1</v>
      </c>
      <c r="AT846">
        <v>1</v>
      </c>
      <c r="AU846">
        <v>1</v>
      </c>
      <c r="AV846">
        <v>1</v>
      </c>
      <c r="AW846">
        <v>1</v>
      </c>
      <c r="AX846">
        <v>1</v>
      </c>
      <c r="AY846">
        <v>2</v>
      </c>
      <c r="AZ846">
        <v>2</v>
      </c>
      <c r="BA846">
        <v>2</v>
      </c>
      <c r="BB846">
        <v>1</v>
      </c>
      <c r="BC846">
        <v>1</v>
      </c>
      <c r="BD846">
        <v>2</v>
      </c>
      <c r="BE846">
        <v>1</v>
      </c>
      <c r="BF846">
        <v>1</v>
      </c>
      <c r="BG846">
        <v>1</v>
      </c>
      <c r="BH846">
        <v>3</v>
      </c>
      <c r="BI846">
        <v>3</v>
      </c>
      <c r="BJ846">
        <v>2</v>
      </c>
      <c r="BK846">
        <v>2</v>
      </c>
      <c r="BL846">
        <v>2</v>
      </c>
      <c r="BM846">
        <v>3</v>
      </c>
      <c r="BN846">
        <v>4</v>
      </c>
      <c r="BO846">
        <v>4</v>
      </c>
      <c r="BP846">
        <v>4</v>
      </c>
      <c r="BQ846">
        <v>4</v>
      </c>
      <c r="BR846">
        <v>3</v>
      </c>
      <c r="BS846">
        <v>2</v>
      </c>
    </row>
    <row r="847" spans="1:72">
      <c r="A847" s="9">
        <v>840</v>
      </c>
      <c r="B847" s="9">
        <v>1</v>
      </c>
      <c r="C847" s="9">
        <v>8</v>
      </c>
      <c r="D847" s="9">
        <v>7</v>
      </c>
      <c r="E847" s="9">
        <v>5</v>
      </c>
      <c r="F847" s="9">
        <v>0</v>
      </c>
      <c r="G847" s="9">
        <v>0</v>
      </c>
      <c r="H847" s="9">
        <v>0</v>
      </c>
      <c r="I847" s="9">
        <v>0</v>
      </c>
      <c r="J847" s="9">
        <v>1</v>
      </c>
      <c r="K847" s="9">
        <v>0</v>
      </c>
      <c r="L847" s="9">
        <v>0</v>
      </c>
      <c r="M847" s="9">
        <v>2</v>
      </c>
      <c r="N847" s="9">
        <v>2</v>
      </c>
      <c r="O847" s="9">
        <v>2</v>
      </c>
      <c r="P847" s="9">
        <v>1</v>
      </c>
      <c r="Q847" s="9">
        <v>1</v>
      </c>
      <c r="R847" s="9">
        <v>1</v>
      </c>
      <c r="S847" s="9">
        <v>2</v>
      </c>
      <c r="T847" s="9">
        <v>1</v>
      </c>
      <c r="U847" s="9">
        <v>1</v>
      </c>
      <c r="V847" s="9">
        <v>1</v>
      </c>
      <c r="W847" s="75">
        <v>1</v>
      </c>
      <c r="X847" s="75">
        <v>2</v>
      </c>
      <c r="Y847" s="75">
        <v>2</v>
      </c>
      <c r="Z847" s="9">
        <v>2</v>
      </c>
      <c r="AA847" s="9">
        <v>2</v>
      </c>
      <c r="AB847" s="9">
        <v>2</v>
      </c>
      <c r="AC847" s="9">
        <v>1</v>
      </c>
      <c r="AD847" s="9">
        <v>2</v>
      </c>
      <c r="AE847" s="9">
        <v>1</v>
      </c>
      <c r="AF847" s="9">
        <v>1</v>
      </c>
      <c r="AG847" s="9">
        <v>1</v>
      </c>
      <c r="AH847" s="9">
        <v>1</v>
      </c>
      <c r="AI847" s="9">
        <v>2</v>
      </c>
      <c r="AJ847">
        <v>2</v>
      </c>
      <c r="AK847" t="s">
        <v>957</v>
      </c>
      <c r="AL847" s="58">
        <v>2</v>
      </c>
      <c r="AM847">
        <v>1</v>
      </c>
      <c r="AN847">
        <v>1</v>
      </c>
      <c r="AO847">
        <v>1</v>
      </c>
      <c r="AP847">
        <v>1</v>
      </c>
      <c r="AQ847">
        <v>2</v>
      </c>
      <c r="AR847">
        <v>1</v>
      </c>
      <c r="AS847">
        <v>2</v>
      </c>
      <c r="AT847">
        <v>2</v>
      </c>
      <c r="AU847">
        <v>2</v>
      </c>
      <c r="AV847">
        <v>2</v>
      </c>
      <c r="AW847">
        <v>1</v>
      </c>
      <c r="AX847">
        <v>1</v>
      </c>
      <c r="AY847">
        <v>1</v>
      </c>
      <c r="AZ847">
        <v>2</v>
      </c>
      <c r="BA847">
        <v>1</v>
      </c>
      <c r="BB847">
        <v>1</v>
      </c>
      <c r="BC847">
        <v>1</v>
      </c>
      <c r="BD847">
        <v>2</v>
      </c>
      <c r="BE847">
        <v>2</v>
      </c>
      <c r="BF847" t="s">
        <v>957</v>
      </c>
      <c r="BG847" t="s">
        <v>957</v>
      </c>
      <c r="BH847">
        <v>1</v>
      </c>
      <c r="BI847">
        <v>2</v>
      </c>
      <c r="BJ847">
        <v>1</v>
      </c>
      <c r="BK847">
        <v>2</v>
      </c>
      <c r="BL847">
        <v>1</v>
      </c>
      <c r="BM847">
        <v>1</v>
      </c>
      <c r="BN847">
        <v>3</v>
      </c>
      <c r="BO847">
        <v>2</v>
      </c>
      <c r="BP847">
        <v>3</v>
      </c>
      <c r="BQ847">
        <v>2</v>
      </c>
      <c r="BR847">
        <v>2</v>
      </c>
      <c r="BS847">
        <v>5</v>
      </c>
    </row>
    <row r="848" spans="1:72" hidden="1">
      <c r="A848" s="9">
        <v>841</v>
      </c>
      <c r="B848" s="9">
        <v>1</v>
      </c>
      <c r="C848" s="9">
        <v>7</v>
      </c>
      <c r="D848" s="9">
        <v>4</v>
      </c>
      <c r="E848" s="9">
        <v>15</v>
      </c>
      <c r="F848" s="9">
        <v>0</v>
      </c>
      <c r="G848" s="9">
        <v>0</v>
      </c>
      <c r="H848" s="9">
        <v>0</v>
      </c>
      <c r="I848" s="9">
        <v>0</v>
      </c>
      <c r="J848" s="9">
        <v>0</v>
      </c>
      <c r="K848" s="9">
        <v>1</v>
      </c>
      <c r="L848" s="9">
        <v>0</v>
      </c>
      <c r="M848" s="9">
        <v>3</v>
      </c>
      <c r="N848" s="9">
        <v>1</v>
      </c>
      <c r="O848" s="9">
        <v>1</v>
      </c>
      <c r="P848" s="9">
        <v>1</v>
      </c>
      <c r="Q848" s="9">
        <v>1</v>
      </c>
      <c r="R848" s="9">
        <v>1</v>
      </c>
      <c r="S848" s="9">
        <v>1</v>
      </c>
      <c r="T848" s="9">
        <v>1</v>
      </c>
      <c r="U848" s="9">
        <v>1</v>
      </c>
      <c r="V848" s="9">
        <v>2</v>
      </c>
      <c r="W848" s="75">
        <v>2</v>
      </c>
      <c r="X848" s="75" t="s">
        <v>956</v>
      </c>
      <c r="Y848" s="75" t="s">
        <v>952</v>
      </c>
      <c r="Z848" s="9" t="s">
        <v>952</v>
      </c>
      <c r="AA848" s="9">
        <v>1</v>
      </c>
      <c r="AB848" s="9">
        <v>2</v>
      </c>
      <c r="AC848" s="9">
        <v>1</v>
      </c>
      <c r="AD848" s="9">
        <v>1</v>
      </c>
      <c r="AE848" s="9">
        <v>2</v>
      </c>
      <c r="AF848" s="9">
        <v>1</v>
      </c>
      <c r="AG848" s="9">
        <v>2</v>
      </c>
      <c r="AH848" s="9">
        <v>2</v>
      </c>
      <c r="AI848" s="9">
        <v>2</v>
      </c>
      <c r="AJ848">
        <v>2</v>
      </c>
      <c r="AK848" t="s">
        <v>957</v>
      </c>
      <c r="AL848" s="58">
        <v>2</v>
      </c>
      <c r="AM848">
        <v>1</v>
      </c>
      <c r="AN848">
        <v>1</v>
      </c>
      <c r="AO848">
        <v>2</v>
      </c>
      <c r="AP848">
        <v>2</v>
      </c>
      <c r="AQ848">
        <v>2</v>
      </c>
      <c r="AR848">
        <v>2</v>
      </c>
      <c r="AS848">
        <v>2</v>
      </c>
      <c r="AT848">
        <v>2</v>
      </c>
      <c r="AU848">
        <v>2</v>
      </c>
      <c r="AV848">
        <v>2</v>
      </c>
      <c r="AW848">
        <v>2</v>
      </c>
      <c r="AX848">
        <v>2</v>
      </c>
      <c r="AY848">
        <v>2</v>
      </c>
      <c r="AZ848">
        <v>2</v>
      </c>
      <c r="BA848">
        <v>1</v>
      </c>
      <c r="BB848">
        <v>2</v>
      </c>
      <c r="BC848">
        <v>1</v>
      </c>
      <c r="BD848">
        <v>1</v>
      </c>
      <c r="BE848">
        <v>1</v>
      </c>
      <c r="BF848">
        <v>2</v>
      </c>
      <c r="BG848">
        <v>2</v>
      </c>
      <c r="BH848">
        <v>1</v>
      </c>
      <c r="BI848">
        <v>2</v>
      </c>
      <c r="BJ848">
        <v>2</v>
      </c>
      <c r="BK848">
        <v>2</v>
      </c>
      <c r="BL848">
        <v>2</v>
      </c>
      <c r="BM848">
        <v>2</v>
      </c>
      <c r="BN848">
        <v>4</v>
      </c>
      <c r="BO848">
        <v>2</v>
      </c>
      <c r="BP848">
        <v>4</v>
      </c>
      <c r="BQ848">
        <v>1</v>
      </c>
      <c r="BR848">
        <v>1</v>
      </c>
      <c r="BS848">
        <v>5</v>
      </c>
    </row>
    <row r="849" spans="1:72">
      <c r="A849" s="9">
        <v>842</v>
      </c>
      <c r="B849" s="9">
        <v>1</v>
      </c>
      <c r="C849" s="9">
        <v>4</v>
      </c>
      <c r="D849" s="9">
        <v>1</v>
      </c>
      <c r="E849" s="9">
        <v>16</v>
      </c>
      <c r="F849" s="9">
        <v>1</v>
      </c>
      <c r="G849" s="9">
        <v>0</v>
      </c>
      <c r="H849" s="9">
        <v>0</v>
      </c>
      <c r="I849" s="9">
        <v>0</v>
      </c>
      <c r="J849" s="9">
        <v>0</v>
      </c>
      <c r="K849" s="9">
        <v>0</v>
      </c>
      <c r="L849" s="9">
        <v>0</v>
      </c>
      <c r="M849" s="9">
        <v>1</v>
      </c>
      <c r="N849" s="9">
        <v>2</v>
      </c>
      <c r="O849" s="9">
        <v>1</v>
      </c>
      <c r="P849" s="9">
        <v>2</v>
      </c>
      <c r="Q849" s="9">
        <v>1</v>
      </c>
      <c r="R849" s="9">
        <v>2</v>
      </c>
      <c r="S849" s="9">
        <v>2</v>
      </c>
      <c r="T849" s="9">
        <v>1</v>
      </c>
      <c r="U849" s="9">
        <v>1</v>
      </c>
      <c r="V849" s="9">
        <v>1</v>
      </c>
      <c r="W849" s="75">
        <v>2</v>
      </c>
      <c r="X849" s="75" t="s">
        <v>956</v>
      </c>
      <c r="Y849" s="75" t="s">
        <v>952</v>
      </c>
      <c r="Z849" s="9" t="s">
        <v>952</v>
      </c>
      <c r="AA849" s="9">
        <v>1</v>
      </c>
      <c r="AB849" s="9">
        <v>2</v>
      </c>
      <c r="AC849" s="9">
        <v>1</v>
      </c>
      <c r="AD849" s="9">
        <v>1</v>
      </c>
      <c r="AE849" s="9">
        <v>2</v>
      </c>
      <c r="AF849" s="9">
        <v>1</v>
      </c>
      <c r="AG849" s="9">
        <v>1</v>
      </c>
      <c r="AH849" s="91">
        <v>1</v>
      </c>
      <c r="AI849" s="9">
        <v>2</v>
      </c>
      <c r="AJ849">
        <v>2</v>
      </c>
      <c r="AK849" t="s">
        <v>957</v>
      </c>
      <c r="AL849" s="58">
        <v>1</v>
      </c>
      <c r="AM849">
        <v>1</v>
      </c>
      <c r="AN849">
        <v>2</v>
      </c>
      <c r="AO849">
        <v>1</v>
      </c>
      <c r="AP849">
        <v>1</v>
      </c>
      <c r="AQ849">
        <v>2</v>
      </c>
      <c r="AR849">
        <v>2</v>
      </c>
      <c r="AS849">
        <v>2</v>
      </c>
      <c r="AT849">
        <v>2</v>
      </c>
      <c r="AU849">
        <v>2</v>
      </c>
      <c r="AV849">
        <v>2</v>
      </c>
      <c r="AW849">
        <v>1</v>
      </c>
      <c r="AX849">
        <v>2</v>
      </c>
      <c r="AY849">
        <v>1</v>
      </c>
      <c r="AZ849">
        <v>2</v>
      </c>
      <c r="BA849">
        <v>2</v>
      </c>
      <c r="BB849">
        <v>2</v>
      </c>
      <c r="BC849">
        <v>1</v>
      </c>
      <c r="BD849">
        <v>1</v>
      </c>
      <c r="BE849">
        <v>1</v>
      </c>
      <c r="BF849">
        <v>1</v>
      </c>
      <c r="BG849">
        <v>1</v>
      </c>
      <c r="BH849">
        <v>1</v>
      </c>
      <c r="BI849">
        <v>1</v>
      </c>
      <c r="BJ849">
        <v>1</v>
      </c>
      <c r="BK849">
        <v>1</v>
      </c>
      <c r="BL849">
        <v>1</v>
      </c>
      <c r="BM849">
        <v>1</v>
      </c>
      <c r="BN849">
        <v>4</v>
      </c>
      <c r="BO849">
        <v>2</v>
      </c>
      <c r="BP849">
        <v>2</v>
      </c>
      <c r="BQ849">
        <v>2</v>
      </c>
      <c r="BR849">
        <v>1</v>
      </c>
      <c r="BS849">
        <v>2</v>
      </c>
    </row>
    <row r="850" spans="1:72" hidden="1">
      <c r="A850" s="9">
        <v>843</v>
      </c>
      <c r="B850" s="9">
        <v>2</v>
      </c>
      <c r="C850" s="9">
        <v>3</v>
      </c>
      <c r="D850" s="9">
        <v>4</v>
      </c>
      <c r="E850" s="9">
        <v>11</v>
      </c>
      <c r="F850" s="9">
        <v>0</v>
      </c>
      <c r="G850" s="9">
        <v>1</v>
      </c>
      <c r="H850" s="9">
        <v>0</v>
      </c>
      <c r="I850" s="9">
        <v>0</v>
      </c>
      <c r="J850" s="9">
        <v>0</v>
      </c>
      <c r="K850" s="9">
        <v>0</v>
      </c>
      <c r="L850" s="9">
        <v>0</v>
      </c>
      <c r="M850" s="9">
        <v>1</v>
      </c>
      <c r="N850" s="9">
        <v>1</v>
      </c>
      <c r="O850" s="9">
        <v>2</v>
      </c>
      <c r="P850" s="9">
        <v>1</v>
      </c>
      <c r="Q850" s="9">
        <v>1</v>
      </c>
      <c r="R850" s="9">
        <v>1</v>
      </c>
      <c r="S850" s="9">
        <v>1</v>
      </c>
      <c r="T850" s="9">
        <v>1</v>
      </c>
      <c r="U850" s="9">
        <v>1</v>
      </c>
      <c r="V850" s="9"/>
      <c r="W850" s="75">
        <v>2</v>
      </c>
      <c r="X850" s="75" t="s">
        <v>956</v>
      </c>
      <c r="Y850" s="75" t="s">
        <v>952</v>
      </c>
      <c r="Z850" s="9" t="s">
        <v>952</v>
      </c>
      <c r="AA850" s="9">
        <v>1</v>
      </c>
      <c r="AB850" s="9">
        <v>1</v>
      </c>
      <c r="AC850" s="9">
        <v>2</v>
      </c>
      <c r="AD850" s="9">
        <v>1</v>
      </c>
      <c r="AE850" s="9">
        <v>2</v>
      </c>
      <c r="AF850" s="9">
        <v>1</v>
      </c>
      <c r="AG850" s="9">
        <v>1</v>
      </c>
      <c r="AH850" s="91">
        <v>1</v>
      </c>
      <c r="AI850" s="9">
        <v>2</v>
      </c>
      <c r="AJ850">
        <v>1</v>
      </c>
      <c r="AK850">
        <v>1</v>
      </c>
      <c r="AL850" s="58">
        <v>2</v>
      </c>
      <c r="AM850">
        <v>1</v>
      </c>
      <c r="AN850">
        <v>1</v>
      </c>
      <c r="AO850">
        <v>2</v>
      </c>
      <c r="AP850">
        <v>1</v>
      </c>
      <c r="AQ850">
        <v>2</v>
      </c>
      <c r="AR850">
        <v>1</v>
      </c>
      <c r="AS850">
        <v>2</v>
      </c>
      <c r="AT850">
        <v>1</v>
      </c>
      <c r="AU850">
        <v>1</v>
      </c>
      <c r="AV850">
        <v>2</v>
      </c>
      <c r="AW850">
        <v>1</v>
      </c>
      <c r="AX850">
        <v>1</v>
      </c>
      <c r="AY850">
        <v>2</v>
      </c>
      <c r="AZ850">
        <v>2</v>
      </c>
      <c r="BA850">
        <v>1</v>
      </c>
      <c r="BB850">
        <v>2</v>
      </c>
      <c r="BC850">
        <v>1</v>
      </c>
      <c r="BD850">
        <v>1</v>
      </c>
      <c r="BE850">
        <v>1</v>
      </c>
      <c r="BF850">
        <v>2</v>
      </c>
      <c r="BG850">
        <v>2</v>
      </c>
      <c r="BH850">
        <v>2</v>
      </c>
      <c r="BI850">
        <v>1</v>
      </c>
      <c r="BJ850">
        <v>1</v>
      </c>
      <c r="BK850">
        <v>1</v>
      </c>
      <c r="BL850">
        <v>2</v>
      </c>
      <c r="BM850">
        <v>3</v>
      </c>
      <c r="BN850">
        <v>4</v>
      </c>
      <c r="BO850">
        <v>1</v>
      </c>
      <c r="BP850">
        <v>2</v>
      </c>
      <c r="BQ850">
        <v>2</v>
      </c>
      <c r="BR850">
        <v>4</v>
      </c>
      <c r="BS850">
        <v>3</v>
      </c>
      <c r="BT850" t="s">
        <v>482</v>
      </c>
    </row>
    <row r="851" spans="1:72" hidden="1">
      <c r="A851" s="9">
        <v>844</v>
      </c>
      <c r="B851" s="9">
        <v>2</v>
      </c>
      <c r="C851" s="9">
        <v>4</v>
      </c>
      <c r="D851" s="9">
        <v>1</v>
      </c>
      <c r="E851" s="9">
        <v>11</v>
      </c>
      <c r="F851" s="9">
        <v>0</v>
      </c>
      <c r="G851" s="9">
        <v>0</v>
      </c>
      <c r="H851" s="9">
        <v>0</v>
      </c>
      <c r="I851" s="9">
        <v>0</v>
      </c>
      <c r="J851" s="9">
        <v>1</v>
      </c>
      <c r="K851" s="9">
        <v>0</v>
      </c>
      <c r="L851" s="9">
        <v>0</v>
      </c>
      <c r="M851" s="9">
        <v>1</v>
      </c>
      <c r="N851" s="9">
        <v>1</v>
      </c>
      <c r="O851" s="9">
        <v>2</v>
      </c>
      <c r="P851" s="9">
        <v>1</v>
      </c>
      <c r="Q851" s="9">
        <v>1</v>
      </c>
      <c r="R851" s="9">
        <v>1</v>
      </c>
      <c r="S851" s="9">
        <v>2</v>
      </c>
      <c r="T851" s="9">
        <v>2</v>
      </c>
      <c r="U851" s="9">
        <v>1</v>
      </c>
      <c r="V851" s="9">
        <v>1</v>
      </c>
      <c r="W851" s="75">
        <v>2</v>
      </c>
      <c r="X851" s="75" t="s">
        <v>956</v>
      </c>
      <c r="Y851" s="75" t="s">
        <v>952</v>
      </c>
      <c r="Z851" s="9" t="s">
        <v>952</v>
      </c>
      <c r="AA851" s="9">
        <v>1</v>
      </c>
      <c r="AB851" s="9">
        <v>1</v>
      </c>
      <c r="AC851" s="9">
        <v>2</v>
      </c>
      <c r="AD851" s="9">
        <v>1</v>
      </c>
      <c r="AE851" s="9">
        <v>2</v>
      </c>
      <c r="AF851" s="9">
        <v>1</v>
      </c>
      <c r="AG851" s="9">
        <v>1</v>
      </c>
      <c r="AH851" s="9">
        <v>1</v>
      </c>
      <c r="AI851" s="9">
        <v>2</v>
      </c>
      <c r="AJ851">
        <v>2</v>
      </c>
      <c r="AK851" t="s">
        <v>957</v>
      </c>
      <c r="AL851" s="58">
        <v>1</v>
      </c>
      <c r="AM851">
        <v>1</v>
      </c>
      <c r="AN851">
        <v>2</v>
      </c>
      <c r="AO851">
        <v>1</v>
      </c>
      <c r="AP851">
        <v>1</v>
      </c>
      <c r="AQ851">
        <v>2</v>
      </c>
      <c r="AR851">
        <v>1</v>
      </c>
      <c r="AS851">
        <v>2</v>
      </c>
      <c r="AT851">
        <v>2</v>
      </c>
      <c r="AU851">
        <v>1</v>
      </c>
      <c r="AV851">
        <v>2</v>
      </c>
      <c r="AW851">
        <v>2</v>
      </c>
      <c r="AX851">
        <v>2</v>
      </c>
      <c r="AY851">
        <v>2</v>
      </c>
      <c r="AZ851">
        <v>2</v>
      </c>
      <c r="BA851">
        <v>1</v>
      </c>
      <c r="BB851">
        <v>1</v>
      </c>
      <c r="BC851">
        <v>1</v>
      </c>
      <c r="BD851">
        <v>1</v>
      </c>
      <c r="BE851">
        <v>1</v>
      </c>
      <c r="BF851">
        <v>1</v>
      </c>
      <c r="BG851">
        <v>1</v>
      </c>
      <c r="BH851">
        <v>1</v>
      </c>
      <c r="BI851">
        <v>2</v>
      </c>
      <c r="BJ851">
        <v>1</v>
      </c>
      <c r="BK851">
        <v>1</v>
      </c>
      <c r="BL851">
        <v>1</v>
      </c>
      <c r="BM851">
        <v>1</v>
      </c>
      <c r="BN851">
        <v>3</v>
      </c>
      <c r="BO851">
        <v>2</v>
      </c>
      <c r="BP851">
        <v>2</v>
      </c>
      <c r="BQ851">
        <v>2</v>
      </c>
      <c r="BR851">
        <v>1</v>
      </c>
      <c r="BS851">
        <v>1</v>
      </c>
    </row>
    <row r="852" spans="1:72">
      <c r="A852" s="9">
        <v>845</v>
      </c>
      <c r="B852" s="9">
        <v>2</v>
      </c>
      <c r="C852" s="9">
        <v>4</v>
      </c>
      <c r="D852" s="9">
        <v>3</v>
      </c>
      <c r="E852" s="9">
        <v>16</v>
      </c>
      <c r="F852" s="9">
        <v>1</v>
      </c>
      <c r="G852" s="9">
        <v>0</v>
      </c>
      <c r="H852" s="9">
        <v>0</v>
      </c>
      <c r="I852" s="9">
        <v>0</v>
      </c>
      <c r="J852" s="9">
        <v>0</v>
      </c>
      <c r="K852" s="9">
        <v>0</v>
      </c>
      <c r="L852" s="9">
        <v>0</v>
      </c>
      <c r="M852" s="9">
        <v>2</v>
      </c>
      <c r="N852" s="9">
        <v>2</v>
      </c>
      <c r="O852" s="9">
        <v>1</v>
      </c>
      <c r="P852" s="9">
        <v>2</v>
      </c>
      <c r="Q852" s="9">
        <v>1</v>
      </c>
      <c r="R852" s="9">
        <v>1</v>
      </c>
      <c r="S852" s="9">
        <v>1</v>
      </c>
      <c r="T852" s="9">
        <v>2</v>
      </c>
      <c r="U852" s="9">
        <v>2</v>
      </c>
      <c r="V852" s="9" t="s">
        <v>957</v>
      </c>
      <c r="W852" s="75">
        <v>2</v>
      </c>
      <c r="X852" s="75" t="s">
        <v>956</v>
      </c>
      <c r="Y852" s="75" t="s">
        <v>952</v>
      </c>
      <c r="Z852" s="9" t="s">
        <v>952</v>
      </c>
      <c r="AA852" s="9">
        <v>2</v>
      </c>
      <c r="AB852" s="9">
        <v>1</v>
      </c>
      <c r="AC852" s="9">
        <v>1</v>
      </c>
      <c r="AD852" s="9">
        <v>1</v>
      </c>
      <c r="AE852" s="9">
        <v>2</v>
      </c>
      <c r="AF852" s="9">
        <v>1</v>
      </c>
      <c r="AG852" s="9">
        <v>1</v>
      </c>
      <c r="AH852" s="91">
        <v>2</v>
      </c>
      <c r="AI852" s="9">
        <v>2</v>
      </c>
      <c r="AJ852">
        <v>1</v>
      </c>
      <c r="AK852">
        <v>1</v>
      </c>
      <c r="AL852" s="58">
        <v>2</v>
      </c>
      <c r="AM852">
        <v>1</v>
      </c>
      <c r="AN852">
        <v>1</v>
      </c>
      <c r="AO852">
        <v>2</v>
      </c>
      <c r="AP852">
        <v>2</v>
      </c>
      <c r="AQ852">
        <v>2</v>
      </c>
      <c r="AR852">
        <v>1</v>
      </c>
      <c r="AS852">
        <v>2</v>
      </c>
      <c r="AT852">
        <v>1</v>
      </c>
      <c r="AU852">
        <v>1</v>
      </c>
      <c r="AV852">
        <v>2</v>
      </c>
      <c r="AW852">
        <v>1</v>
      </c>
      <c r="AX852">
        <v>2</v>
      </c>
      <c r="AY852">
        <v>2</v>
      </c>
      <c r="AZ852">
        <v>2</v>
      </c>
      <c r="BA852">
        <v>1</v>
      </c>
      <c r="BB852">
        <v>2</v>
      </c>
      <c r="BC852">
        <v>1</v>
      </c>
      <c r="BD852">
        <v>1</v>
      </c>
      <c r="BE852">
        <v>1</v>
      </c>
      <c r="BF852">
        <v>2</v>
      </c>
      <c r="BG852">
        <v>2</v>
      </c>
      <c r="BH852">
        <v>2</v>
      </c>
      <c r="BI852">
        <v>3</v>
      </c>
      <c r="BJ852">
        <v>1</v>
      </c>
      <c r="BK852">
        <v>2</v>
      </c>
      <c r="BL852">
        <v>2</v>
      </c>
      <c r="BM852">
        <v>2</v>
      </c>
      <c r="BN852">
        <v>4</v>
      </c>
      <c r="BO852">
        <v>2</v>
      </c>
      <c r="BP852">
        <v>2</v>
      </c>
      <c r="BQ852">
        <v>2</v>
      </c>
      <c r="BR852">
        <v>1</v>
      </c>
      <c r="BS852">
        <v>1</v>
      </c>
      <c r="BT852" t="s">
        <v>483</v>
      </c>
    </row>
    <row r="853" spans="1:72" hidden="1">
      <c r="A853" s="9">
        <v>846</v>
      </c>
      <c r="B853" s="9">
        <v>2</v>
      </c>
      <c r="C853" s="9">
        <v>4</v>
      </c>
      <c r="D853" s="9">
        <v>4</v>
      </c>
      <c r="E853" s="9">
        <v>1</v>
      </c>
      <c r="F853" s="9">
        <v>0</v>
      </c>
      <c r="G853" s="9">
        <v>1</v>
      </c>
      <c r="H853" s="9">
        <v>0</v>
      </c>
      <c r="I853" s="9">
        <v>0</v>
      </c>
      <c r="J853" s="9">
        <v>0</v>
      </c>
      <c r="K853" s="9">
        <v>0</v>
      </c>
      <c r="L853" s="9">
        <v>0</v>
      </c>
      <c r="M853" s="9">
        <v>1</v>
      </c>
      <c r="N853" s="9">
        <v>1</v>
      </c>
      <c r="O853" s="9">
        <v>2</v>
      </c>
      <c r="P853" s="9">
        <v>1</v>
      </c>
      <c r="Q853" s="9">
        <v>1</v>
      </c>
      <c r="R853" s="9">
        <v>1</v>
      </c>
      <c r="S853" s="9">
        <v>2</v>
      </c>
      <c r="T853" s="9">
        <v>2</v>
      </c>
      <c r="U853" s="9">
        <v>2</v>
      </c>
      <c r="V853" s="9" t="s">
        <v>957</v>
      </c>
      <c r="W853" s="75">
        <v>1</v>
      </c>
      <c r="X853" s="75">
        <v>1</v>
      </c>
      <c r="Y853" s="75">
        <v>2</v>
      </c>
      <c r="Z853" s="9">
        <v>1</v>
      </c>
      <c r="AA853" s="9">
        <v>2</v>
      </c>
      <c r="AB853" s="9">
        <v>2</v>
      </c>
      <c r="AC853" s="9">
        <v>1</v>
      </c>
      <c r="AD853" s="9">
        <v>1</v>
      </c>
      <c r="AE853" s="9">
        <v>1</v>
      </c>
      <c r="AF853" s="9">
        <v>1</v>
      </c>
      <c r="AG853" s="9">
        <v>2</v>
      </c>
      <c r="AH853" s="91">
        <v>1</v>
      </c>
      <c r="AI853" s="9">
        <v>2</v>
      </c>
      <c r="AJ853">
        <v>1</v>
      </c>
      <c r="AK853">
        <v>1</v>
      </c>
      <c r="AL853" s="58">
        <v>2</v>
      </c>
      <c r="AM853">
        <v>1</v>
      </c>
      <c r="AN853">
        <v>1</v>
      </c>
      <c r="AO853">
        <v>2</v>
      </c>
      <c r="AP853">
        <v>1</v>
      </c>
      <c r="AQ853">
        <v>2</v>
      </c>
      <c r="AR853">
        <v>1</v>
      </c>
      <c r="AS853">
        <v>2</v>
      </c>
      <c r="AT853">
        <v>1</v>
      </c>
      <c r="AU853">
        <v>1</v>
      </c>
      <c r="AV853">
        <v>2</v>
      </c>
      <c r="AW853">
        <v>1</v>
      </c>
      <c r="AX853">
        <v>2</v>
      </c>
      <c r="AY853">
        <v>2</v>
      </c>
      <c r="AZ853">
        <v>2</v>
      </c>
      <c r="BA853">
        <v>1</v>
      </c>
      <c r="BB853">
        <v>2</v>
      </c>
      <c r="BC853">
        <v>1</v>
      </c>
      <c r="BD853">
        <v>1</v>
      </c>
      <c r="BE853">
        <v>2</v>
      </c>
      <c r="BF853" t="s">
        <v>968</v>
      </c>
      <c r="BG853" t="s">
        <v>957</v>
      </c>
      <c r="BH853">
        <v>1</v>
      </c>
      <c r="BI853">
        <v>3</v>
      </c>
      <c r="BJ853">
        <v>1</v>
      </c>
      <c r="BK853">
        <v>1</v>
      </c>
      <c r="BL853">
        <v>1</v>
      </c>
      <c r="BM853">
        <v>1</v>
      </c>
      <c r="BN853">
        <v>4</v>
      </c>
      <c r="BO853">
        <v>1</v>
      </c>
      <c r="BP853">
        <v>1</v>
      </c>
      <c r="BQ853">
        <v>2</v>
      </c>
      <c r="BR853">
        <v>1</v>
      </c>
      <c r="BS853">
        <v>1</v>
      </c>
      <c r="BT853" t="s">
        <v>484</v>
      </c>
    </row>
    <row r="854" spans="1:72">
      <c r="A854" s="9">
        <v>847</v>
      </c>
      <c r="B854" s="9">
        <v>1</v>
      </c>
      <c r="C854" s="9">
        <v>3</v>
      </c>
      <c r="D854" s="9">
        <v>1</v>
      </c>
      <c r="E854" s="9">
        <v>10</v>
      </c>
      <c r="F854" s="9">
        <v>1</v>
      </c>
      <c r="G854" s="9">
        <v>1</v>
      </c>
      <c r="H854" s="9">
        <v>0</v>
      </c>
      <c r="I854" s="9">
        <v>0</v>
      </c>
      <c r="J854" s="9">
        <v>0</v>
      </c>
      <c r="K854" s="9">
        <v>0</v>
      </c>
      <c r="L854" s="9">
        <v>0</v>
      </c>
      <c r="M854" s="9">
        <v>1</v>
      </c>
      <c r="N854" s="9">
        <v>2</v>
      </c>
      <c r="O854" s="9">
        <v>2</v>
      </c>
      <c r="P854" s="9">
        <v>2</v>
      </c>
      <c r="Q854" s="9">
        <v>1</v>
      </c>
      <c r="R854" s="9">
        <v>1</v>
      </c>
      <c r="S854" s="9">
        <v>1</v>
      </c>
      <c r="T854" s="9">
        <v>2</v>
      </c>
      <c r="U854" s="9">
        <v>1</v>
      </c>
      <c r="V854" s="9">
        <v>2</v>
      </c>
      <c r="W854" s="75">
        <v>1</v>
      </c>
      <c r="X854" s="75">
        <v>2</v>
      </c>
      <c r="Y854" s="75">
        <v>2</v>
      </c>
      <c r="Z854" s="9">
        <v>1</v>
      </c>
      <c r="AA854" s="9">
        <v>2</v>
      </c>
      <c r="AB854" s="9">
        <v>2</v>
      </c>
      <c r="AC854" s="9">
        <v>1</v>
      </c>
      <c r="AD854" s="9">
        <v>1</v>
      </c>
      <c r="AE854" s="9">
        <v>2</v>
      </c>
      <c r="AF854" s="9">
        <v>1</v>
      </c>
      <c r="AG854" s="9">
        <v>1</v>
      </c>
      <c r="AH854" s="9">
        <v>1</v>
      </c>
      <c r="AI854" s="9">
        <v>2</v>
      </c>
      <c r="AJ854">
        <v>1</v>
      </c>
      <c r="AK854">
        <v>2</v>
      </c>
      <c r="AL854" s="58">
        <v>2</v>
      </c>
      <c r="AM854">
        <v>2</v>
      </c>
      <c r="AN854">
        <v>1</v>
      </c>
      <c r="AO854">
        <v>2</v>
      </c>
      <c r="AP854">
        <v>2</v>
      </c>
      <c r="AQ854">
        <v>2</v>
      </c>
      <c r="AR854">
        <v>2</v>
      </c>
      <c r="AS854">
        <v>2</v>
      </c>
      <c r="AT854">
        <v>2</v>
      </c>
      <c r="AU854">
        <v>2</v>
      </c>
      <c r="AV854">
        <v>2</v>
      </c>
      <c r="AW854">
        <v>1</v>
      </c>
      <c r="AX854">
        <v>2</v>
      </c>
      <c r="AY854">
        <v>2</v>
      </c>
      <c r="AZ854">
        <v>2</v>
      </c>
      <c r="BA854">
        <v>1</v>
      </c>
      <c r="BB854">
        <v>2</v>
      </c>
      <c r="BC854">
        <v>1</v>
      </c>
      <c r="BD854">
        <v>1</v>
      </c>
      <c r="BE854">
        <v>1</v>
      </c>
      <c r="BF854">
        <v>1</v>
      </c>
      <c r="BG854">
        <v>2</v>
      </c>
      <c r="BH854">
        <v>1</v>
      </c>
      <c r="BI854">
        <v>1</v>
      </c>
      <c r="BJ854">
        <v>1</v>
      </c>
      <c r="BK854">
        <v>1</v>
      </c>
      <c r="BL854">
        <v>1</v>
      </c>
      <c r="BM854">
        <v>1</v>
      </c>
      <c r="BN854">
        <v>3</v>
      </c>
      <c r="BO854">
        <v>1</v>
      </c>
      <c r="BP854">
        <v>1</v>
      </c>
      <c r="BQ854">
        <v>2</v>
      </c>
      <c r="BR854">
        <v>1</v>
      </c>
      <c r="BS854">
        <v>1</v>
      </c>
    </row>
    <row r="855" spans="1:72">
      <c r="A855" s="9">
        <v>848</v>
      </c>
      <c r="B855" s="9">
        <v>2</v>
      </c>
      <c r="C855" s="9">
        <v>9</v>
      </c>
      <c r="D855" s="9">
        <v>5</v>
      </c>
      <c r="E855" s="9">
        <v>9</v>
      </c>
      <c r="F855" s="9">
        <v>0</v>
      </c>
      <c r="G855" s="9">
        <v>0</v>
      </c>
      <c r="H855" s="9">
        <v>0</v>
      </c>
      <c r="I855" s="9">
        <v>0</v>
      </c>
      <c r="J855" s="9">
        <v>0</v>
      </c>
      <c r="K855" s="9">
        <v>1</v>
      </c>
      <c r="L855" s="9">
        <v>0</v>
      </c>
      <c r="M855" s="9">
        <v>2</v>
      </c>
      <c r="N855" s="9">
        <v>2</v>
      </c>
      <c r="O855" s="9">
        <v>1</v>
      </c>
      <c r="P855" s="9">
        <v>1</v>
      </c>
      <c r="Q855" s="9">
        <v>2</v>
      </c>
      <c r="R855" s="9" t="s">
        <v>957</v>
      </c>
      <c r="S855" s="9" t="s">
        <v>957</v>
      </c>
      <c r="T855" s="9">
        <v>1</v>
      </c>
      <c r="U855" s="9">
        <v>1</v>
      </c>
      <c r="V855" s="9">
        <v>1</v>
      </c>
      <c r="W855" s="75">
        <v>1</v>
      </c>
      <c r="X855" s="75">
        <v>1</v>
      </c>
      <c r="Y855" s="75">
        <v>2</v>
      </c>
      <c r="Z855" s="9">
        <v>1</v>
      </c>
      <c r="AA855" s="9">
        <v>1</v>
      </c>
      <c r="AB855" s="9">
        <v>2</v>
      </c>
      <c r="AC855" s="9">
        <v>1</v>
      </c>
      <c r="AD855" s="9">
        <v>1</v>
      </c>
      <c r="AE855" s="9">
        <v>2</v>
      </c>
      <c r="AF855" s="9">
        <v>1</v>
      </c>
      <c r="AG855" s="9">
        <v>1</v>
      </c>
      <c r="AH855" s="91">
        <v>2</v>
      </c>
      <c r="AI855" s="9">
        <v>2</v>
      </c>
      <c r="AJ855">
        <v>2</v>
      </c>
      <c r="AK855" t="s">
        <v>957</v>
      </c>
      <c r="AL855" s="58">
        <v>2</v>
      </c>
      <c r="AM855">
        <v>1</v>
      </c>
      <c r="AN855">
        <v>1</v>
      </c>
      <c r="AO855">
        <v>2</v>
      </c>
      <c r="AP855">
        <v>2</v>
      </c>
      <c r="AQ855">
        <v>2</v>
      </c>
      <c r="AR855">
        <v>2</v>
      </c>
      <c r="AS855">
        <v>2</v>
      </c>
      <c r="AT855">
        <v>2</v>
      </c>
      <c r="AU855">
        <v>2</v>
      </c>
      <c r="AV855">
        <v>2</v>
      </c>
      <c r="AW855">
        <v>1</v>
      </c>
      <c r="AX855">
        <v>2</v>
      </c>
      <c r="AY855">
        <v>2</v>
      </c>
      <c r="AZ855">
        <v>2</v>
      </c>
      <c r="BA855">
        <v>1</v>
      </c>
      <c r="BB855">
        <v>2</v>
      </c>
      <c r="BC855">
        <v>2</v>
      </c>
      <c r="BD855">
        <v>2</v>
      </c>
      <c r="BE855">
        <v>2</v>
      </c>
      <c r="BF855" t="s">
        <v>957</v>
      </c>
      <c r="BG855" t="s">
        <v>957</v>
      </c>
      <c r="BH855">
        <v>1</v>
      </c>
      <c r="BI855">
        <v>2</v>
      </c>
      <c r="BJ855">
        <v>1</v>
      </c>
      <c r="BK855">
        <v>1</v>
      </c>
      <c r="BL855">
        <v>1</v>
      </c>
      <c r="BM855">
        <v>1</v>
      </c>
      <c r="BN855">
        <v>4</v>
      </c>
      <c r="BO855">
        <v>2</v>
      </c>
      <c r="BP855">
        <v>4</v>
      </c>
      <c r="BQ855">
        <v>4</v>
      </c>
      <c r="BR855">
        <v>4</v>
      </c>
      <c r="BS855">
        <v>2</v>
      </c>
    </row>
    <row r="856" spans="1:72" hidden="1">
      <c r="A856" s="9">
        <v>849</v>
      </c>
      <c r="B856" s="9">
        <v>2</v>
      </c>
      <c r="C856" s="9">
        <v>3</v>
      </c>
      <c r="D856" s="9">
        <v>1</v>
      </c>
      <c r="E856" s="9">
        <v>10</v>
      </c>
      <c r="F856" s="9">
        <v>1</v>
      </c>
      <c r="G856" s="9">
        <v>1</v>
      </c>
      <c r="H856" s="9">
        <v>0</v>
      </c>
      <c r="I856" s="9">
        <v>1</v>
      </c>
      <c r="J856" s="9">
        <v>0</v>
      </c>
      <c r="K856" s="9">
        <v>0</v>
      </c>
      <c r="L856" s="9">
        <v>0</v>
      </c>
      <c r="M856" s="9">
        <v>3</v>
      </c>
      <c r="N856" s="9">
        <v>1</v>
      </c>
      <c r="O856" s="9">
        <v>1</v>
      </c>
      <c r="P856" s="9">
        <v>1</v>
      </c>
      <c r="Q856" s="9">
        <v>1</v>
      </c>
      <c r="R856" s="9">
        <v>1</v>
      </c>
      <c r="S856" s="9">
        <v>1</v>
      </c>
      <c r="T856" s="9">
        <v>1</v>
      </c>
      <c r="U856" s="9">
        <v>1</v>
      </c>
      <c r="V856" s="9">
        <v>1</v>
      </c>
      <c r="W856" s="75">
        <v>2</v>
      </c>
      <c r="X856" s="75" t="s">
        <v>956</v>
      </c>
      <c r="Y856" s="75" t="s">
        <v>952</v>
      </c>
      <c r="Z856" s="9" t="s">
        <v>952</v>
      </c>
      <c r="AA856" s="9">
        <v>1</v>
      </c>
      <c r="AB856" s="9">
        <v>2</v>
      </c>
      <c r="AC856" s="9">
        <v>1</v>
      </c>
      <c r="AD856" s="9">
        <v>1</v>
      </c>
      <c r="AE856" s="9">
        <v>1</v>
      </c>
      <c r="AF856" s="9">
        <v>2</v>
      </c>
      <c r="AG856" s="9">
        <v>1</v>
      </c>
      <c r="AH856" s="9">
        <v>1</v>
      </c>
      <c r="AI856" s="9">
        <v>2</v>
      </c>
      <c r="AJ856">
        <v>1</v>
      </c>
      <c r="AK856">
        <v>1</v>
      </c>
      <c r="AL856" s="58">
        <v>2</v>
      </c>
      <c r="AM856">
        <v>1</v>
      </c>
      <c r="AN856">
        <v>2</v>
      </c>
      <c r="AO856">
        <v>2</v>
      </c>
      <c r="AP856">
        <v>2</v>
      </c>
      <c r="AQ856">
        <v>2</v>
      </c>
      <c r="AR856">
        <v>2</v>
      </c>
      <c r="AS856">
        <v>2</v>
      </c>
      <c r="AT856">
        <v>2</v>
      </c>
      <c r="AU856">
        <v>2</v>
      </c>
      <c r="AV856">
        <v>2</v>
      </c>
      <c r="AW856">
        <v>1</v>
      </c>
      <c r="AX856">
        <v>1</v>
      </c>
      <c r="AY856">
        <v>2</v>
      </c>
      <c r="AZ856">
        <v>2</v>
      </c>
      <c r="BA856">
        <v>2</v>
      </c>
      <c r="BB856">
        <v>2</v>
      </c>
      <c r="BC856">
        <v>1</v>
      </c>
      <c r="BD856">
        <v>1</v>
      </c>
      <c r="BE856">
        <v>1</v>
      </c>
      <c r="BF856">
        <v>1</v>
      </c>
      <c r="BG856">
        <v>1</v>
      </c>
      <c r="BH856">
        <v>1</v>
      </c>
      <c r="BI856">
        <v>3</v>
      </c>
      <c r="BJ856">
        <v>2</v>
      </c>
      <c r="BK856">
        <v>3</v>
      </c>
      <c r="BL856">
        <v>1</v>
      </c>
      <c r="BM856">
        <v>3</v>
      </c>
      <c r="BN856">
        <v>4</v>
      </c>
      <c r="BO856">
        <v>3</v>
      </c>
      <c r="BP856">
        <v>2</v>
      </c>
      <c r="BQ856">
        <v>3</v>
      </c>
      <c r="BR856">
        <v>1</v>
      </c>
      <c r="BS856">
        <v>1</v>
      </c>
      <c r="BT856" t="s">
        <v>485</v>
      </c>
    </row>
    <row r="857" spans="1:72">
      <c r="A857" s="9">
        <v>850</v>
      </c>
      <c r="B857" s="9">
        <v>2</v>
      </c>
      <c r="C857" s="9">
        <v>8</v>
      </c>
      <c r="D857" s="9">
        <v>7</v>
      </c>
      <c r="E857" s="9">
        <v>5</v>
      </c>
      <c r="F857" s="9">
        <v>0</v>
      </c>
      <c r="G857" s="9">
        <v>0</v>
      </c>
      <c r="H857" s="9">
        <v>0</v>
      </c>
      <c r="I857" s="9">
        <v>0</v>
      </c>
      <c r="J857" s="9">
        <v>0</v>
      </c>
      <c r="K857" s="9">
        <v>0</v>
      </c>
      <c r="L857" s="9">
        <v>1</v>
      </c>
      <c r="M857" s="9">
        <v>2</v>
      </c>
      <c r="N857" s="9">
        <v>2</v>
      </c>
      <c r="O857" s="9">
        <v>2</v>
      </c>
      <c r="P857" s="9">
        <v>1</v>
      </c>
      <c r="Q857" s="9">
        <v>2</v>
      </c>
      <c r="R857" s="9" t="s">
        <v>957</v>
      </c>
      <c r="S857" s="9" t="s">
        <v>957</v>
      </c>
      <c r="T857" s="9">
        <v>1</v>
      </c>
      <c r="U857" s="9">
        <v>2</v>
      </c>
      <c r="V857" s="9" t="s">
        <v>957</v>
      </c>
      <c r="W857" s="75">
        <v>1</v>
      </c>
      <c r="X857" s="75">
        <v>1</v>
      </c>
      <c r="Y857" s="75">
        <v>2</v>
      </c>
      <c r="Z857" s="9">
        <v>1</v>
      </c>
      <c r="AA857" s="9">
        <v>1</v>
      </c>
      <c r="AB857" s="9">
        <v>1</v>
      </c>
      <c r="AC857" s="9">
        <v>1</v>
      </c>
      <c r="AD857" s="9">
        <v>1</v>
      </c>
      <c r="AE857" s="9">
        <v>2</v>
      </c>
      <c r="AF857" s="9">
        <v>1</v>
      </c>
      <c r="AG857" s="9">
        <v>1</v>
      </c>
      <c r="AH857" s="9">
        <v>1</v>
      </c>
      <c r="AI857" s="9">
        <v>2</v>
      </c>
      <c r="AJ857">
        <v>2</v>
      </c>
      <c r="AK857" t="s">
        <v>957</v>
      </c>
      <c r="AL857" s="58">
        <v>2</v>
      </c>
      <c r="AM857">
        <v>1</v>
      </c>
      <c r="AN857">
        <v>1</v>
      </c>
      <c r="AO857">
        <v>2</v>
      </c>
      <c r="AP857">
        <v>2</v>
      </c>
      <c r="AQ857">
        <v>2</v>
      </c>
      <c r="AR857">
        <v>2</v>
      </c>
      <c r="AS857">
        <v>2</v>
      </c>
      <c r="AT857">
        <v>2</v>
      </c>
      <c r="AU857">
        <v>1</v>
      </c>
      <c r="AV857">
        <v>1</v>
      </c>
      <c r="AW857">
        <v>1</v>
      </c>
      <c r="AX857">
        <v>2</v>
      </c>
      <c r="AY857">
        <v>2</v>
      </c>
      <c r="AZ857">
        <v>1</v>
      </c>
      <c r="BA857">
        <v>1</v>
      </c>
      <c r="BB857">
        <v>2</v>
      </c>
      <c r="BC857">
        <v>1</v>
      </c>
      <c r="BD857">
        <v>1</v>
      </c>
      <c r="BE857">
        <v>1</v>
      </c>
      <c r="BF857">
        <v>1</v>
      </c>
      <c r="BG857">
        <v>1</v>
      </c>
      <c r="BH857">
        <v>1</v>
      </c>
      <c r="BI857">
        <v>2</v>
      </c>
      <c r="BJ857">
        <v>1</v>
      </c>
      <c r="BK857">
        <v>2</v>
      </c>
      <c r="BL857">
        <v>1</v>
      </c>
      <c r="BM857">
        <v>2</v>
      </c>
      <c r="BN857">
        <v>4</v>
      </c>
      <c r="BO857">
        <v>2</v>
      </c>
      <c r="BP857">
        <v>2</v>
      </c>
      <c r="BQ857">
        <v>2</v>
      </c>
      <c r="BR857">
        <v>1</v>
      </c>
      <c r="BS857">
        <v>2</v>
      </c>
    </row>
    <row r="858" spans="1:72">
      <c r="A858" s="9">
        <v>851</v>
      </c>
      <c r="B858" s="9">
        <v>2</v>
      </c>
      <c r="C858" s="9">
        <v>6</v>
      </c>
      <c r="D858" s="9">
        <v>5</v>
      </c>
      <c r="E858" s="9">
        <v>13</v>
      </c>
      <c r="F858" s="9">
        <v>0</v>
      </c>
      <c r="G858" s="9">
        <v>0</v>
      </c>
      <c r="H858" s="9">
        <v>0</v>
      </c>
      <c r="I858" s="9">
        <v>0</v>
      </c>
      <c r="J858" s="9">
        <v>1</v>
      </c>
      <c r="K858" s="9">
        <v>0</v>
      </c>
      <c r="L858" s="9">
        <v>0</v>
      </c>
      <c r="M858" s="9"/>
      <c r="N858" s="9">
        <v>2</v>
      </c>
      <c r="O858" s="9">
        <v>1</v>
      </c>
      <c r="P858" s="9">
        <v>1</v>
      </c>
      <c r="Q858" s="9">
        <v>1</v>
      </c>
      <c r="R858" s="9">
        <v>1</v>
      </c>
      <c r="S858" s="9">
        <v>2</v>
      </c>
      <c r="T858" s="9">
        <v>1</v>
      </c>
      <c r="U858" s="9">
        <v>1</v>
      </c>
      <c r="V858" s="9">
        <v>1</v>
      </c>
      <c r="W858" s="75">
        <v>2</v>
      </c>
      <c r="X858" s="75" t="s">
        <v>956</v>
      </c>
      <c r="Y858" s="75" t="s">
        <v>952</v>
      </c>
      <c r="Z858" s="9" t="s">
        <v>952</v>
      </c>
      <c r="AA858" s="9">
        <v>2</v>
      </c>
      <c r="AB858" s="9">
        <v>2</v>
      </c>
      <c r="AC858" s="9">
        <v>1</v>
      </c>
      <c r="AD858" s="9">
        <v>1</v>
      </c>
      <c r="AE858" s="9">
        <v>1</v>
      </c>
      <c r="AF858" s="9">
        <v>1</v>
      </c>
      <c r="AG858" s="9">
        <v>1</v>
      </c>
      <c r="AH858" s="91">
        <v>2</v>
      </c>
      <c r="AI858" s="9">
        <v>2</v>
      </c>
      <c r="AJ858">
        <v>2</v>
      </c>
      <c r="AK858" t="s">
        <v>957</v>
      </c>
      <c r="AL858" s="58">
        <v>2</v>
      </c>
      <c r="AM858">
        <v>1</v>
      </c>
      <c r="AN858">
        <v>2</v>
      </c>
      <c r="AO858">
        <v>2</v>
      </c>
      <c r="AP858">
        <v>1</v>
      </c>
      <c r="AQ858">
        <v>1</v>
      </c>
      <c r="AR858">
        <v>1</v>
      </c>
      <c r="AS858">
        <v>2</v>
      </c>
      <c r="AT858">
        <v>2</v>
      </c>
      <c r="AU858">
        <v>2</v>
      </c>
      <c r="AV858">
        <v>2</v>
      </c>
      <c r="AW858">
        <v>2</v>
      </c>
      <c r="AX858">
        <v>1</v>
      </c>
      <c r="AY858">
        <v>2</v>
      </c>
      <c r="AZ858">
        <v>2</v>
      </c>
      <c r="BA858">
        <v>1</v>
      </c>
      <c r="BB858">
        <v>1</v>
      </c>
      <c r="BC858">
        <v>1</v>
      </c>
      <c r="BD858">
        <v>1</v>
      </c>
      <c r="BE858">
        <v>2</v>
      </c>
      <c r="BF858" t="s">
        <v>968</v>
      </c>
      <c r="BG858" t="s">
        <v>967</v>
      </c>
      <c r="BH858">
        <v>1</v>
      </c>
      <c r="BI858">
        <v>3</v>
      </c>
      <c r="BJ858">
        <v>1</v>
      </c>
      <c r="BK858">
        <v>2</v>
      </c>
      <c r="BL858">
        <v>2</v>
      </c>
      <c r="BM858">
        <v>2</v>
      </c>
      <c r="BN858">
        <v>4</v>
      </c>
      <c r="BO858">
        <v>1</v>
      </c>
      <c r="BP858">
        <v>2</v>
      </c>
      <c r="BQ858">
        <v>1</v>
      </c>
      <c r="BR858">
        <v>1</v>
      </c>
      <c r="BS858">
        <v>2</v>
      </c>
    </row>
    <row r="859" spans="1:72" hidden="1">
      <c r="A859" s="9">
        <v>852</v>
      </c>
      <c r="B859" s="9">
        <v>2</v>
      </c>
      <c r="C859" s="9">
        <v>5</v>
      </c>
      <c r="D859" s="9">
        <v>5</v>
      </c>
      <c r="E859" s="9">
        <v>1</v>
      </c>
      <c r="F859" s="9">
        <v>0</v>
      </c>
      <c r="G859" s="9">
        <v>0</v>
      </c>
      <c r="H859" s="9">
        <v>0</v>
      </c>
      <c r="I859" s="9">
        <v>0</v>
      </c>
      <c r="J859" s="9">
        <v>0</v>
      </c>
      <c r="K859" s="9">
        <v>1</v>
      </c>
      <c r="L859" s="9">
        <v>0</v>
      </c>
      <c r="M859" s="9">
        <v>2</v>
      </c>
      <c r="N859" s="9">
        <v>1</v>
      </c>
      <c r="O859" s="9">
        <v>1</v>
      </c>
      <c r="P859" s="9">
        <v>1</v>
      </c>
      <c r="Q859" s="9">
        <v>1</v>
      </c>
      <c r="R859" s="9">
        <v>1</v>
      </c>
      <c r="S859" s="9">
        <v>1</v>
      </c>
      <c r="T859" s="9">
        <v>1</v>
      </c>
      <c r="U859" s="9">
        <v>1</v>
      </c>
      <c r="V859" s="9">
        <v>1</v>
      </c>
      <c r="W859" s="75">
        <v>1</v>
      </c>
      <c r="X859" s="75">
        <v>1</v>
      </c>
      <c r="Y859" s="75">
        <v>2</v>
      </c>
      <c r="Z859" s="9">
        <v>1</v>
      </c>
      <c r="AA859" s="9">
        <v>2</v>
      </c>
      <c r="AB859" s="9">
        <v>2</v>
      </c>
      <c r="AC859" s="9">
        <v>1</v>
      </c>
      <c r="AD859" s="9">
        <v>1</v>
      </c>
      <c r="AE859" s="9">
        <v>2</v>
      </c>
      <c r="AF859" s="9">
        <v>1</v>
      </c>
      <c r="AG859" s="9">
        <v>2</v>
      </c>
      <c r="AH859" s="9">
        <v>1</v>
      </c>
      <c r="AI859" s="9">
        <v>1</v>
      </c>
      <c r="AJ859">
        <v>2</v>
      </c>
      <c r="AK859" t="s">
        <v>957</v>
      </c>
      <c r="AL859" s="58">
        <v>2</v>
      </c>
      <c r="AM859">
        <v>1</v>
      </c>
      <c r="AN859">
        <v>2</v>
      </c>
      <c r="AO859">
        <v>2</v>
      </c>
      <c r="AP859">
        <v>2</v>
      </c>
      <c r="AQ859">
        <v>2</v>
      </c>
      <c r="AR859">
        <v>2</v>
      </c>
      <c r="AS859">
        <v>2</v>
      </c>
      <c r="AT859">
        <v>1</v>
      </c>
      <c r="AU859">
        <v>1</v>
      </c>
      <c r="AV859">
        <v>2</v>
      </c>
      <c r="AW859">
        <v>1</v>
      </c>
      <c r="AX859">
        <v>2</v>
      </c>
      <c r="AY859">
        <v>2</v>
      </c>
      <c r="AZ859">
        <v>2</v>
      </c>
      <c r="BA859">
        <v>1</v>
      </c>
      <c r="BB859">
        <v>2</v>
      </c>
      <c r="BC859">
        <v>1</v>
      </c>
      <c r="BD859">
        <v>1</v>
      </c>
      <c r="BE859">
        <v>1</v>
      </c>
      <c r="BF859">
        <v>2</v>
      </c>
      <c r="BG859">
        <v>2</v>
      </c>
      <c r="BH859">
        <v>2</v>
      </c>
      <c r="BI859">
        <v>2</v>
      </c>
      <c r="BJ859">
        <v>1</v>
      </c>
      <c r="BK859">
        <v>1</v>
      </c>
      <c r="BL859">
        <v>1</v>
      </c>
      <c r="BM859">
        <v>3</v>
      </c>
      <c r="BN859">
        <v>4</v>
      </c>
      <c r="BO859">
        <v>4</v>
      </c>
      <c r="BP859">
        <v>2</v>
      </c>
      <c r="BQ859">
        <v>2</v>
      </c>
      <c r="BR859">
        <v>1</v>
      </c>
      <c r="BS859">
        <v>5</v>
      </c>
      <c r="BT859" t="s">
        <v>486</v>
      </c>
    </row>
    <row r="860" spans="1:72" hidden="1">
      <c r="A860" s="9">
        <v>853</v>
      </c>
      <c r="B860" s="9">
        <v>2</v>
      </c>
      <c r="C860" s="9">
        <v>9</v>
      </c>
      <c r="D860" s="9">
        <v>7</v>
      </c>
      <c r="E860" s="9">
        <v>13</v>
      </c>
      <c r="F860" s="9">
        <v>0</v>
      </c>
      <c r="G860" s="9">
        <v>0</v>
      </c>
      <c r="H860" s="9">
        <v>0</v>
      </c>
      <c r="I860" s="9">
        <v>0</v>
      </c>
      <c r="J860" s="9">
        <v>0</v>
      </c>
      <c r="K860" s="9">
        <v>1</v>
      </c>
      <c r="L860" s="9">
        <v>0</v>
      </c>
      <c r="M860" s="9"/>
      <c r="N860" s="9">
        <v>1</v>
      </c>
      <c r="O860" s="9">
        <v>1</v>
      </c>
      <c r="P860" s="9">
        <v>2</v>
      </c>
      <c r="Q860" s="9">
        <v>2</v>
      </c>
      <c r="R860" s="9" t="s">
        <v>957</v>
      </c>
      <c r="S860" s="9" t="s">
        <v>957</v>
      </c>
      <c r="T860" s="9">
        <v>2</v>
      </c>
      <c r="U860" s="9">
        <v>1</v>
      </c>
      <c r="V860" s="9">
        <v>2</v>
      </c>
      <c r="W860" s="75">
        <v>2</v>
      </c>
      <c r="X860" s="75" t="s">
        <v>956</v>
      </c>
      <c r="Y860" s="75" t="s">
        <v>952</v>
      </c>
      <c r="Z860" s="9" t="s">
        <v>952</v>
      </c>
      <c r="AA860" s="9">
        <v>1</v>
      </c>
      <c r="AB860" s="9">
        <v>2</v>
      </c>
      <c r="AC860" s="9">
        <v>1</v>
      </c>
      <c r="AD860" s="9">
        <v>1</v>
      </c>
      <c r="AE860" s="9">
        <v>1</v>
      </c>
      <c r="AF860" s="9">
        <v>1</v>
      </c>
      <c r="AG860" s="9">
        <v>1</v>
      </c>
      <c r="AH860" s="91">
        <v>1</v>
      </c>
      <c r="AI860" s="9">
        <v>2</v>
      </c>
      <c r="AJ860">
        <v>1</v>
      </c>
      <c r="AK860">
        <v>2</v>
      </c>
      <c r="AL860" s="58">
        <v>1</v>
      </c>
      <c r="AM860">
        <v>1</v>
      </c>
      <c r="AP860">
        <v>1</v>
      </c>
      <c r="AQ860">
        <v>2</v>
      </c>
      <c r="AR860">
        <v>2</v>
      </c>
      <c r="AS860">
        <v>2</v>
      </c>
      <c r="AT860">
        <v>1</v>
      </c>
      <c r="AU860">
        <v>2</v>
      </c>
      <c r="AV860">
        <v>2</v>
      </c>
      <c r="AW860">
        <v>1</v>
      </c>
      <c r="AX860">
        <v>2</v>
      </c>
      <c r="AY860">
        <v>2</v>
      </c>
      <c r="AZ860">
        <v>2</v>
      </c>
      <c r="BA860">
        <v>1</v>
      </c>
      <c r="BB860">
        <v>1</v>
      </c>
      <c r="BC860">
        <v>1</v>
      </c>
      <c r="BD860">
        <v>2</v>
      </c>
      <c r="BE860">
        <v>2</v>
      </c>
      <c r="BF860" t="s">
        <v>957</v>
      </c>
      <c r="BG860" t="s">
        <v>957</v>
      </c>
      <c r="BH860">
        <v>1</v>
      </c>
      <c r="BI860">
        <v>2</v>
      </c>
      <c r="BJ860">
        <v>1</v>
      </c>
      <c r="BK860">
        <v>1</v>
      </c>
      <c r="BL860">
        <v>1</v>
      </c>
      <c r="BM860">
        <v>1</v>
      </c>
      <c r="BN860">
        <v>4</v>
      </c>
      <c r="BO860">
        <v>2</v>
      </c>
      <c r="BP860">
        <v>2</v>
      </c>
      <c r="BQ860">
        <v>4</v>
      </c>
      <c r="BR860">
        <v>1</v>
      </c>
      <c r="BT860" t="s">
        <v>487</v>
      </c>
    </row>
    <row r="861" spans="1:72" hidden="1">
      <c r="A861" s="9">
        <v>854</v>
      </c>
      <c r="B861" s="9">
        <v>2</v>
      </c>
      <c r="C861" s="9">
        <v>7</v>
      </c>
      <c r="D861" s="9">
        <v>4</v>
      </c>
      <c r="E861" s="9">
        <v>13</v>
      </c>
      <c r="F861" s="9">
        <v>0</v>
      </c>
      <c r="G861" s="9">
        <v>0</v>
      </c>
      <c r="H861" s="9">
        <v>0</v>
      </c>
      <c r="I861" s="9">
        <v>0</v>
      </c>
      <c r="J861" s="9">
        <v>0</v>
      </c>
      <c r="K861" s="9">
        <v>1</v>
      </c>
      <c r="L861" s="9">
        <v>0</v>
      </c>
      <c r="M861" s="9">
        <v>1</v>
      </c>
      <c r="N861" s="9">
        <v>1</v>
      </c>
      <c r="O861" s="9">
        <v>2</v>
      </c>
      <c r="P861" s="9">
        <v>1</v>
      </c>
      <c r="Q861" s="9">
        <v>1</v>
      </c>
      <c r="R861" s="9">
        <v>1</v>
      </c>
      <c r="S861" s="9">
        <v>2</v>
      </c>
      <c r="T861" s="9">
        <v>1</v>
      </c>
      <c r="U861" s="9">
        <v>1</v>
      </c>
      <c r="V861" s="9">
        <v>2</v>
      </c>
      <c r="W861" s="75">
        <v>1</v>
      </c>
      <c r="X861" s="75">
        <v>1</v>
      </c>
      <c r="Y861" s="75">
        <v>2</v>
      </c>
      <c r="Z861" s="9">
        <v>2</v>
      </c>
      <c r="AA861" s="9">
        <v>2</v>
      </c>
      <c r="AB861" s="9">
        <v>1</v>
      </c>
      <c r="AC861" s="9">
        <v>2</v>
      </c>
      <c r="AD861" s="9">
        <v>1</v>
      </c>
      <c r="AE861" s="9">
        <v>2</v>
      </c>
      <c r="AF861" s="9">
        <v>1</v>
      </c>
      <c r="AG861" s="9">
        <v>1</v>
      </c>
      <c r="AH861" s="9">
        <v>1</v>
      </c>
      <c r="AI861" s="9">
        <v>2</v>
      </c>
      <c r="AJ861">
        <v>2</v>
      </c>
      <c r="AK861" t="s">
        <v>957</v>
      </c>
      <c r="AL861" s="58">
        <v>2</v>
      </c>
      <c r="AM861">
        <v>1</v>
      </c>
      <c r="AN861">
        <v>1</v>
      </c>
      <c r="AO861">
        <v>2</v>
      </c>
      <c r="AP861">
        <v>1</v>
      </c>
      <c r="AQ861">
        <v>2</v>
      </c>
      <c r="AR861">
        <v>2</v>
      </c>
      <c r="AS861">
        <v>2</v>
      </c>
      <c r="AT861">
        <v>2</v>
      </c>
      <c r="AU861">
        <v>1</v>
      </c>
      <c r="AV861">
        <v>2</v>
      </c>
      <c r="AW861">
        <v>1</v>
      </c>
      <c r="AX861">
        <v>2</v>
      </c>
      <c r="AY861">
        <v>2</v>
      </c>
      <c r="AZ861">
        <v>2</v>
      </c>
      <c r="BA861">
        <v>1</v>
      </c>
      <c r="BB861">
        <v>2</v>
      </c>
      <c r="BC861">
        <v>1</v>
      </c>
      <c r="BD861">
        <v>1</v>
      </c>
      <c r="BE861">
        <v>2</v>
      </c>
      <c r="BF861" t="s">
        <v>957</v>
      </c>
      <c r="BG861" t="s">
        <v>957</v>
      </c>
      <c r="BH861">
        <v>1</v>
      </c>
      <c r="BI861">
        <v>1</v>
      </c>
      <c r="BJ861">
        <v>1</v>
      </c>
      <c r="BK861">
        <v>2</v>
      </c>
      <c r="BL861">
        <v>2</v>
      </c>
      <c r="BM861">
        <v>1</v>
      </c>
      <c r="BN861">
        <v>4</v>
      </c>
      <c r="BO861">
        <v>3</v>
      </c>
      <c r="BP861">
        <v>2</v>
      </c>
      <c r="BQ861">
        <v>2</v>
      </c>
      <c r="BR861">
        <v>1</v>
      </c>
      <c r="BS861">
        <v>2</v>
      </c>
      <c r="BT861" t="s">
        <v>488</v>
      </c>
    </row>
    <row r="862" spans="1:72" hidden="1">
      <c r="A862" s="9">
        <v>855</v>
      </c>
      <c r="B862" s="9">
        <v>2</v>
      </c>
      <c r="C862" s="9">
        <v>8</v>
      </c>
      <c r="D862" s="9">
        <v>5</v>
      </c>
      <c r="E862" s="9">
        <v>16</v>
      </c>
      <c r="F862" s="9">
        <v>0</v>
      </c>
      <c r="G862" s="9">
        <v>0</v>
      </c>
      <c r="H862" s="9">
        <v>0</v>
      </c>
      <c r="I862" s="9">
        <v>0</v>
      </c>
      <c r="J862" s="9">
        <v>0</v>
      </c>
      <c r="K862" s="9">
        <v>1</v>
      </c>
      <c r="L862" s="9">
        <v>0</v>
      </c>
      <c r="M862" s="9">
        <v>2</v>
      </c>
      <c r="N862" s="9">
        <v>1</v>
      </c>
      <c r="O862" s="9">
        <v>2</v>
      </c>
      <c r="P862" s="9">
        <v>1</v>
      </c>
      <c r="Q862" s="9">
        <v>1</v>
      </c>
      <c r="R862" s="9">
        <v>1</v>
      </c>
      <c r="S862" s="9">
        <v>1</v>
      </c>
      <c r="T862" s="9"/>
      <c r="U862" s="9">
        <v>1</v>
      </c>
      <c r="V862" s="9">
        <v>2</v>
      </c>
      <c r="W862" s="75">
        <v>1</v>
      </c>
      <c r="X862" s="75">
        <v>1</v>
      </c>
      <c r="Y862" s="75">
        <v>2</v>
      </c>
      <c r="Z862" s="9">
        <v>1</v>
      </c>
      <c r="AA862" s="9">
        <v>1</v>
      </c>
      <c r="AB862" s="9">
        <v>2</v>
      </c>
      <c r="AC862" s="9">
        <v>1</v>
      </c>
      <c r="AD862" s="9">
        <v>1</v>
      </c>
      <c r="AE862" s="9">
        <v>2</v>
      </c>
      <c r="AF862" s="9">
        <v>1</v>
      </c>
      <c r="AG862" s="9">
        <v>1</v>
      </c>
      <c r="AH862" s="91">
        <v>1</v>
      </c>
      <c r="AI862" s="9">
        <v>2</v>
      </c>
      <c r="AJ862">
        <v>2</v>
      </c>
      <c r="AK862" t="s">
        <v>957</v>
      </c>
      <c r="AL862" s="58">
        <v>1</v>
      </c>
      <c r="AM862">
        <v>1</v>
      </c>
      <c r="AN862">
        <v>1</v>
      </c>
      <c r="AO862">
        <v>1</v>
      </c>
      <c r="AP862">
        <v>1</v>
      </c>
      <c r="AQ862">
        <v>2</v>
      </c>
      <c r="AR862">
        <v>2</v>
      </c>
      <c r="AS862">
        <v>2</v>
      </c>
      <c r="AT862">
        <v>2</v>
      </c>
      <c r="AU862">
        <v>2</v>
      </c>
      <c r="AV862">
        <v>2</v>
      </c>
      <c r="AW862">
        <v>2</v>
      </c>
      <c r="AX862">
        <v>2</v>
      </c>
      <c r="AY862">
        <v>2</v>
      </c>
      <c r="AZ862">
        <v>1</v>
      </c>
      <c r="BA862">
        <v>1</v>
      </c>
      <c r="BB862">
        <v>1</v>
      </c>
      <c r="BC862">
        <v>1</v>
      </c>
      <c r="BD862">
        <v>1</v>
      </c>
      <c r="BE862">
        <v>1</v>
      </c>
      <c r="BF862">
        <v>1</v>
      </c>
      <c r="BG862">
        <v>1</v>
      </c>
      <c r="BH862">
        <v>1</v>
      </c>
      <c r="BI862">
        <v>3</v>
      </c>
      <c r="BJ862">
        <v>1</v>
      </c>
      <c r="BK862">
        <v>1</v>
      </c>
      <c r="BL862">
        <v>1</v>
      </c>
      <c r="BM862">
        <v>1</v>
      </c>
      <c r="BN862">
        <v>2</v>
      </c>
      <c r="BO862">
        <v>2</v>
      </c>
      <c r="BP862">
        <v>2</v>
      </c>
      <c r="BQ862">
        <v>2</v>
      </c>
      <c r="BR862">
        <v>1</v>
      </c>
      <c r="BS862">
        <v>1</v>
      </c>
      <c r="BT862" t="s">
        <v>489</v>
      </c>
    </row>
    <row r="863" spans="1:72" hidden="1">
      <c r="A863" s="9">
        <v>856</v>
      </c>
      <c r="B863" s="9">
        <v>1</v>
      </c>
      <c r="C863" s="9">
        <v>7</v>
      </c>
      <c r="D863" s="9">
        <v>1</v>
      </c>
      <c r="E863" s="9">
        <v>15</v>
      </c>
      <c r="F863" s="9">
        <v>0</v>
      </c>
      <c r="G863" s="9">
        <v>0</v>
      </c>
      <c r="H863" s="9">
        <v>0</v>
      </c>
      <c r="I863" s="9">
        <v>1</v>
      </c>
      <c r="J863" s="9">
        <v>0</v>
      </c>
      <c r="K863" s="9">
        <v>0</v>
      </c>
      <c r="L863" s="9">
        <v>0</v>
      </c>
      <c r="M863" s="9">
        <v>2</v>
      </c>
      <c r="N863" s="9">
        <v>1</v>
      </c>
      <c r="O863" s="9">
        <v>1</v>
      </c>
      <c r="P863" s="9">
        <v>2</v>
      </c>
      <c r="Q863" s="9">
        <v>1</v>
      </c>
      <c r="R863" s="9">
        <v>1</v>
      </c>
      <c r="S863" s="9">
        <v>1</v>
      </c>
      <c r="T863" s="9">
        <v>2</v>
      </c>
      <c r="U863" s="9">
        <v>1</v>
      </c>
      <c r="V863" s="9">
        <v>2</v>
      </c>
      <c r="W863" s="75">
        <v>2</v>
      </c>
      <c r="X863" s="75" t="s">
        <v>956</v>
      </c>
      <c r="Y863" s="75" t="s">
        <v>952</v>
      </c>
      <c r="Z863" s="9" t="s">
        <v>952</v>
      </c>
      <c r="AA863" s="9">
        <v>1</v>
      </c>
      <c r="AB863" s="9">
        <v>2</v>
      </c>
      <c r="AC863" s="9">
        <v>1</v>
      </c>
      <c r="AD863" s="9">
        <v>1</v>
      </c>
      <c r="AE863" s="9">
        <v>2</v>
      </c>
      <c r="AF863" s="9">
        <v>1</v>
      </c>
      <c r="AG863" s="9">
        <v>2</v>
      </c>
      <c r="AH863" s="91">
        <v>1</v>
      </c>
      <c r="AI863" s="9">
        <v>2</v>
      </c>
      <c r="AJ863">
        <v>2</v>
      </c>
      <c r="AK863" t="s">
        <v>957</v>
      </c>
      <c r="AL863" s="58">
        <v>2</v>
      </c>
      <c r="AM863">
        <v>1</v>
      </c>
      <c r="AN863">
        <v>2</v>
      </c>
      <c r="AO863">
        <v>2</v>
      </c>
      <c r="AP863">
        <v>2</v>
      </c>
      <c r="AQ863">
        <v>2</v>
      </c>
      <c r="AR863">
        <v>2</v>
      </c>
      <c r="AS863">
        <v>2</v>
      </c>
      <c r="AT863">
        <v>2</v>
      </c>
      <c r="AU863">
        <v>2</v>
      </c>
      <c r="AV863">
        <v>2</v>
      </c>
      <c r="AW863">
        <v>1</v>
      </c>
      <c r="AX863">
        <v>2</v>
      </c>
      <c r="AY863">
        <v>2</v>
      </c>
      <c r="AZ863">
        <v>1</v>
      </c>
      <c r="BA863">
        <v>1</v>
      </c>
      <c r="BB863">
        <v>2</v>
      </c>
      <c r="BC863">
        <v>1</v>
      </c>
      <c r="BD863">
        <v>1</v>
      </c>
      <c r="BE863">
        <v>1</v>
      </c>
      <c r="BF863">
        <v>2</v>
      </c>
      <c r="BG863">
        <v>2</v>
      </c>
      <c r="BH863">
        <v>1</v>
      </c>
      <c r="BI863">
        <v>3</v>
      </c>
      <c r="BJ863">
        <v>4</v>
      </c>
      <c r="BK863">
        <v>3</v>
      </c>
      <c r="BL863">
        <v>2</v>
      </c>
      <c r="BM863">
        <v>3</v>
      </c>
      <c r="BN863">
        <v>4</v>
      </c>
      <c r="BO863">
        <v>2</v>
      </c>
      <c r="BP863">
        <v>4</v>
      </c>
      <c r="BQ863">
        <v>2</v>
      </c>
      <c r="BS863">
        <v>2</v>
      </c>
      <c r="BT863" t="s">
        <v>490</v>
      </c>
    </row>
    <row r="864" spans="1:72" hidden="1">
      <c r="A864" s="9">
        <v>857</v>
      </c>
      <c r="B864" s="9">
        <v>2</v>
      </c>
      <c r="C864" s="9">
        <v>4</v>
      </c>
      <c r="D864" s="9">
        <v>4</v>
      </c>
      <c r="E864" s="9">
        <v>5</v>
      </c>
      <c r="F864" s="9">
        <v>1</v>
      </c>
      <c r="G864" s="9">
        <v>1</v>
      </c>
      <c r="H864" s="9">
        <v>0</v>
      </c>
      <c r="I864" s="9">
        <v>1</v>
      </c>
      <c r="J864" s="9">
        <v>0</v>
      </c>
      <c r="K864" s="9">
        <v>0</v>
      </c>
      <c r="L864" s="9">
        <v>0</v>
      </c>
      <c r="M864" s="9">
        <v>2</v>
      </c>
      <c r="N864" s="9">
        <v>1</v>
      </c>
      <c r="O864" s="9">
        <v>1</v>
      </c>
      <c r="P864" s="9">
        <v>1</v>
      </c>
      <c r="Q864" s="9">
        <v>1</v>
      </c>
      <c r="R864" s="9">
        <v>1</v>
      </c>
      <c r="S864" s="9">
        <v>2</v>
      </c>
      <c r="T864" s="9">
        <v>1</v>
      </c>
      <c r="U864" s="9">
        <v>1</v>
      </c>
      <c r="V864" s="9">
        <v>2</v>
      </c>
      <c r="W864" s="75">
        <v>1</v>
      </c>
      <c r="X864" s="75">
        <v>1</v>
      </c>
      <c r="Y864" s="75">
        <v>2</v>
      </c>
      <c r="Z864" s="9">
        <v>1</v>
      </c>
      <c r="AA864" s="9">
        <v>1</v>
      </c>
      <c r="AB864" s="9">
        <v>2</v>
      </c>
      <c r="AC864" s="9">
        <v>1</v>
      </c>
      <c r="AD864" s="9">
        <v>1</v>
      </c>
      <c r="AE864" s="9">
        <v>1</v>
      </c>
      <c r="AF864" s="9">
        <v>1</v>
      </c>
      <c r="AG864" s="9">
        <v>2</v>
      </c>
      <c r="AH864" s="9">
        <v>1</v>
      </c>
      <c r="AI864" s="9">
        <v>2</v>
      </c>
      <c r="AJ864">
        <v>1</v>
      </c>
      <c r="AK864">
        <v>1</v>
      </c>
      <c r="AL864" s="58">
        <v>1</v>
      </c>
      <c r="AM864">
        <v>1</v>
      </c>
      <c r="AN864">
        <v>2</v>
      </c>
      <c r="AO864">
        <v>2</v>
      </c>
      <c r="AP864">
        <v>2</v>
      </c>
      <c r="AQ864">
        <v>2</v>
      </c>
      <c r="AR864">
        <v>2</v>
      </c>
      <c r="AS864">
        <v>2</v>
      </c>
      <c r="AT864">
        <v>1</v>
      </c>
      <c r="AU864">
        <v>1</v>
      </c>
      <c r="AV864">
        <v>2</v>
      </c>
      <c r="AW864">
        <v>1</v>
      </c>
      <c r="AX864">
        <v>2</v>
      </c>
      <c r="AY864">
        <v>2</v>
      </c>
      <c r="AZ864">
        <v>1</v>
      </c>
      <c r="BA864">
        <v>1</v>
      </c>
      <c r="BB864">
        <v>1</v>
      </c>
      <c r="BC864">
        <v>1</v>
      </c>
      <c r="BD864">
        <v>1</v>
      </c>
      <c r="BE864">
        <v>2</v>
      </c>
      <c r="BF864" t="s">
        <v>957</v>
      </c>
      <c r="BG864" t="s">
        <v>957</v>
      </c>
      <c r="BH864">
        <v>1</v>
      </c>
      <c r="BI864">
        <v>2</v>
      </c>
      <c r="BJ864">
        <v>1</v>
      </c>
      <c r="BK864">
        <v>2</v>
      </c>
      <c r="BL864">
        <v>1</v>
      </c>
      <c r="BM864">
        <v>3</v>
      </c>
      <c r="BN864">
        <v>4</v>
      </c>
      <c r="BO864">
        <v>2</v>
      </c>
      <c r="BP864">
        <v>2</v>
      </c>
      <c r="BQ864">
        <v>3</v>
      </c>
      <c r="BR864">
        <v>2</v>
      </c>
      <c r="BS864">
        <v>2</v>
      </c>
      <c r="BT864" t="s">
        <v>491</v>
      </c>
    </row>
    <row r="865" spans="1:72" hidden="1">
      <c r="A865" s="9">
        <v>858</v>
      </c>
      <c r="B865" s="9">
        <v>2</v>
      </c>
      <c r="C865" s="9">
        <v>9</v>
      </c>
      <c r="D865" s="9">
        <v>5</v>
      </c>
      <c r="E865" s="9">
        <v>11</v>
      </c>
      <c r="F865" s="9">
        <v>0</v>
      </c>
      <c r="G865" s="9">
        <v>0</v>
      </c>
      <c r="H865" s="9">
        <v>0</v>
      </c>
      <c r="I865" s="9">
        <v>0</v>
      </c>
      <c r="J865" s="9">
        <v>0</v>
      </c>
      <c r="K865" s="9">
        <v>1</v>
      </c>
      <c r="L865" s="9">
        <v>0</v>
      </c>
      <c r="M865" s="9">
        <v>2</v>
      </c>
      <c r="N865" s="9">
        <v>1</v>
      </c>
      <c r="O865" s="9">
        <v>1</v>
      </c>
      <c r="P865" s="9">
        <v>1</v>
      </c>
      <c r="Q865" s="9">
        <v>2</v>
      </c>
      <c r="R865" s="9" t="s">
        <v>957</v>
      </c>
      <c r="S865" s="9" t="s">
        <v>957</v>
      </c>
      <c r="T865" s="9">
        <v>2</v>
      </c>
      <c r="U865" s="9">
        <v>1</v>
      </c>
      <c r="V865" s="9">
        <v>2</v>
      </c>
      <c r="W865" s="75">
        <v>2</v>
      </c>
      <c r="X865" s="75" t="s">
        <v>956</v>
      </c>
      <c r="Y865" s="75" t="s">
        <v>952</v>
      </c>
      <c r="Z865" s="9" t="s">
        <v>952</v>
      </c>
      <c r="AA865" s="9">
        <v>1</v>
      </c>
      <c r="AB865" s="9">
        <v>2</v>
      </c>
      <c r="AC865" s="9">
        <v>1</v>
      </c>
      <c r="AD865" s="9">
        <v>1</v>
      </c>
      <c r="AE865" s="9">
        <v>2</v>
      </c>
      <c r="AF865" s="9">
        <v>1</v>
      </c>
      <c r="AG865" s="9">
        <v>1</v>
      </c>
      <c r="AH865" s="91">
        <v>1</v>
      </c>
      <c r="AI865" s="9">
        <v>2</v>
      </c>
      <c r="AJ865">
        <v>2</v>
      </c>
      <c r="AK865" t="s">
        <v>957</v>
      </c>
      <c r="AL865" s="58">
        <v>1</v>
      </c>
      <c r="AM865">
        <v>2</v>
      </c>
      <c r="AN865">
        <v>2</v>
      </c>
      <c r="AO865">
        <v>1</v>
      </c>
      <c r="AP865">
        <v>2</v>
      </c>
      <c r="AQ865">
        <v>2</v>
      </c>
      <c r="AR865">
        <v>2</v>
      </c>
      <c r="AS865">
        <v>2</v>
      </c>
      <c r="AT865">
        <v>2</v>
      </c>
      <c r="AU865">
        <v>1</v>
      </c>
      <c r="AV865">
        <v>2</v>
      </c>
      <c r="AW865">
        <v>2</v>
      </c>
      <c r="AX865">
        <v>2</v>
      </c>
      <c r="AY865">
        <v>2</v>
      </c>
      <c r="AZ865">
        <v>1</v>
      </c>
      <c r="BA865">
        <v>1</v>
      </c>
      <c r="BB865">
        <v>1</v>
      </c>
      <c r="BC865">
        <v>2</v>
      </c>
      <c r="BD865">
        <v>2</v>
      </c>
      <c r="BE865">
        <v>2</v>
      </c>
      <c r="BF865" t="s">
        <v>968</v>
      </c>
      <c r="BG865" t="s">
        <v>957</v>
      </c>
      <c r="BH865">
        <v>1</v>
      </c>
      <c r="BI865">
        <v>2</v>
      </c>
      <c r="BJ865">
        <v>1</v>
      </c>
      <c r="BK865">
        <v>2</v>
      </c>
      <c r="BL865">
        <v>1</v>
      </c>
      <c r="BM865">
        <v>2</v>
      </c>
      <c r="BN865">
        <v>3</v>
      </c>
      <c r="BO865">
        <v>2</v>
      </c>
      <c r="BP865">
        <v>3</v>
      </c>
      <c r="BQ865">
        <v>3</v>
      </c>
      <c r="BR865">
        <v>3</v>
      </c>
      <c r="BS865">
        <v>5</v>
      </c>
    </row>
    <row r="866" spans="1:72">
      <c r="A866" s="9">
        <v>859</v>
      </c>
      <c r="B866" s="9">
        <v>2</v>
      </c>
      <c r="C866" s="9">
        <v>9</v>
      </c>
      <c r="D866" s="9">
        <v>7</v>
      </c>
      <c r="E866" s="9">
        <v>1</v>
      </c>
      <c r="F866" s="9">
        <v>0</v>
      </c>
      <c r="G866" s="9">
        <v>0</v>
      </c>
      <c r="H866" s="9">
        <v>0</v>
      </c>
      <c r="I866" s="9">
        <v>1</v>
      </c>
      <c r="J866" s="9">
        <v>1</v>
      </c>
      <c r="K866" s="9">
        <v>0</v>
      </c>
      <c r="L866" s="9">
        <v>0</v>
      </c>
      <c r="M866" s="9">
        <v>2</v>
      </c>
      <c r="N866" s="9">
        <v>2</v>
      </c>
      <c r="O866" s="9">
        <v>2</v>
      </c>
      <c r="P866" s="9">
        <v>2</v>
      </c>
      <c r="Q866" s="9">
        <v>2</v>
      </c>
      <c r="R866" s="9" t="s">
        <v>957</v>
      </c>
      <c r="S866" s="9" t="s">
        <v>957</v>
      </c>
      <c r="T866" s="9">
        <v>1</v>
      </c>
      <c r="U866" s="9">
        <v>1</v>
      </c>
      <c r="V866" s="9">
        <v>2</v>
      </c>
      <c r="W866" s="75">
        <v>1</v>
      </c>
      <c r="X866" s="75">
        <v>1</v>
      </c>
      <c r="Y866" s="75">
        <v>2</v>
      </c>
      <c r="Z866" s="9">
        <v>2</v>
      </c>
      <c r="AA866" s="9">
        <v>2</v>
      </c>
      <c r="AB866" s="9">
        <v>2</v>
      </c>
      <c r="AC866" s="9">
        <v>2</v>
      </c>
      <c r="AD866" s="9">
        <v>1</v>
      </c>
      <c r="AE866" s="9">
        <v>2</v>
      </c>
      <c r="AF866" s="9">
        <v>2</v>
      </c>
      <c r="AG866" s="9">
        <v>2</v>
      </c>
      <c r="AH866" s="91">
        <v>2</v>
      </c>
      <c r="AI866" s="9">
        <v>2</v>
      </c>
      <c r="AJ866">
        <v>2</v>
      </c>
      <c r="AK866" t="s">
        <v>957</v>
      </c>
      <c r="AL866" s="58">
        <v>2</v>
      </c>
      <c r="AM866">
        <v>1</v>
      </c>
      <c r="AN866">
        <v>2</v>
      </c>
      <c r="AO866">
        <v>2</v>
      </c>
      <c r="AP866">
        <v>2</v>
      </c>
      <c r="AQ866">
        <v>2</v>
      </c>
      <c r="AR866">
        <v>2</v>
      </c>
      <c r="AS866">
        <v>2</v>
      </c>
      <c r="AT866">
        <v>2</v>
      </c>
      <c r="AU866">
        <v>2</v>
      </c>
      <c r="AV866">
        <v>2</v>
      </c>
      <c r="AW866">
        <v>2</v>
      </c>
      <c r="AX866">
        <v>2</v>
      </c>
      <c r="AY866">
        <v>2</v>
      </c>
      <c r="AZ866">
        <v>2</v>
      </c>
      <c r="BA866">
        <v>1</v>
      </c>
      <c r="BB866">
        <v>2</v>
      </c>
      <c r="BC866">
        <v>1</v>
      </c>
      <c r="BD866">
        <v>1</v>
      </c>
      <c r="BE866">
        <v>1</v>
      </c>
      <c r="BF866">
        <v>2</v>
      </c>
      <c r="BG866">
        <v>1</v>
      </c>
      <c r="BH866">
        <v>1</v>
      </c>
      <c r="BI866">
        <v>4</v>
      </c>
      <c r="BJ866">
        <v>1</v>
      </c>
      <c r="BK866">
        <v>2</v>
      </c>
      <c r="BL866">
        <v>1</v>
      </c>
      <c r="BM866">
        <v>1</v>
      </c>
      <c r="BN866">
        <v>4</v>
      </c>
      <c r="BO866">
        <v>4</v>
      </c>
      <c r="BP866">
        <v>4</v>
      </c>
      <c r="BQ866">
        <v>4</v>
      </c>
      <c r="BR866">
        <v>4</v>
      </c>
      <c r="BS866">
        <v>3</v>
      </c>
      <c r="BT866" t="s">
        <v>492</v>
      </c>
    </row>
    <row r="867" spans="1:72" hidden="1">
      <c r="A867" s="9">
        <v>860</v>
      </c>
      <c r="B867" s="9">
        <v>2</v>
      </c>
      <c r="C867" s="9">
        <v>9</v>
      </c>
      <c r="D867" s="9">
        <v>7</v>
      </c>
      <c r="E867" s="9">
        <v>11</v>
      </c>
      <c r="F867" s="9">
        <v>0</v>
      </c>
      <c r="G867" s="9">
        <v>0</v>
      </c>
      <c r="H867" s="9">
        <v>0</v>
      </c>
      <c r="I867" s="9">
        <v>0</v>
      </c>
      <c r="J867" s="9">
        <v>0</v>
      </c>
      <c r="K867" s="9">
        <v>0</v>
      </c>
      <c r="L867" s="9">
        <v>1</v>
      </c>
      <c r="M867" s="9">
        <v>2</v>
      </c>
      <c r="N867" s="9">
        <v>1</v>
      </c>
      <c r="O867" s="9">
        <v>2</v>
      </c>
      <c r="P867" s="9">
        <v>1</v>
      </c>
      <c r="Q867" s="9">
        <v>1</v>
      </c>
      <c r="R867" s="9">
        <v>1</v>
      </c>
      <c r="S867" s="9">
        <v>1</v>
      </c>
      <c r="T867" s="9">
        <v>2</v>
      </c>
      <c r="U867" s="9"/>
      <c r="V867" s="9" t="s">
        <v>957</v>
      </c>
      <c r="W867" s="75">
        <v>1</v>
      </c>
      <c r="X867" s="75">
        <v>1</v>
      </c>
      <c r="Y867" s="75">
        <v>2</v>
      </c>
      <c r="Z867" s="9"/>
      <c r="AA867" s="9">
        <v>1</v>
      </c>
      <c r="AB867" s="9">
        <v>2</v>
      </c>
      <c r="AC867" s="9">
        <v>1</v>
      </c>
      <c r="AD867" s="9">
        <v>1</v>
      </c>
      <c r="AE867" s="9">
        <v>2</v>
      </c>
      <c r="AF867" s="9"/>
      <c r="AG867" s="9">
        <v>1</v>
      </c>
      <c r="AH867" s="9"/>
      <c r="AI867" s="9">
        <v>2</v>
      </c>
      <c r="AK867" t="s">
        <v>957</v>
      </c>
      <c r="AL867" s="58">
        <v>1</v>
      </c>
      <c r="AM867">
        <v>1</v>
      </c>
      <c r="AN867">
        <v>1</v>
      </c>
      <c r="AO867">
        <v>1</v>
      </c>
      <c r="AP867">
        <v>1</v>
      </c>
      <c r="AQ867">
        <v>2</v>
      </c>
      <c r="AR867">
        <v>2</v>
      </c>
      <c r="AS867">
        <v>2</v>
      </c>
      <c r="AT867">
        <v>2</v>
      </c>
      <c r="AV867">
        <v>2</v>
      </c>
      <c r="AW867">
        <v>1</v>
      </c>
      <c r="AX867">
        <v>2</v>
      </c>
      <c r="AY867">
        <v>2</v>
      </c>
      <c r="AZ867">
        <v>2</v>
      </c>
      <c r="BA867">
        <v>1</v>
      </c>
      <c r="BB867">
        <v>1</v>
      </c>
      <c r="BC867">
        <v>1</v>
      </c>
      <c r="BD867">
        <v>2</v>
      </c>
      <c r="BE867">
        <v>2</v>
      </c>
      <c r="BF867" t="s">
        <v>957</v>
      </c>
      <c r="BG867" t="s">
        <v>957</v>
      </c>
      <c r="BH867">
        <v>1</v>
      </c>
      <c r="BJ867">
        <v>1</v>
      </c>
      <c r="BK867">
        <v>2</v>
      </c>
      <c r="BL867">
        <v>1</v>
      </c>
      <c r="BM867">
        <v>2</v>
      </c>
      <c r="BN867">
        <v>3</v>
      </c>
      <c r="BO867">
        <v>3</v>
      </c>
      <c r="BP867">
        <v>4</v>
      </c>
      <c r="BQ867">
        <v>4</v>
      </c>
      <c r="BR867">
        <v>2</v>
      </c>
      <c r="BS867">
        <v>1</v>
      </c>
      <c r="BT867" t="s">
        <v>493</v>
      </c>
    </row>
    <row r="868" spans="1:72" hidden="1">
      <c r="A868" s="9">
        <v>861</v>
      </c>
      <c r="B868" s="9">
        <v>2</v>
      </c>
      <c r="C868" s="9">
        <v>2</v>
      </c>
      <c r="D868" s="9">
        <v>1</v>
      </c>
      <c r="E868" s="9">
        <v>1</v>
      </c>
      <c r="F868" s="9">
        <v>0</v>
      </c>
      <c r="G868" s="9">
        <v>0</v>
      </c>
      <c r="H868" s="9">
        <v>0</v>
      </c>
      <c r="I868" s="9">
        <v>1</v>
      </c>
      <c r="J868" s="9">
        <v>0</v>
      </c>
      <c r="K868" s="9">
        <v>0</v>
      </c>
      <c r="L868" s="9">
        <v>0</v>
      </c>
      <c r="M868" s="9">
        <v>1</v>
      </c>
      <c r="N868" s="9">
        <v>1</v>
      </c>
      <c r="O868" s="9">
        <v>1</v>
      </c>
      <c r="P868" s="9">
        <v>1</v>
      </c>
      <c r="Q868" s="9">
        <v>1</v>
      </c>
      <c r="R868" s="9">
        <v>1</v>
      </c>
      <c r="S868" s="9">
        <v>2</v>
      </c>
      <c r="T868" s="9">
        <v>2</v>
      </c>
      <c r="U868" s="9">
        <v>1</v>
      </c>
      <c r="V868" s="9">
        <v>2</v>
      </c>
      <c r="W868" s="75">
        <v>2</v>
      </c>
      <c r="X868" s="75" t="s">
        <v>956</v>
      </c>
      <c r="Y868" s="75" t="s">
        <v>952</v>
      </c>
      <c r="Z868" s="9" t="s">
        <v>952</v>
      </c>
      <c r="AA868" s="9">
        <v>1</v>
      </c>
      <c r="AB868" s="9">
        <v>2</v>
      </c>
      <c r="AC868" s="9">
        <v>2</v>
      </c>
      <c r="AD868" s="9">
        <v>1</v>
      </c>
      <c r="AE868" s="9">
        <v>2</v>
      </c>
      <c r="AF868" s="9">
        <v>1</v>
      </c>
      <c r="AG868" s="9">
        <v>1</v>
      </c>
      <c r="AH868" s="9">
        <v>1</v>
      </c>
      <c r="AI868" s="9">
        <v>2</v>
      </c>
      <c r="AJ868">
        <v>2</v>
      </c>
      <c r="AK868" t="s">
        <v>957</v>
      </c>
      <c r="AL868" s="58">
        <v>2</v>
      </c>
      <c r="AM868">
        <v>1</v>
      </c>
      <c r="AN868">
        <v>2</v>
      </c>
      <c r="AO868">
        <v>2</v>
      </c>
      <c r="AP868">
        <v>1</v>
      </c>
      <c r="AQ868">
        <v>1</v>
      </c>
      <c r="AR868">
        <v>2</v>
      </c>
      <c r="AS868">
        <v>2</v>
      </c>
      <c r="AT868">
        <v>2</v>
      </c>
      <c r="AU868">
        <v>2</v>
      </c>
      <c r="AV868">
        <v>1</v>
      </c>
      <c r="AW868">
        <v>1</v>
      </c>
      <c r="AX868">
        <v>2</v>
      </c>
      <c r="AY868">
        <v>2</v>
      </c>
      <c r="AZ868">
        <v>2</v>
      </c>
      <c r="BA868">
        <v>2</v>
      </c>
      <c r="BB868">
        <v>2</v>
      </c>
      <c r="BC868">
        <v>1</v>
      </c>
      <c r="BD868">
        <v>1</v>
      </c>
      <c r="BE868">
        <v>2</v>
      </c>
      <c r="BF868" t="s">
        <v>957</v>
      </c>
      <c r="BG868" t="s">
        <v>957</v>
      </c>
      <c r="BH868">
        <v>1</v>
      </c>
      <c r="BI868">
        <v>3</v>
      </c>
      <c r="BJ868">
        <v>3</v>
      </c>
      <c r="BK868">
        <v>3</v>
      </c>
      <c r="BL868">
        <v>2</v>
      </c>
      <c r="BM868">
        <v>2</v>
      </c>
      <c r="BN868">
        <v>4</v>
      </c>
      <c r="BO868">
        <v>2</v>
      </c>
      <c r="BP868">
        <v>2</v>
      </c>
      <c r="BQ868">
        <v>2</v>
      </c>
      <c r="BR868">
        <v>1</v>
      </c>
      <c r="BS868">
        <v>5</v>
      </c>
    </row>
    <row r="869" spans="1:72">
      <c r="A869" s="9">
        <v>862</v>
      </c>
      <c r="B869" s="9">
        <v>2</v>
      </c>
      <c r="C869" s="9">
        <v>3</v>
      </c>
      <c r="D869" s="9">
        <v>5</v>
      </c>
      <c r="E869" s="9">
        <v>12</v>
      </c>
      <c r="F869" s="9">
        <v>1</v>
      </c>
      <c r="G869" s="9">
        <v>0</v>
      </c>
      <c r="H869" s="9">
        <v>0</v>
      </c>
      <c r="I869" s="9">
        <v>0</v>
      </c>
      <c r="J869" s="9">
        <v>0</v>
      </c>
      <c r="K869" s="9">
        <v>0</v>
      </c>
      <c r="L869" s="9">
        <v>0</v>
      </c>
      <c r="M869" s="9">
        <v>3</v>
      </c>
      <c r="N869" s="9">
        <v>2</v>
      </c>
      <c r="O869" s="9">
        <v>2</v>
      </c>
      <c r="P869" s="9">
        <v>2</v>
      </c>
      <c r="Q869" s="9">
        <v>1</v>
      </c>
      <c r="R869" s="9">
        <v>1</v>
      </c>
      <c r="S869" s="9">
        <v>2</v>
      </c>
      <c r="T869" s="9">
        <v>2</v>
      </c>
      <c r="U869" s="9">
        <v>1</v>
      </c>
      <c r="V869" s="9">
        <v>2</v>
      </c>
      <c r="W869" s="75">
        <v>2</v>
      </c>
      <c r="X869" s="75" t="s">
        <v>956</v>
      </c>
      <c r="Y869" s="75" t="s">
        <v>952</v>
      </c>
      <c r="Z869" s="9" t="s">
        <v>952</v>
      </c>
      <c r="AA869" s="9">
        <v>2</v>
      </c>
      <c r="AB869" s="9">
        <v>1</v>
      </c>
      <c r="AC869" s="9">
        <v>1</v>
      </c>
      <c r="AD869" s="9">
        <v>1</v>
      </c>
      <c r="AE869" s="9">
        <v>2</v>
      </c>
      <c r="AF869" s="9">
        <v>1</v>
      </c>
      <c r="AG869" s="9">
        <v>2</v>
      </c>
      <c r="AH869" s="91">
        <v>1</v>
      </c>
      <c r="AI869" s="9">
        <v>2</v>
      </c>
      <c r="AJ869">
        <v>1</v>
      </c>
      <c r="AK869">
        <v>1</v>
      </c>
      <c r="AL869" s="58">
        <v>2</v>
      </c>
      <c r="AM869">
        <v>1</v>
      </c>
      <c r="AN869">
        <v>2</v>
      </c>
      <c r="AO869">
        <v>2</v>
      </c>
      <c r="AP869">
        <v>1</v>
      </c>
      <c r="AQ869">
        <v>2</v>
      </c>
      <c r="AR869">
        <v>2</v>
      </c>
      <c r="AS869">
        <v>2</v>
      </c>
      <c r="AT869">
        <v>2</v>
      </c>
      <c r="AU869">
        <v>2</v>
      </c>
      <c r="AV869">
        <v>2</v>
      </c>
      <c r="AW869">
        <v>1</v>
      </c>
      <c r="AX869">
        <v>2</v>
      </c>
      <c r="AY869">
        <v>2</v>
      </c>
      <c r="AZ869">
        <v>2</v>
      </c>
      <c r="BA869">
        <v>2</v>
      </c>
      <c r="BB869">
        <v>2</v>
      </c>
      <c r="BC869">
        <v>1</v>
      </c>
      <c r="BD869">
        <v>1</v>
      </c>
      <c r="BE869">
        <v>1</v>
      </c>
      <c r="BF869">
        <v>1</v>
      </c>
      <c r="BG869">
        <v>1</v>
      </c>
      <c r="BH869">
        <v>1</v>
      </c>
      <c r="BI869">
        <v>1</v>
      </c>
      <c r="BJ869">
        <v>3</v>
      </c>
      <c r="BK869">
        <v>2</v>
      </c>
      <c r="BL869">
        <v>1</v>
      </c>
      <c r="BM869">
        <v>1</v>
      </c>
      <c r="BN869">
        <v>4</v>
      </c>
      <c r="BO869">
        <v>4</v>
      </c>
      <c r="BP869">
        <v>2</v>
      </c>
      <c r="BQ869">
        <v>2</v>
      </c>
      <c r="BR869">
        <v>1</v>
      </c>
      <c r="BS869">
        <v>2</v>
      </c>
    </row>
    <row r="870" spans="1:72" hidden="1">
      <c r="A870" s="9">
        <v>863</v>
      </c>
      <c r="B870" s="9">
        <v>2</v>
      </c>
      <c r="C870" s="9">
        <v>1</v>
      </c>
      <c r="D870" s="9">
        <v>6</v>
      </c>
      <c r="E870" s="9">
        <v>1</v>
      </c>
      <c r="F870" s="9">
        <v>0</v>
      </c>
      <c r="G870" s="9">
        <v>0</v>
      </c>
      <c r="H870" s="9">
        <v>0</v>
      </c>
      <c r="I870" s="9">
        <v>1</v>
      </c>
      <c r="J870" s="9">
        <v>0</v>
      </c>
      <c r="K870" s="9">
        <v>0</v>
      </c>
      <c r="L870" s="9">
        <v>0</v>
      </c>
      <c r="M870" s="9">
        <v>1</v>
      </c>
      <c r="N870" s="9">
        <v>1</v>
      </c>
      <c r="O870" s="9">
        <v>1</v>
      </c>
      <c r="P870" s="9">
        <v>1</v>
      </c>
      <c r="Q870" s="9">
        <v>2</v>
      </c>
      <c r="R870" s="9" t="s">
        <v>957</v>
      </c>
      <c r="S870" s="9" t="s">
        <v>962</v>
      </c>
      <c r="T870" s="9">
        <v>1</v>
      </c>
      <c r="U870" s="9">
        <v>1</v>
      </c>
      <c r="V870" s="9">
        <v>2</v>
      </c>
      <c r="W870" s="75">
        <v>1</v>
      </c>
      <c r="X870" s="75">
        <v>1</v>
      </c>
      <c r="Y870" s="75">
        <v>1</v>
      </c>
      <c r="Z870" s="9">
        <v>1</v>
      </c>
      <c r="AA870" s="9">
        <v>2</v>
      </c>
      <c r="AB870" s="9">
        <v>2</v>
      </c>
      <c r="AC870" s="9">
        <v>2</v>
      </c>
      <c r="AD870" s="9">
        <v>1</v>
      </c>
      <c r="AE870" s="9">
        <v>2</v>
      </c>
      <c r="AF870" s="9">
        <v>1</v>
      </c>
      <c r="AG870" s="9">
        <v>1</v>
      </c>
      <c r="AH870" s="91">
        <v>2</v>
      </c>
      <c r="AI870" s="9">
        <v>2</v>
      </c>
      <c r="AJ870">
        <v>2</v>
      </c>
      <c r="AK870" t="s">
        <v>957</v>
      </c>
      <c r="AL870" s="58">
        <v>2</v>
      </c>
      <c r="AM870">
        <v>1</v>
      </c>
      <c r="AN870">
        <v>1</v>
      </c>
      <c r="AO870">
        <v>2</v>
      </c>
      <c r="AP870">
        <v>1</v>
      </c>
      <c r="AQ870">
        <v>1</v>
      </c>
      <c r="AR870">
        <v>2</v>
      </c>
      <c r="AS870">
        <v>2</v>
      </c>
      <c r="AT870">
        <v>2</v>
      </c>
      <c r="AU870">
        <v>2</v>
      </c>
      <c r="AV870">
        <v>1</v>
      </c>
      <c r="AW870">
        <v>1</v>
      </c>
      <c r="AX870">
        <v>2</v>
      </c>
      <c r="AY870">
        <v>2</v>
      </c>
      <c r="AZ870">
        <v>2</v>
      </c>
      <c r="BA870">
        <v>2</v>
      </c>
      <c r="BB870">
        <v>2</v>
      </c>
      <c r="BC870">
        <v>1</v>
      </c>
      <c r="BD870">
        <v>1</v>
      </c>
      <c r="BE870">
        <v>1</v>
      </c>
      <c r="BF870">
        <v>2</v>
      </c>
      <c r="BG870">
        <v>2</v>
      </c>
      <c r="BH870">
        <v>1</v>
      </c>
      <c r="BI870">
        <v>2</v>
      </c>
      <c r="BJ870">
        <v>1</v>
      </c>
      <c r="BK870">
        <v>2</v>
      </c>
      <c r="BL870">
        <v>2</v>
      </c>
      <c r="BM870">
        <v>1</v>
      </c>
      <c r="BN870">
        <v>4</v>
      </c>
      <c r="BO870">
        <v>2</v>
      </c>
      <c r="BP870">
        <v>2</v>
      </c>
      <c r="BQ870">
        <v>3</v>
      </c>
      <c r="BR870">
        <v>2</v>
      </c>
      <c r="BS870">
        <v>2</v>
      </c>
    </row>
    <row r="871" spans="1:72" hidden="1">
      <c r="A871" s="9">
        <v>864</v>
      </c>
      <c r="B871" s="9">
        <v>2</v>
      </c>
      <c r="C871" s="9">
        <v>2</v>
      </c>
      <c r="D871" s="9">
        <v>6</v>
      </c>
      <c r="E871" s="9">
        <v>3</v>
      </c>
      <c r="F871" s="9">
        <v>0</v>
      </c>
      <c r="G871" s="9">
        <v>0</v>
      </c>
      <c r="H871" s="9">
        <v>0</v>
      </c>
      <c r="I871" s="9">
        <v>1</v>
      </c>
      <c r="J871" s="9">
        <v>0</v>
      </c>
      <c r="K871" s="9">
        <v>0</v>
      </c>
      <c r="L871" s="9">
        <v>0</v>
      </c>
      <c r="M871" s="9">
        <v>1</v>
      </c>
      <c r="N871" s="9">
        <v>1</v>
      </c>
      <c r="O871" s="9">
        <v>1</v>
      </c>
      <c r="P871" s="9">
        <v>1</v>
      </c>
      <c r="Q871" s="9">
        <v>1</v>
      </c>
      <c r="R871" s="9">
        <v>1</v>
      </c>
      <c r="S871" s="9">
        <v>1</v>
      </c>
      <c r="T871" s="9">
        <v>2</v>
      </c>
      <c r="U871" s="9">
        <v>1</v>
      </c>
      <c r="V871" s="9">
        <v>1</v>
      </c>
      <c r="W871" s="75">
        <v>1</v>
      </c>
      <c r="X871" s="75">
        <v>1</v>
      </c>
      <c r="Y871" s="75">
        <v>2</v>
      </c>
      <c r="Z871" s="9">
        <v>1</v>
      </c>
      <c r="AA871" s="9">
        <v>1</v>
      </c>
      <c r="AB871" s="9">
        <v>1</v>
      </c>
      <c r="AC871" s="9">
        <v>1</v>
      </c>
      <c r="AD871" s="9">
        <v>1</v>
      </c>
      <c r="AE871" s="9">
        <v>1</v>
      </c>
      <c r="AF871" s="9">
        <v>1</v>
      </c>
      <c r="AG871" s="9">
        <v>1</v>
      </c>
      <c r="AH871" s="9">
        <v>1</v>
      </c>
      <c r="AI871" s="9">
        <v>2</v>
      </c>
      <c r="AJ871">
        <v>2</v>
      </c>
      <c r="AK871" t="s">
        <v>957</v>
      </c>
      <c r="AL871" s="58">
        <v>1</v>
      </c>
      <c r="AM871">
        <v>1</v>
      </c>
      <c r="AN871">
        <v>1</v>
      </c>
      <c r="AO871">
        <v>2</v>
      </c>
      <c r="AP871">
        <v>1</v>
      </c>
      <c r="AQ871">
        <v>2</v>
      </c>
      <c r="AR871">
        <v>1</v>
      </c>
      <c r="AS871">
        <v>2</v>
      </c>
      <c r="AT871">
        <v>1</v>
      </c>
      <c r="AU871">
        <v>2</v>
      </c>
      <c r="AV871">
        <v>1</v>
      </c>
      <c r="AW871">
        <v>1</v>
      </c>
      <c r="AX871">
        <v>2</v>
      </c>
      <c r="AY871">
        <v>2</v>
      </c>
      <c r="AZ871">
        <v>2</v>
      </c>
      <c r="BA871">
        <v>2</v>
      </c>
      <c r="BB871">
        <v>2</v>
      </c>
      <c r="BC871">
        <v>1</v>
      </c>
      <c r="BD871">
        <v>1</v>
      </c>
      <c r="BE871">
        <v>1</v>
      </c>
      <c r="BF871">
        <v>2</v>
      </c>
      <c r="BG871">
        <v>2</v>
      </c>
      <c r="BH871">
        <v>1</v>
      </c>
      <c r="BI871">
        <v>3</v>
      </c>
      <c r="BJ871">
        <v>1</v>
      </c>
      <c r="BK871">
        <v>2</v>
      </c>
      <c r="BL871">
        <v>2</v>
      </c>
      <c r="BM871">
        <v>1</v>
      </c>
      <c r="BN871">
        <v>3</v>
      </c>
      <c r="BO871">
        <v>3</v>
      </c>
      <c r="BP871">
        <v>1</v>
      </c>
      <c r="BQ871">
        <v>3</v>
      </c>
      <c r="BR871">
        <v>1</v>
      </c>
      <c r="BS871">
        <v>2</v>
      </c>
      <c r="BT871" t="s">
        <v>494</v>
      </c>
    </row>
    <row r="872" spans="1:72">
      <c r="A872" s="9">
        <v>865</v>
      </c>
      <c r="B872" s="9">
        <v>2</v>
      </c>
      <c r="C872" s="9">
        <v>9</v>
      </c>
      <c r="D872" s="9">
        <v>5</v>
      </c>
      <c r="E872" s="9">
        <v>8</v>
      </c>
      <c r="F872" s="9">
        <v>0</v>
      </c>
      <c r="G872" s="9">
        <v>0</v>
      </c>
      <c r="H872" s="9">
        <v>0</v>
      </c>
      <c r="I872" s="9">
        <v>1</v>
      </c>
      <c r="J872" s="9">
        <v>0</v>
      </c>
      <c r="K872" s="9">
        <v>0</v>
      </c>
      <c r="L872" s="9">
        <v>0</v>
      </c>
      <c r="M872" s="9">
        <v>2</v>
      </c>
      <c r="N872" s="9">
        <v>2</v>
      </c>
      <c r="O872" s="9">
        <v>2</v>
      </c>
      <c r="P872" s="9">
        <v>1</v>
      </c>
      <c r="Q872" s="9">
        <v>2</v>
      </c>
      <c r="R872" s="9" t="s">
        <v>957</v>
      </c>
      <c r="S872" s="9" t="s">
        <v>957</v>
      </c>
      <c r="T872" s="9"/>
      <c r="U872" s="9">
        <v>1</v>
      </c>
      <c r="V872" s="9"/>
      <c r="W872" s="75">
        <v>1</v>
      </c>
      <c r="X872" s="75">
        <v>1</v>
      </c>
      <c r="Y872" s="75">
        <v>2</v>
      </c>
      <c r="Z872" s="9"/>
      <c r="AA872" s="9">
        <v>1</v>
      </c>
      <c r="AB872" s="9">
        <v>2</v>
      </c>
      <c r="AC872" s="9">
        <v>1</v>
      </c>
      <c r="AD872" s="9">
        <v>1</v>
      </c>
      <c r="AE872" s="9">
        <v>2</v>
      </c>
      <c r="AF872" s="9">
        <v>1</v>
      </c>
      <c r="AG872" s="9"/>
      <c r="AH872" s="9">
        <v>2</v>
      </c>
      <c r="AI872" s="9">
        <v>2</v>
      </c>
      <c r="AJ872">
        <v>2</v>
      </c>
      <c r="AK872" t="s">
        <v>957</v>
      </c>
      <c r="AL872" s="58">
        <v>1</v>
      </c>
      <c r="AM872">
        <v>1</v>
      </c>
      <c r="AN872">
        <v>2</v>
      </c>
      <c r="AO872">
        <v>1</v>
      </c>
      <c r="AP872">
        <v>2</v>
      </c>
      <c r="AQ872">
        <v>2</v>
      </c>
      <c r="AR872">
        <v>2</v>
      </c>
      <c r="AS872">
        <v>2</v>
      </c>
      <c r="AT872">
        <v>2</v>
      </c>
      <c r="AU872">
        <v>1</v>
      </c>
      <c r="AV872">
        <v>2</v>
      </c>
      <c r="AW872">
        <v>2</v>
      </c>
      <c r="AX872">
        <v>2</v>
      </c>
      <c r="AY872">
        <v>2</v>
      </c>
      <c r="AZ872">
        <v>1</v>
      </c>
      <c r="BA872">
        <v>1</v>
      </c>
      <c r="BC872">
        <v>1</v>
      </c>
      <c r="BD872">
        <v>2</v>
      </c>
      <c r="BE872">
        <v>2</v>
      </c>
      <c r="BF872" t="s">
        <v>957</v>
      </c>
      <c r="BG872" t="s">
        <v>957</v>
      </c>
      <c r="BH872">
        <v>1</v>
      </c>
      <c r="BI872">
        <v>3</v>
      </c>
      <c r="BJ872">
        <v>3</v>
      </c>
      <c r="BK872">
        <v>1</v>
      </c>
      <c r="BL872">
        <v>1</v>
      </c>
      <c r="BM872">
        <v>3</v>
      </c>
      <c r="BN872">
        <v>4</v>
      </c>
      <c r="BO872">
        <v>3</v>
      </c>
      <c r="BP872">
        <v>4</v>
      </c>
      <c r="BQ872">
        <v>4</v>
      </c>
      <c r="BR872">
        <v>3</v>
      </c>
      <c r="BS872">
        <v>2</v>
      </c>
    </row>
    <row r="873" spans="1:72" hidden="1">
      <c r="A873" s="9">
        <v>866</v>
      </c>
      <c r="B873" s="9">
        <v>1</v>
      </c>
      <c r="C873" s="9">
        <v>9</v>
      </c>
      <c r="D873" s="9">
        <v>7</v>
      </c>
      <c r="E873" s="9">
        <v>13</v>
      </c>
      <c r="F873" s="9">
        <v>0</v>
      </c>
      <c r="G873" s="9">
        <v>0</v>
      </c>
      <c r="H873" s="9">
        <v>0</v>
      </c>
      <c r="I873" s="9">
        <v>0</v>
      </c>
      <c r="J873" s="9">
        <v>1</v>
      </c>
      <c r="K873" s="9">
        <v>1</v>
      </c>
      <c r="L873" s="9">
        <v>0</v>
      </c>
      <c r="M873" s="9">
        <v>2</v>
      </c>
      <c r="N873" s="9">
        <v>1</v>
      </c>
      <c r="O873" s="9">
        <v>1</v>
      </c>
      <c r="P873" s="9">
        <v>1</v>
      </c>
      <c r="Q873" s="9">
        <v>1</v>
      </c>
      <c r="R873" s="9">
        <v>1</v>
      </c>
      <c r="S873" s="9">
        <v>1</v>
      </c>
      <c r="T873" s="9">
        <v>2</v>
      </c>
      <c r="U873" s="9">
        <v>1</v>
      </c>
      <c r="V873" s="9">
        <v>2</v>
      </c>
      <c r="W873" s="75">
        <v>1</v>
      </c>
      <c r="X873" s="75">
        <v>1</v>
      </c>
      <c r="Y873" s="75">
        <v>1</v>
      </c>
      <c r="Z873" s="9">
        <v>1</v>
      </c>
      <c r="AA873" s="9">
        <v>2</v>
      </c>
      <c r="AB873" s="9">
        <v>2</v>
      </c>
      <c r="AC873" s="9">
        <v>1</v>
      </c>
      <c r="AD873" s="9">
        <v>1</v>
      </c>
      <c r="AE873" s="9">
        <v>2</v>
      </c>
      <c r="AF873" s="9">
        <v>1</v>
      </c>
      <c r="AG873" s="9">
        <v>1</v>
      </c>
      <c r="AH873" s="9">
        <v>2</v>
      </c>
      <c r="AI873" s="9">
        <v>2</v>
      </c>
      <c r="AJ873">
        <v>2</v>
      </c>
      <c r="AK873" t="s">
        <v>957</v>
      </c>
      <c r="AL873" s="58">
        <v>2</v>
      </c>
      <c r="AM873">
        <v>1</v>
      </c>
      <c r="AN873">
        <v>1</v>
      </c>
      <c r="AO873">
        <v>2</v>
      </c>
      <c r="AP873">
        <v>2</v>
      </c>
      <c r="AQ873">
        <v>2</v>
      </c>
      <c r="AR873">
        <v>1</v>
      </c>
      <c r="AS873">
        <v>2</v>
      </c>
      <c r="AT873">
        <v>1</v>
      </c>
      <c r="AU873">
        <v>2</v>
      </c>
      <c r="AV873">
        <v>2</v>
      </c>
      <c r="AW873">
        <v>1</v>
      </c>
      <c r="AX873">
        <v>1</v>
      </c>
      <c r="AY873">
        <v>2</v>
      </c>
      <c r="AZ873">
        <v>2</v>
      </c>
      <c r="BA873">
        <v>1</v>
      </c>
      <c r="BB873">
        <v>2</v>
      </c>
      <c r="BC873">
        <v>1</v>
      </c>
      <c r="BD873">
        <v>2</v>
      </c>
      <c r="BE873">
        <v>2</v>
      </c>
      <c r="BF873" t="s">
        <v>957</v>
      </c>
      <c r="BG873" t="s">
        <v>957</v>
      </c>
      <c r="BH873">
        <v>1</v>
      </c>
      <c r="BI873">
        <v>3</v>
      </c>
      <c r="BK873">
        <v>2</v>
      </c>
      <c r="BL873">
        <v>2</v>
      </c>
      <c r="BM873">
        <v>2</v>
      </c>
      <c r="BN873">
        <v>4</v>
      </c>
      <c r="BO873">
        <v>2</v>
      </c>
      <c r="BP873">
        <v>4</v>
      </c>
      <c r="BQ873">
        <v>3</v>
      </c>
      <c r="BR873">
        <v>1</v>
      </c>
      <c r="BS873">
        <v>3</v>
      </c>
    </row>
    <row r="874" spans="1:72">
      <c r="A874" s="9">
        <v>867</v>
      </c>
      <c r="B874" s="9">
        <v>2</v>
      </c>
      <c r="C874" s="9">
        <v>7</v>
      </c>
      <c r="D874" s="9">
        <v>5</v>
      </c>
      <c r="E874" s="9">
        <v>7</v>
      </c>
      <c r="F874" s="9">
        <v>0</v>
      </c>
      <c r="G874" s="9">
        <v>0</v>
      </c>
      <c r="H874" s="9">
        <v>0</v>
      </c>
      <c r="I874" s="9">
        <v>1</v>
      </c>
      <c r="J874" s="9">
        <v>0</v>
      </c>
      <c r="K874" s="9">
        <v>0</v>
      </c>
      <c r="L874" s="9">
        <v>0</v>
      </c>
      <c r="M874" s="9">
        <v>2</v>
      </c>
      <c r="N874" s="9">
        <v>2</v>
      </c>
      <c r="O874" s="9">
        <v>2</v>
      </c>
      <c r="P874" s="9">
        <v>1</v>
      </c>
      <c r="Q874" s="9">
        <v>1</v>
      </c>
      <c r="R874" s="9">
        <v>1</v>
      </c>
      <c r="S874" s="9">
        <v>2</v>
      </c>
      <c r="T874" s="9">
        <v>1</v>
      </c>
      <c r="U874" s="9">
        <v>1</v>
      </c>
      <c r="V874" s="9">
        <v>2</v>
      </c>
      <c r="W874" s="75">
        <v>1</v>
      </c>
      <c r="X874" s="75">
        <v>2</v>
      </c>
      <c r="Y874" s="75">
        <v>2</v>
      </c>
      <c r="Z874" s="9">
        <v>2</v>
      </c>
      <c r="AA874" s="9">
        <v>2</v>
      </c>
      <c r="AB874" s="9">
        <v>2</v>
      </c>
      <c r="AC874" s="9">
        <v>1</v>
      </c>
      <c r="AD874" s="9">
        <v>1</v>
      </c>
      <c r="AE874" s="9">
        <v>2</v>
      </c>
      <c r="AF874" s="9">
        <v>2</v>
      </c>
      <c r="AG874" s="9">
        <v>1</v>
      </c>
      <c r="AH874" s="9">
        <v>1</v>
      </c>
      <c r="AI874" s="9">
        <v>2</v>
      </c>
      <c r="AJ874">
        <v>2</v>
      </c>
      <c r="AK874" t="s">
        <v>957</v>
      </c>
      <c r="AL874" s="58">
        <v>2</v>
      </c>
      <c r="AM874">
        <v>1</v>
      </c>
      <c r="AN874">
        <v>2</v>
      </c>
      <c r="AO874">
        <v>2</v>
      </c>
      <c r="AP874">
        <v>2</v>
      </c>
      <c r="AQ874">
        <v>2</v>
      </c>
      <c r="AR874">
        <v>2</v>
      </c>
      <c r="AS874">
        <v>2</v>
      </c>
      <c r="AT874">
        <v>2</v>
      </c>
      <c r="AU874">
        <v>1</v>
      </c>
      <c r="AV874">
        <v>2</v>
      </c>
      <c r="AW874">
        <v>2</v>
      </c>
      <c r="AX874">
        <v>2</v>
      </c>
      <c r="AY874">
        <v>2</v>
      </c>
      <c r="AZ874">
        <v>2</v>
      </c>
      <c r="BA874">
        <v>1</v>
      </c>
      <c r="BB874">
        <v>2</v>
      </c>
      <c r="BC874">
        <v>1</v>
      </c>
      <c r="BD874">
        <v>1</v>
      </c>
      <c r="BE874">
        <v>1</v>
      </c>
      <c r="BF874">
        <v>2</v>
      </c>
      <c r="BG874">
        <v>2</v>
      </c>
      <c r="BH874">
        <v>1</v>
      </c>
      <c r="BI874">
        <v>1</v>
      </c>
      <c r="BJ874">
        <v>1</v>
      </c>
      <c r="BK874">
        <v>2</v>
      </c>
      <c r="BL874">
        <v>2</v>
      </c>
      <c r="BM874">
        <v>2</v>
      </c>
      <c r="BN874">
        <v>4</v>
      </c>
      <c r="BO874">
        <v>3</v>
      </c>
      <c r="BP874">
        <v>2</v>
      </c>
      <c r="BQ874">
        <v>4</v>
      </c>
      <c r="BR874">
        <v>1</v>
      </c>
      <c r="BS874">
        <v>5</v>
      </c>
    </row>
    <row r="875" spans="1:72">
      <c r="A875" s="9">
        <v>868</v>
      </c>
      <c r="B875" s="9">
        <v>1</v>
      </c>
      <c r="C875" s="9">
        <v>5</v>
      </c>
      <c r="D875" s="9">
        <v>1</v>
      </c>
      <c r="E875" s="9">
        <v>12</v>
      </c>
      <c r="F875" s="9">
        <v>0</v>
      </c>
      <c r="G875" s="9">
        <v>0</v>
      </c>
      <c r="H875" s="9">
        <v>0</v>
      </c>
      <c r="I875" s="9">
        <v>0</v>
      </c>
      <c r="J875" s="9">
        <v>1</v>
      </c>
      <c r="K875" s="9">
        <v>0</v>
      </c>
      <c r="L875" s="9">
        <v>0</v>
      </c>
      <c r="M875" s="9">
        <v>2</v>
      </c>
      <c r="N875" s="9">
        <v>2</v>
      </c>
      <c r="O875" s="9">
        <v>2</v>
      </c>
      <c r="P875" s="9">
        <v>1</v>
      </c>
      <c r="Q875" s="9">
        <v>1</v>
      </c>
      <c r="R875" s="9">
        <v>2</v>
      </c>
      <c r="S875" s="9">
        <v>1</v>
      </c>
      <c r="T875" s="9">
        <v>1</v>
      </c>
      <c r="U875" s="9">
        <v>1</v>
      </c>
      <c r="V875" s="9">
        <v>1</v>
      </c>
      <c r="W875" s="75">
        <v>2</v>
      </c>
      <c r="X875" s="75" t="s">
        <v>956</v>
      </c>
      <c r="Y875" s="75" t="s">
        <v>952</v>
      </c>
      <c r="Z875" s="9" t="s">
        <v>952</v>
      </c>
      <c r="AA875" s="9">
        <v>2</v>
      </c>
      <c r="AB875" s="9">
        <v>2</v>
      </c>
      <c r="AC875" s="9">
        <v>2</v>
      </c>
      <c r="AD875" s="9">
        <v>1</v>
      </c>
      <c r="AE875" s="9">
        <v>2</v>
      </c>
      <c r="AF875" s="9">
        <v>1</v>
      </c>
      <c r="AG875" s="9">
        <v>1</v>
      </c>
      <c r="AH875" s="9">
        <v>1</v>
      </c>
      <c r="AI875" s="9">
        <v>2</v>
      </c>
      <c r="AJ875">
        <v>2</v>
      </c>
      <c r="AK875" t="s">
        <v>957</v>
      </c>
      <c r="AL875" s="58">
        <v>2</v>
      </c>
      <c r="AM875">
        <v>1</v>
      </c>
      <c r="AN875">
        <v>2</v>
      </c>
      <c r="AO875">
        <v>2</v>
      </c>
      <c r="AP875">
        <v>2</v>
      </c>
      <c r="AQ875">
        <v>2</v>
      </c>
      <c r="AR875">
        <v>2</v>
      </c>
      <c r="AS875">
        <v>2</v>
      </c>
      <c r="AT875">
        <v>2</v>
      </c>
      <c r="AU875">
        <v>2</v>
      </c>
      <c r="AV875">
        <v>2</v>
      </c>
      <c r="AW875">
        <v>2</v>
      </c>
      <c r="AX875">
        <v>2</v>
      </c>
      <c r="AY875">
        <v>2</v>
      </c>
      <c r="AZ875">
        <v>2</v>
      </c>
      <c r="BA875">
        <v>2</v>
      </c>
      <c r="BB875">
        <v>2</v>
      </c>
      <c r="BC875">
        <v>1</v>
      </c>
      <c r="BD875">
        <v>1</v>
      </c>
      <c r="BE875">
        <v>1</v>
      </c>
      <c r="BF875">
        <v>2</v>
      </c>
      <c r="BG875">
        <v>2</v>
      </c>
      <c r="BH875">
        <v>1</v>
      </c>
      <c r="BI875">
        <v>1</v>
      </c>
      <c r="BJ875">
        <v>1</v>
      </c>
      <c r="BK875">
        <v>2</v>
      </c>
      <c r="BL875">
        <v>2</v>
      </c>
      <c r="BM875">
        <v>2</v>
      </c>
      <c r="BN875">
        <v>4</v>
      </c>
      <c r="BO875">
        <v>2</v>
      </c>
      <c r="BP875">
        <v>4</v>
      </c>
      <c r="BQ875">
        <v>2</v>
      </c>
      <c r="BR875">
        <v>1</v>
      </c>
      <c r="BS875">
        <v>5</v>
      </c>
    </row>
    <row r="876" spans="1:72">
      <c r="A876" s="9">
        <v>869</v>
      </c>
      <c r="B876" s="9">
        <v>1</v>
      </c>
      <c r="C876" s="9">
        <v>6</v>
      </c>
      <c r="D876" s="9">
        <v>1</v>
      </c>
      <c r="E876" s="9">
        <v>1</v>
      </c>
      <c r="F876" s="9">
        <v>0</v>
      </c>
      <c r="G876" s="9">
        <v>0</v>
      </c>
      <c r="H876" s="9">
        <v>0</v>
      </c>
      <c r="I876" s="9">
        <v>1</v>
      </c>
      <c r="J876" s="9">
        <v>0</v>
      </c>
      <c r="K876" s="9">
        <v>0</v>
      </c>
      <c r="L876" s="9">
        <v>0</v>
      </c>
      <c r="M876" s="9">
        <v>2</v>
      </c>
      <c r="N876" s="9">
        <v>2</v>
      </c>
      <c r="O876" s="9">
        <v>2</v>
      </c>
      <c r="P876" s="9">
        <v>1</v>
      </c>
      <c r="Q876" s="9">
        <v>1</v>
      </c>
      <c r="R876" s="9">
        <v>1</v>
      </c>
      <c r="S876" s="9">
        <v>2</v>
      </c>
      <c r="T876" s="9">
        <v>2</v>
      </c>
      <c r="U876" s="9">
        <v>1</v>
      </c>
      <c r="V876" s="9">
        <v>2</v>
      </c>
      <c r="W876" s="75">
        <v>1</v>
      </c>
      <c r="X876" s="75">
        <v>1</v>
      </c>
      <c r="Y876" s="75">
        <v>2</v>
      </c>
      <c r="Z876" s="9">
        <v>1</v>
      </c>
      <c r="AA876" s="9">
        <v>1</v>
      </c>
      <c r="AB876" s="9">
        <v>1</v>
      </c>
      <c r="AC876" s="9">
        <v>1</v>
      </c>
      <c r="AD876" s="9">
        <v>1</v>
      </c>
      <c r="AE876" s="9">
        <v>2</v>
      </c>
      <c r="AF876" s="9">
        <v>1</v>
      </c>
      <c r="AG876" s="9">
        <v>2</v>
      </c>
      <c r="AH876" s="91">
        <v>2</v>
      </c>
      <c r="AI876" s="9">
        <v>2</v>
      </c>
      <c r="AJ876">
        <v>2</v>
      </c>
      <c r="AK876" t="s">
        <v>957</v>
      </c>
      <c r="AL876" s="58">
        <v>2</v>
      </c>
      <c r="AM876">
        <v>1</v>
      </c>
      <c r="AN876">
        <v>1</v>
      </c>
      <c r="AO876">
        <v>2</v>
      </c>
      <c r="AP876">
        <v>1</v>
      </c>
      <c r="AQ876">
        <v>2</v>
      </c>
      <c r="AR876">
        <v>2</v>
      </c>
      <c r="AS876">
        <v>2</v>
      </c>
      <c r="AT876">
        <v>1</v>
      </c>
      <c r="AU876">
        <v>2</v>
      </c>
      <c r="AV876">
        <v>2</v>
      </c>
      <c r="AW876">
        <v>2</v>
      </c>
      <c r="AX876">
        <v>2</v>
      </c>
      <c r="AY876">
        <v>2</v>
      </c>
      <c r="AZ876">
        <v>2</v>
      </c>
      <c r="BA876">
        <v>1</v>
      </c>
      <c r="BB876">
        <v>2</v>
      </c>
      <c r="BC876">
        <v>1</v>
      </c>
      <c r="BD876">
        <v>1</v>
      </c>
      <c r="BE876">
        <v>1</v>
      </c>
      <c r="BF876">
        <v>1</v>
      </c>
      <c r="BG876">
        <v>1</v>
      </c>
      <c r="BH876">
        <v>1</v>
      </c>
      <c r="BI876">
        <v>3</v>
      </c>
      <c r="BJ876">
        <v>2</v>
      </c>
      <c r="BK876">
        <v>1</v>
      </c>
      <c r="BL876">
        <v>1</v>
      </c>
      <c r="BM876">
        <v>1</v>
      </c>
      <c r="BN876">
        <v>4</v>
      </c>
      <c r="BO876">
        <v>1</v>
      </c>
      <c r="BP876">
        <v>4</v>
      </c>
      <c r="BQ876">
        <v>2</v>
      </c>
      <c r="BR876">
        <v>1</v>
      </c>
      <c r="BS876">
        <v>2</v>
      </c>
      <c r="BT876" t="s">
        <v>495</v>
      </c>
    </row>
    <row r="877" spans="1:72">
      <c r="A877" s="9">
        <v>870</v>
      </c>
      <c r="B877" s="9">
        <v>2</v>
      </c>
      <c r="C877" s="9">
        <v>5</v>
      </c>
      <c r="D877" s="9">
        <v>4</v>
      </c>
      <c r="E877" s="9">
        <v>3</v>
      </c>
      <c r="F877" s="9">
        <v>0</v>
      </c>
      <c r="G877" s="9">
        <v>0</v>
      </c>
      <c r="H877" s="9">
        <v>0</v>
      </c>
      <c r="I877" s="9">
        <v>1</v>
      </c>
      <c r="J877" s="9">
        <v>0</v>
      </c>
      <c r="K877" s="9">
        <v>0</v>
      </c>
      <c r="L877" s="9">
        <v>0</v>
      </c>
      <c r="M877" s="9">
        <v>2</v>
      </c>
      <c r="N877" s="9">
        <v>2</v>
      </c>
      <c r="O877" s="9">
        <v>2</v>
      </c>
      <c r="P877" s="9">
        <v>2</v>
      </c>
      <c r="Q877" s="9">
        <v>1</v>
      </c>
      <c r="R877" s="9">
        <v>2</v>
      </c>
      <c r="S877" s="9"/>
      <c r="T877" s="9">
        <v>2</v>
      </c>
      <c r="U877" s="9">
        <v>1</v>
      </c>
      <c r="V877" s="9">
        <v>2</v>
      </c>
      <c r="W877" s="75">
        <v>2</v>
      </c>
      <c r="X877" s="75" t="s">
        <v>956</v>
      </c>
      <c r="Y877" s="75" t="s">
        <v>952</v>
      </c>
      <c r="Z877" s="9" t="s">
        <v>952</v>
      </c>
      <c r="AA877" s="9">
        <v>1</v>
      </c>
      <c r="AB877" s="9">
        <v>2</v>
      </c>
      <c r="AC877" s="9">
        <v>1</v>
      </c>
      <c r="AD877" s="9">
        <v>1</v>
      </c>
      <c r="AE877" s="9">
        <v>2</v>
      </c>
      <c r="AF877" s="9">
        <v>2</v>
      </c>
      <c r="AG877" s="9">
        <v>1</v>
      </c>
      <c r="AH877" s="91">
        <v>1</v>
      </c>
      <c r="AI877" s="9">
        <v>2</v>
      </c>
      <c r="AJ877">
        <v>2</v>
      </c>
      <c r="AK877" t="s">
        <v>957</v>
      </c>
      <c r="AL877" s="58">
        <v>1</v>
      </c>
      <c r="AM877">
        <v>1</v>
      </c>
      <c r="AN877">
        <v>1</v>
      </c>
      <c r="AO877">
        <v>2</v>
      </c>
      <c r="AP877">
        <v>2</v>
      </c>
      <c r="AQ877">
        <v>2</v>
      </c>
      <c r="AR877">
        <v>2</v>
      </c>
      <c r="AS877">
        <v>2</v>
      </c>
      <c r="AT877">
        <v>1</v>
      </c>
      <c r="AU877">
        <v>2</v>
      </c>
      <c r="AV877">
        <v>2</v>
      </c>
      <c r="AW877">
        <v>2</v>
      </c>
      <c r="AX877">
        <v>2</v>
      </c>
      <c r="AY877">
        <v>2</v>
      </c>
      <c r="AZ877">
        <v>2</v>
      </c>
      <c r="BA877">
        <v>1</v>
      </c>
      <c r="BB877">
        <v>2</v>
      </c>
      <c r="BC877">
        <v>1</v>
      </c>
      <c r="BD877">
        <v>1</v>
      </c>
      <c r="BE877">
        <v>1</v>
      </c>
      <c r="BF877">
        <v>2</v>
      </c>
      <c r="BG877">
        <v>2</v>
      </c>
      <c r="BH877">
        <v>1</v>
      </c>
      <c r="BI877">
        <v>1</v>
      </c>
      <c r="BJ877">
        <v>1</v>
      </c>
      <c r="BK877">
        <v>1</v>
      </c>
      <c r="BL877">
        <v>1</v>
      </c>
      <c r="BM877">
        <v>1</v>
      </c>
      <c r="BN877">
        <v>4</v>
      </c>
      <c r="BO877">
        <v>2</v>
      </c>
      <c r="BP877">
        <v>1</v>
      </c>
      <c r="BQ877">
        <v>3</v>
      </c>
      <c r="BR877">
        <v>1</v>
      </c>
      <c r="BS877">
        <v>1</v>
      </c>
    </row>
    <row r="878" spans="1:72" hidden="1">
      <c r="A878" s="9">
        <v>871</v>
      </c>
      <c r="B878" s="9">
        <v>2</v>
      </c>
      <c r="C878" s="9">
        <v>9</v>
      </c>
      <c r="D878" s="9">
        <v>7</v>
      </c>
      <c r="E878" s="9">
        <v>2</v>
      </c>
      <c r="F878" s="9">
        <v>0</v>
      </c>
      <c r="G878" s="9">
        <v>0</v>
      </c>
      <c r="H878" s="9">
        <v>0</v>
      </c>
      <c r="I878" s="9">
        <v>1</v>
      </c>
      <c r="J878" s="9">
        <v>0</v>
      </c>
      <c r="K878" s="9">
        <v>0</v>
      </c>
      <c r="L878" s="9">
        <v>0</v>
      </c>
      <c r="M878" s="9">
        <v>2</v>
      </c>
      <c r="N878" s="9">
        <v>1</v>
      </c>
      <c r="O878" s="9">
        <v>1</v>
      </c>
      <c r="P878" s="9">
        <v>1</v>
      </c>
      <c r="Q878" s="9">
        <v>2</v>
      </c>
      <c r="R878" s="9" t="s">
        <v>957</v>
      </c>
      <c r="S878" s="9" t="s">
        <v>957</v>
      </c>
      <c r="T878" s="9">
        <v>1</v>
      </c>
      <c r="U878" s="9">
        <v>1</v>
      </c>
      <c r="V878" s="9">
        <v>2</v>
      </c>
      <c r="W878" s="75"/>
      <c r="X878" s="75" t="s">
        <v>956</v>
      </c>
      <c r="Y878" s="75" t="s">
        <v>952</v>
      </c>
      <c r="Z878" s="9" t="s">
        <v>952</v>
      </c>
      <c r="AA878" s="9">
        <v>1</v>
      </c>
      <c r="AB878" s="9">
        <v>2</v>
      </c>
      <c r="AC878" s="9">
        <v>1</v>
      </c>
      <c r="AD878" s="9">
        <v>1</v>
      </c>
      <c r="AE878" s="9">
        <v>1</v>
      </c>
      <c r="AF878" s="9">
        <v>1</v>
      </c>
      <c r="AG878" s="9">
        <v>1</v>
      </c>
      <c r="AH878" s="9">
        <v>1</v>
      </c>
      <c r="AI878" s="9">
        <v>2</v>
      </c>
      <c r="AJ878">
        <v>2</v>
      </c>
      <c r="AK878" t="s">
        <v>957</v>
      </c>
      <c r="AL878" s="58">
        <v>2</v>
      </c>
      <c r="AM878">
        <v>1</v>
      </c>
      <c r="AN878">
        <v>1</v>
      </c>
      <c r="AO878">
        <v>1</v>
      </c>
      <c r="AP878">
        <v>1</v>
      </c>
      <c r="AQ878">
        <v>1</v>
      </c>
      <c r="AR878">
        <v>1</v>
      </c>
      <c r="AS878">
        <v>2</v>
      </c>
      <c r="AT878">
        <v>2</v>
      </c>
      <c r="AU878">
        <v>1</v>
      </c>
      <c r="AV878">
        <v>2</v>
      </c>
      <c r="AW878">
        <v>1</v>
      </c>
      <c r="AX878">
        <v>1</v>
      </c>
      <c r="AY878">
        <v>1</v>
      </c>
      <c r="AZ878">
        <v>1</v>
      </c>
      <c r="BA878">
        <v>1</v>
      </c>
      <c r="BB878">
        <v>1</v>
      </c>
      <c r="BC878">
        <v>2</v>
      </c>
      <c r="BD878">
        <v>2</v>
      </c>
      <c r="BE878">
        <v>1</v>
      </c>
      <c r="BF878">
        <v>2</v>
      </c>
      <c r="BG878">
        <v>2</v>
      </c>
      <c r="BH878">
        <v>1</v>
      </c>
      <c r="BI878">
        <v>1</v>
      </c>
      <c r="BJ878">
        <v>1</v>
      </c>
      <c r="BK878">
        <v>1</v>
      </c>
      <c r="BL878">
        <v>1</v>
      </c>
      <c r="BM878">
        <v>1</v>
      </c>
      <c r="BN878">
        <v>3</v>
      </c>
      <c r="BO878">
        <v>2</v>
      </c>
      <c r="BP878">
        <v>3</v>
      </c>
      <c r="BQ878">
        <v>2</v>
      </c>
      <c r="BR878">
        <v>1</v>
      </c>
      <c r="BS878">
        <v>2</v>
      </c>
      <c r="BT878" t="s">
        <v>496</v>
      </c>
    </row>
    <row r="879" spans="1:72" hidden="1">
      <c r="A879" s="9">
        <v>872</v>
      </c>
      <c r="B879" s="9">
        <v>1</v>
      </c>
      <c r="C879" s="9">
        <v>4</v>
      </c>
      <c r="D879" s="9">
        <v>7</v>
      </c>
      <c r="E879" s="9">
        <v>8</v>
      </c>
      <c r="F879" s="9">
        <v>0</v>
      </c>
      <c r="G879" s="9">
        <v>0</v>
      </c>
      <c r="H879" s="9">
        <v>0</v>
      </c>
      <c r="I879" s="9">
        <v>1</v>
      </c>
      <c r="J879" s="9">
        <v>0</v>
      </c>
      <c r="K879" s="9">
        <v>0</v>
      </c>
      <c r="L879" s="9">
        <v>0</v>
      </c>
      <c r="M879" s="9">
        <v>2</v>
      </c>
      <c r="N879" s="9">
        <v>1</v>
      </c>
      <c r="O879" s="9">
        <v>1</v>
      </c>
      <c r="P879" s="9">
        <v>1</v>
      </c>
      <c r="Q879" s="9">
        <v>1</v>
      </c>
      <c r="R879" s="9">
        <v>1</v>
      </c>
      <c r="S879" s="9">
        <v>1</v>
      </c>
      <c r="T879" s="9">
        <v>2</v>
      </c>
      <c r="U879" s="9">
        <v>1</v>
      </c>
      <c r="V879" s="9">
        <v>1</v>
      </c>
      <c r="W879" s="75">
        <v>1</v>
      </c>
      <c r="X879" s="75">
        <v>1</v>
      </c>
      <c r="Y879" s="75">
        <v>2</v>
      </c>
      <c r="Z879" s="9">
        <v>1</v>
      </c>
      <c r="AA879" s="9">
        <v>2</v>
      </c>
      <c r="AB879" s="9">
        <v>2</v>
      </c>
      <c r="AC879" s="9">
        <v>1</v>
      </c>
      <c r="AD879" s="9">
        <v>1</v>
      </c>
      <c r="AE879" s="9">
        <v>2</v>
      </c>
      <c r="AF879" s="9">
        <v>2</v>
      </c>
      <c r="AG879" s="9">
        <v>2</v>
      </c>
      <c r="AH879" s="9">
        <v>1</v>
      </c>
      <c r="AI879" s="9">
        <v>2</v>
      </c>
      <c r="AJ879">
        <v>2</v>
      </c>
      <c r="AK879" t="s">
        <v>957</v>
      </c>
      <c r="AL879" s="58">
        <v>2</v>
      </c>
      <c r="AM879">
        <v>1</v>
      </c>
      <c r="AN879">
        <v>1</v>
      </c>
      <c r="AO879">
        <v>1</v>
      </c>
      <c r="AP879">
        <v>2</v>
      </c>
      <c r="AQ879">
        <v>2</v>
      </c>
      <c r="AR879">
        <v>2</v>
      </c>
      <c r="AS879">
        <v>2</v>
      </c>
      <c r="AT879">
        <v>1</v>
      </c>
      <c r="AU879">
        <v>2</v>
      </c>
      <c r="AV879">
        <v>2</v>
      </c>
      <c r="AW879">
        <v>1</v>
      </c>
      <c r="AX879">
        <v>2</v>
      </c>
      <c r="AY879">
        <v>2</v>
      </c>
      <c r="AZ879">
        <v>2</v>
      </c>
      <c r="BA879">
        <v>2</v>
      </c>
      <c r="BB879">
        <v>2</v>
      </c>
      <c r="BC879">
        <v>2</v>
      </c>
      <c r="BD879">
        <v>2</v>
      </c>
      <c r="BE879">
        <v>1</v>
      </c>
      <c r="BF879">
        <v>2</v>
      </c>
      <c r="BG879">
        <v>2</v>
      </c>
      <c r="BH879">
        <v>1</v>
      </c>
      <c r="BI879">
        <v>3</v>
      </c>
      <c r="BJ879">
        <v>2</v>
      </c>
      <c r="BK879">
        <v>2</v>
      </c>
      <c r="BL879">
        <v>2</v>
      </c>
      <c r="BM879">
        <v>3</v>
      </c>
      <c r="BN879">
        <v>4</v>
      </c>
      <c r="BO879">
        <v>4</v>
      </c>
      <c r="BP879">
        <v>2</v>
      </c>
      <c r="BQ879">
        <v>2</v>
      </c>
      <c r="BR879">
        <v>3</v>
      </c>
      <c r="BS879">
        <v>2</v>
      </c>
    </row>
    <row r="880" spans="1:72" hidden="1">
      <c r="A880" s="9">
        <v>873</v>
      </c>
      <c r="B880" s="9">
        <v>2</v>
      </c>
      <c r="C880" s="9">
        <v>9</v>
      </c>
      <c r="D880" s="9">
        <v>7</v>
      </c>
      <c r="E880" s="9">
        <v>3</v>
      </c>
      <c r="F880" s="9">
        <v>0</v>
      </c>
      <c r="G880" s="9">
        <v>0</v>
      </c>
      <c r="H880" s="9">
        <v>0</v>
      </c>
      <c r="I880" s="9">
        <v>0</v>
      </c>
      <c r="J880" s="9">
        <v>0</v>
      </c>
      <c r="K880" s="9">
        <v>0</v>
      </c>
      <c r="L880" s="9">
        <v>1</v>
      </c>
      <c r="M880" s="9">
        <v>2</v>
      </c>
      <c r="N880" s="9">
        <v>2</v>
      </c>
      <c r="O880" s="9">
        <v>1</v>
      </c>
      <c r="P880" s="9">
        <v>1</v>
      </c>
      <c r="Q880" s="9">
        <v>1</v>
      </c>
      <c r="R880" s="9">
        <v>1</v>
      </c>
      <c r="S880" s="9">
        <v>1</v>
      </c>
      <c r="T880" s="9">
        <v>1</v>
      </c>
      <c r="U880" s="9">
        <v>1</v>
      </c>
      <c r="V880" s="9">
        <v>2</v>
      </c>
      <c r="W880" s="75">
        <v>2</v>
      </c>
      <c r="X880" s="75" t="s">
        <v>956</v>
      </c>
      <c r="Y880" s="75" t="s">
        <v>952</v>
      </c>
      <c r="Z880" s="9" t="s">
        <v>952</v>
      </c>
      <c r="AA880" s="9">
        <v>1</v>
      </c>
      <c r="AB880" s="9">
        <v>2</v>
      </c>
      <c r="AC880" s="9">
        <v>1</v>
      </c>
      <c r="AD880" s="9">
        <v>1</v>
      </c>
      <c r="AE880" s="9">
        <v>2</v>
      </c>
      <c r="AF880" s="9">
        <v>1</v>
      </c>
      <c r="AG880" s="9">
        <v>1</v>
      </c>
      <c r="AH880" s="91">
        <v>1</v>
      </c>
      <c r="AI880" s="9">
        <v>2</v>
      </c>
      <c r="AJ880">
        <v>2</v>
      </c>
      <c r="AK880" t="s">
        <v>957</v>
      </c>
      <c r="AL880" s="58">
        <v>1</v>
      </c>
      <c r="AM880">
        <v>1</v>
      </c>
      <c r="AN880">
        <v>1</v>
      </c>
      <c r="AO880">
        <v>2</v>
      </c>
      <c r="AP880">
        <v>1</v>
      </c>
      <c r="AQ880">
        <v>2</v>
      </c>
      <c r="AR880">
        <v>2</v>
      </c>
      <c r="AS880">
        <v>2</v>
      </c>
      <c r="AT880">
        <v>2</v>
      </c>
      <c r="AU880">
        <v>2</v>
      </c>
      <c r="BF880" t="s">
        <v>968</v>
      </c>
      <c r="BG880" t="s">
        <v>957</v>
      </c>
      <c r="BR880">
        <v>1</v>
      </c>
      <c r="BS880">
        <v>2</v>
      </c>
    </row>
    <row r="881" spans="1:72" hidden="1">
      <c r="A881" s="9">
        <v>874</v>
      </c>
      <c r="B881" s="9">
        <v>2</v>
      </c>
      <c r="C881" s="9">
        <v>5</v>
      </c>
      <c r="D881" s="9">
        <v>3</v>
      </c>
      <c r="E881" s="9">
        <v>7</v>
      </c>
      <c r="F881" s="9">
        <v>0</v>
      </c>
      <c r="G881" s="9">
        <v>0</v>
      </c>
      <c r="H881" s="9">
        <v>0</v>
      </c>
      <c r="I881" s="9">
        <v>1</v>
      </c>
      <c r="J881" s="9">
        <v>0</v>
      </c>
      <c r="K881" s="9">
        <v>0</v>
      </c>
      <c r="L881" s="9">
        <v>0</v>
      </c>
      <c r="M881" s="9">
        <v>3</v>
      </c>
      <c r="N881" s="9">
        <v>1</v>
      </c>
      <c r="O881" s="9">
        <v>1</v>
      </c>
      <c r="P881" s="9">
        <v>1</v>
      </c>
      <c r="Q881" s="9">
        <v>1</v>
      </c>
      <c r="R881" s="9">
        <v>1</v>
      </c>
      <c r="S881" s="9">
        <v>1</v>
      </c>
      <c r="T881" s="9">
        <v>1</v>
      </c>
      <c r="U881" s="9">
        <v>1</v>
      </c>
      <c r="V881" s="9">
        <v>1</v>
      </c>
      <c r="W881" s="75">
        <v>1</v>
      </c>
      <c r="X881" s="75">
        <v>1</v>
      </c>
      <c r="Y881" s="75">
        <v>2</v>
      </c>
      <c r="Z881" s="9">
        <v>1</v>
      </c>
      <c r="AA881" s="9">
        <v>1</v>
      </c>
      <c r="AB881" s="9">
        <v>1</v>
      </c>
      <c r="AC881" s="9">
        <v>1</v>
      </c>
      <c r="AD881" s="9">
        <v>1</v>
      </c>
      <c r="AE881" s="9">
        <v>1</v>
      </c>
      <c r="AF881" s="9">
        <v>1</v>
      </c>
      <c r="AG881" s="9">
        <v>1</v>
      </c>
      <c r="AH881" s="91">
        <v>1</v>
      </c>
      <c r="AI881" s="9">
        <v>2</v>
      </c>
      <c r="AJ881">
        <v>2</v>
      </c>
      <c r="AK881" t="s">
        <v>957</v>
      </c>
      <c r="AL881" s="58">
        <v>1</v>
      </c>
      <c r="AM881">
        <v>1</v>
      </c>
      <c r="AN881">
        <v>1</v>
      </c>
      <c r="AO881">
        <v>1</v>
      </c>
      <c r="AP881">
        <v>1</v>
      </c>
      <c r="AQ881">
        <v>2</v>
      </c>
      <c r="AR881">
        <v>1</v>
      </c>
      <c r="AS881">
        <v>1</v>
      </c>
      <c r="AT881">
        <v>2</v>
      </c>
      <c r="AU881">
        <v>1</v>
      </c>
      <c r="AV881">
        <v>2</v>
      </c>
      <c r="AW881">
        <v>1</v>
      </c>
      <c r="AX881">
        <v>2</v>
      </c>
      <c r="AY881">
        <v>1</v>
      </c>
      <c r="AZ881">
        <v>1</v>
      </c>
      <c r="BA881">
        <v>1</v>
      </c>
      <c r="BB881">
        <v>1</v>
      </c>
      <c r="BC881">
        <v>1</v>
      </c>
      <c r="BD881">
        <v>1</v>
      </c>
      <c r="BE881">
        <v>1</v>
      </c>
      <c r="BF881">
        <v>1</v>
      </c>
      <c r="BG881">
        <v>1</v>
      </c>
      <c r="BH881">
        <v>1</v>
      </c>
      <c r="BI881">
        <v>1</v>
      </c>
      <c r="BJ881">
        <v>1</v>
      </c>
      <c r="BK881">
        <v>1</v>
      </c>
      <c r="BL881">
        <v>1</v>
      </c>
      <c r="BM881">
        <v>1</v>
      </c>
      <c r="BN881">
        <v>1</v>
      </c>
      <c r="BO881">
        <v>1</v>
      </c>
      <c r="BP881">
        <v>1</v>
      </c>
      <c r="BQ881">
        <v>1</v>
      </c>
      <c r="BR881">
        <v>1</v>
      </c>
      <c r="BS881">
        <v>1</v>
      </c>
    </row>
    <row r="882" spans="1:72">
      <c r="A882" s="9">
        <v>875</v>
      </c>
      <c r="B882" s="9">
        <v>2</v>
      </c>
      <c r="C882" s="9">
        <v>7</v>
      </c>
      <c r="D882" s="9">
        <v>7</v>
      </c>
      <c r="E882" s="9">
        <v>1</v>
      </c>
      <c r="F882" s="9">
        <v>0</v>
      </c>
      <c r="G882" s="9">
        <v>0</v>
      </c>
      <c r="H882" s="9">
        <v>0</v>
      </c>
      <c r="I882" s="9">
        <v>1</v>
      </c>
      <c r="J882" s="9">
        <v>0</v>
      </c>
      <c r="K882" s="9">
        <v>0</v>
      </c>
      <c r="L882" s="9">
        <v>0</v>
      </c>
      <c r="M882" s="9">
        <v>1</v>
      </c>
      <c r="N882" s="9">
        <v>2</v>
      </c>
      <c r="O882" s="9">
        <v>2</v>
      </c>
      <c r="P882" s="9">
        <v>1</v>
      </c>
      <c r="Q882" s="9">
        <v>1</v>
      </c>
      <c r="R882" s="9">
        <v>1</v>
      </c>
      <c r="S882" s="9">
        <v>2</v>
      </c>
      <c r="T882" s="9">
        <v>1</v>
      </c>
      <c r="U882" s="9">
        <v>1</v>
      </c>
      <c r="V882" s="9">
        <v>2</v>
      </c>
      <c r="W882" s="75">
        <v>2</v>
      </c>
      <c r="X882" s="75" t="s">
        <v>956</v>
      </c>
      <c r="Y882" s="75" t="s">
        <v>952</v>
      </c>
      <c r="Z882" s="9" t="s">
        <v>952</v>
      </c>
      <c r="AA882" s="9">
        <v>1</v>
      </c>
      <c r="AB882" s="9">
        <v>2</v>
      </c>
      <c r="AC882" s="9">
        <v>2</v>
      </c>
      <c r="AD882" s="9">
        <v>1</v>
      </c>
      <c r="AE882" s="9">
        <v>2</v>
      </c>
      <c r="AF882" s="9">
        <v>2</v>
      </c>
      <c r="AG882" s="9">
        <v>2</v>
      </c>
      <c r="AH882" s="9">
        <v>2</v>
      </c>
      <c r="AI882" s="9">
        <v>2</v>
      </c>
      <c r="AJ882">
        <v>2</v>
      </c>
      <c r="AK882" t="s">
        <v>957</v>
      </c>
      <c r="AL882" s="58">
        <v>2</v>
      </c>
      <c r="AM882">
        <v>1</v>
      </c>
      <c r="AN882">
        <v>2</v>
      </c>
      <c r="AO882">
        <v>2</v>
      </c>
      <c r="AP882">
        <v>2</v>
      </c>
      <c r="AQ882">
        <v>2</v>
      </c>
      <c r="AR882">
        <v>2</v>
      </c>
      <c r="AS882">
        <v>2</v>
      </c>
      <c r="AT882">
        <v>2</v>
      </c>
      <c r="AU882">
        <v>2</v>
      </c>
      <c r="AV882">
        <v>2</v>
      </c>
      <c r="AW882">
        <v>1</v>
      </c>
      <c r="AX882">
        <v>2</v>
      </c>
      <c r="AY882">
        <v>2</v>
      </c>
      <c r="AZ882">
        <v>2</v>
      </c>
      <c r="BA882">
        <v>1</v>
      </c>
      <c r="BB882">
        <v>1</v>
      </c>
      <c r="BC882">
        <v>1</v>
      </c>
      <c r="BD882">
        <v>1</v>
      </c>
      <c r="BE882">
        <v>2</v>
      </c>
      <c r="BF882" t="s">
        <v>957</v>
      </c>
      <c r="BG882" t="s">
        <v>957</v>
      </c>
      <c r="BH882">
        <v>2</v>
      </c>
      <c r="BI882">
        <v>4</v>
      </c>
      <c r="BJ882">
        <v>2</v>
      </c>
      <c r="BK882">
        <v>2</v>
      </c>
      <c r="BL882">
        <v>1</v>
      </c>
      <c r="BM882">
        <v>2</v>
      </c>
      <c r="BN882">
        <v>4</v>
      </c>
      <c r="BO882">
        <v>2</v>
      </c>
      <c r="BP882">
        <v>2</v>
      </c>
      <c r="BQ882">
        <v>4</v>
      </c>
      <c r="BR882">
        <v>3</v>
      </c>
      <c r="BS882">
        <v>5</v>
      </c>
    </row>
    <row r="883" spans="1:72">
      <c r="A883" s="9">
        <v>876</v>
      </c>
      <c r="B883" s="9">
        <v>1</v>
      </c>
      <c r="C883" s="9">
        <v>5</v>
      </c>
      <c r="D883" s="9">
        <v>7</v>
      </c>
      <c r="E883" s="9">
        <v>1</v>
      </c>
      <c r="F883" s="9">
        <v>0</v>
      </c>
      <c r="G883" s="9">
        <v>0</v>
      </c>
      <c r="H883" s="9">
        <v>0</v>
      </c>
      <c r="I883" s="9">
        <v>0</v>
      </c>
      <c r="J883" s="9">
        <v>0</v>
      </c>
      <c r="K883" s="9">
        <v>0</v>
      </c>
      <c r="L883" s="9">
        <v>1</v>
      </c>
      <c r="M883" s="9">
        <v>2</v>
      </c>
      <c r="N883" s="9">
        <v>2</v>
      </c>
      <c r="O883" s="9">
        <v>2</v>
      </c>
      <c r="P883" s="9">
        <v>2</v>
      </c>
      <c r="Q883" s="9">
        <v>1</v>
      </c>
      <c r="R883" s="9"/>
      <c r="S883" s="9"/>
      <c r="T883" s="9">
        <v>2</v>
      </c>
      <c r="U883" s="9">
        <v>2</v>
      </c>
      <c r="V883" s="9" t="s">
        <v>957</v>
      </c>
      <c r="W883" s="75">
        <v>1</v>
      </c>
      <c r="X883" s="75">
        <v>1</v>
      </c>
      <c r="Y883" s="75">
        <v>2</v>
      </c>
      <c r="Z883" s="9">
        <v>2</v>
      </c>
      <c r="AA883" s="9">
        <v>2</v>
      </c>
      <c r="AB883" s="9">
        <v>2</v>
      </c>
      <c r="AC883" s="9">
        <v>2</v>
      </c>
      <c r="AD883" s="9">
        <v>2</v>
      </c>
      <c r="AE883" s="9">
        <v>2</v>
      </c>
      <c r="AF883" s="9">
        <v>2</v>
      </c>
      <c r="AG883" s="9">
        <v>2</v>
      </c>
      <c r="AH883" s="9">
        <v>2</v>
      </c>
      <c r="AI883" s="9">
        <v>2</v>
      </c>
      <c r="AK883" t="s">
        <v>957</v>
      </c>
      <c r="AL883" s="58">
        <v>2</v>
      </c>
      <c r="AM883">
        <v>2</v>
      </c>
      <c r="AN883">
        <v>2</v>
      </c>
      <c r="AO883">
        <v>2</v>
      </c>
      <c r="AP883">
        <v>2</v>
      </c>
      <c r="AQ883">
        <v>2</v>
      </c>
      <c r="AR883">
        <v>2</v>
      </c>
      <c r="AS883">
        <v>2</v>
      </c>
      <c r="AT883">
        <v>2</v>
      </c>
      <c r="AU883">
        <v>2</v>
      </c>
      <c r="AV883">
        <v>2</v>
      </c>
      <c r="AW883">
        <v>2</v>
      </c>
      <c r="AX883">
        <v>2</v>
      </c>
      <c r="AY883">
        <v>2</v>
      </c>
      <c r="AZ883">
        <v>2</v>
      </c>
      <c r="BA883">
        <v>1</v>
      </c>
      <c r="BB883">
        <v>2</v>
      </c>
      <c r="BC883">
        <v>2</v>
      </c>
      <c r="BD883">
        <v>2</v>
      </c>
      <c r="BE883">
        <v>1</v>
      </c>
      <c r="BF883">
        <v>1</v>
      </c>
      <c r="BG883">
        <v>1</v>
      </c>
      <c r="BH883">
        <v>1</v>
      </c>
      <c r="BI883">
        <v>1</v>
      </c>
      <c r="BJ883">
        <v>1</v>
      </c>
      <c r="BK883">
        <v>2</v>
      </c>
      <c r="BL883">
        <v>1</v>
      </c>
      <c r="BM883">
        <v>1</v>
      </c>
      <c r="BN883">
        <v>4</v>
      </c>
      <c r="BO883">
        <v>3</v>
      </c>
      <c r="BP883">
        <v>4</v>
      </c>
      <c r="BQ883">
        <v>3</v>
      </c>
      <c r="BR883">
        <v>3</v>
      </c>
      <c r="BS883">
        <v>2</v>
      </c>
    </row>
    <row r="884" spans="1:72" hidden="1">
      <c r="A884" s="9">
        <v>877</v>
      </c>
      <c r="B884" s="9">
        <v>2</v>
      </c>
      <c r="C884" s="9">
        <v>9</v>
      </c>
      <c r="D884" s="9">
        <v>5</v>
      </c>
      <c r="E884" s="9">
        <v>15</v>
      </c>
      <c r="F884" s="9">
        <v>0</v>
      </c>
      <c r="G884" s="9">
        <v>0</v>
      </c>
      <c r="H884" s="9">
        <v>0</v>
      </c>
      <c r="I884" s="9">
        <v>1</v>
      </c>
      <c r="J884" s="9">
        <v>0</v>
      </c>
      <c r="K884" s="9">
        <v>0</v>
      </c>
      <c r="L884" s="9">
        <v>0</v>
      </c>
      <c r="M884" s="9">
        <v>2</v>
      </c>
      <c r="N884" s="9">
        <v>1</v>
      </c>
      <c r="O884" s="9">
        <v>1</v>
      </c>
      <c r="P884" s="9">
        <v>1</v>
      </c>
      <c r="Q884" s="9">
        <v>1</v>
      </c>
      <c r="R884" s="9">
        <v>1</v>
      </c>
      <c r="S884" s="9">
        <v>1</v>
      </c>
      <c r="T884" s="9">
        <v>1</v>
      </c>
      <c r="U884" s="9">
        <v>1</v>
      </c>
      <c r="V884" s="9">
        <v>2</v>
      </c>
      <c r="W884" s="75">
        <v>2</v>
      </c>
      <c r="X884" s="75" t="s">
        <v>956</v>
      </c>
      <c r="Y884" s="75" t="s">
        <v>952</v>
      </c>
      <c r="Z884" s="9" t="s">
        <v>952</v>
      </c>
      <c r="AA884" s="9">
        <v>1</v>
      </c>
      <c r="AB884" s="9">
        <v>2</v>
      </c>
      <c r="AC884" s="9">
        <v>1</v>
      </c>
      <c r="AD884" s="9">
        <v>1</v>
      </c>
      <c r="AE884" s="9">
        <v>1</v>
      </c>
      <c r="AF884" s="9">
        <v>1</v>
      </c>
      <c r="AG884" s="9">
        <v>1</v>
      </c>
      <c r="AH884" s="91">
        <v>1</v>
      </c>
      <c r="AI884" s="9">
        <v>2</v>
      </c>
      <c r="AJ884">
        <v>2</v>
      </c>
      <c r="AK884" t="s">
        <v>957</v>
      </c>
      <c r="AL884" s="58">
        <v>2</v>
      </c>
      <c r="AM884">
        <v>1</v>
      </c>
      <c r="AN884">
        <v>1</v>
      </c>
      <c r="AP884">
        <v>1</v>
      </c>
      <c r="AQ884">
        <v>1</v>
      </c>
      <c r="AR884">
        <v>1</v>
      </c>
      <c r="AS884">
        <v>2</v>
      </c>
      <c r="AT884">
        <v>1</v>
      </c>
      <c r="AU884">
        <v>1</v>
      </c>
      <c r="AV884">
        <v>2</v>
      </c>
      <c r="AW884">
        <v>1</v>
      </c>
      <c r="AX884">
        <v>1</v>
      </c>
      <c r="AY884">
        <v>1</v>
      </c>
      <c r="AZ884">
        <v>2</v>
      </c>
      <c r="BA884">
        <v>1</v>
      </c>
      <c r="BB884">
        <v>1</v>
      </c>
      <c r="BC884">
        <v>1</v>
      </c>
      <c r="BD884">
        <v>1</v>
      </c>
      <c r="BE884">
        <v>1</v>
      </c>
      <c r="BF884">
        <v>2</v>
      </c>
      <c r="BG884">
        <v>3</v>
      </c>
      <c r="BH884">
        <v>1</v>
      </c>
      <c r="BI884">
        <v>1</v>
      </c>
      <c r="BJ884">
        <v>1</v>
      </c>
      <c r="BK884">
        <v>1</v>
      </c>
      <c r="BL884">
        <v>1</v>
      </c>
      <c r="BM884">
        <v>1</v>
      </c>
      <c r="BN884">
        <v>2</v>
      </c>
      <c r="BO884">
        <v>2</v>
      </c>
      <c r="BP884">
        <v>2</v>
      </c>
      <c r="BQ884">
        <v>3</v>
      </c>
      <c r="BT884" t="s">
        <v>497</v>
      </c>
    </row>
    <row r="885" spans="1:72">
      <c r="A885" s="9">
        <v>878</v>
      </c>
      <c r="B885" s="9">
        <v>1</v>
      </c>
      <c r="C885" s="9">
        <v>9</v>
      </c>
      <c r="D885" s="9">
        <v>7</v>
      </c>
      <c r="E885" s="9">
        <v>9</v>
      </c>
      <c r="F885" s="9">
        <v>0</v>
      </c>
      <c r="G885" s="9">
        <v>0</v>
      </c>
      <c r="H885" s="9">
        <v>0</v>
      </c>
      <c r="I885" s="9">
        <v>0</v>
      </c>
      <c r="J885" s="9">
        <v>0</v>
      </c>
      <c r="K885" s="9">
        <v>1</v>
      </c>
      <c r="L885" s="9">
        <v>0</v>
      </c>
      <c r="M885" s="9">
        <v>1</v>
      </c>
      <c r="N885" s="9">
        <v>2</v>
      </c>
      <c r="O885" s="9">
        <v>2</v>
      </c>
      <c r="P885" s="9">
        <v>1</v>
      </c>
      <c r="Q885" s="9">
        <v>1</v>
      </c>
      <c r="R885" s="9">
        <v>2</v>
      </c>
      <c r="S885" s="9">
        <v>2</v>
      </c>
      <c r="T885" s="9">
        <v>2</v>
      </c>
      <c r="U885" s="9">
        <v>1</v>
      </c>
      <c r="V885" s="9">
        <v>2</v>
      </c>
      <c r="W885" s="75">
        <v>2</v>
      </c>
      <c r="X885" s="75" t="s">
        <v>956</v>
      </c>
      <c r="Y885" s="75" t="s">
        <v>952</v>
      </c>
      <c r="Z885" s="9" t="s">
        <v>952</v>
      </c>
      <c r="AA885" s="9">
        <v>2</v>
      </c>
      <c r="AB885" s="9">
        <v>2</v>
      </c>
      <c r="AC885" s="9">
        <v>1</v>
      </c>
      <c r="AD885" s="9">
        <v>1</v>
      </c>
      <c r="AE885" s="9">
        <v>1</v>
      </c>
      <c r="AF885" s="9">
        <v>2</v>
      </c>
      <c r="AG885" s="9">
        <v>2</v>
      </c>
      <c r="AH885" s="91">
        <v>2</v>
      </c>
      <c r="AI885" s="9">
        <v>2</v>
      </c>
      <c r="AJ885">
        <v>2</v>
      </c>
      <c r="AK885" t="s">
        <v>957</v>
      </c>
      <c r="AL885" s="58">
        <v>2</v>
      </c>
      <c r="AM885">
        <v>2</v>
      </c>
      <c r="AN885">
        <v>2</v>
      </c>
      <c r="AO885">
        <v>2</v>
      </c>
      <c r="AP885">
        <v>2</v>
      </c>
      <c r="AQ885">
        <v>2</v>
      </c>
      <c r="AR885">
        <v>2</v>
      </c>
      <c r="AS885">
        <v>2</v>
      </c>
      <c r="AT885">
        <v>2</v>
      </c>
      <c r="AU885">
        <v>2</v>
      </c>
      <c r="AV885">
        <v>2</v>
      </c>
      <c r="AW885">
        <v>1</v>
      </c>
      <c r="AX885">
        <v>1</v>
      </c>
      <c r="AY885">
        <v>2</v>
      </c>
      <c r="AZ885">
        <v>2</v>
      </c>
      <c r="BA885">
        <v>1</v>
      </c>
      <c r="BB885">
        <v>2</v>
      </c>
      <c r="BC885">
        <v>2</v>
      </c>
      <c r="BD885">
        <v>2</v>
      </c>
      <c r="BE885">
        <v>1</v>
      </c>
      <c r="BF885">
        <v>1</v>
      </c>
      <c r="BG885">
        <v>2</v>
      </c>
      <c r="BH885">
        <v>1</v>
      </c>
      <c r="BI885">
        <v>3</v>
      </c>
      <c r="BJ885">
        <v>1</v>
      </c>
      <c r="BK885">
        <v>2</v>
      </c>
      <c r="BL885">
        <v>1</v>
      </c>
      <c r="BM885">
        <v>3</v>
      </c>
      <c r="BN885">
        <v>3</v>
      </c>
      <c r="BP885">
        <v>4</v>
      </c>
      <c r="BQ885">
        <v>3</v>
      </c>
      <c r="BR885">
        <v>3</v>
      </c>
      <c r="BS885">
        <v>2</v>
      </c>
    </row>
    <row r="886" spans="1:72">
      <c r="A886" s="9">
        <v>879</v>
      </c>
      <c r="B886" s="9">
        <v>2</v>
      </c>
      <c r="C886" s="9">
        <v>8</v>
      </c>
      <c r="D886" s="9">
        <v>5</v>
      </c>
      <c r="E886" s="9">
        <v>8</v>
      </c>
      <c r="F886" s="9">
        <v>0</v>
      </c>
      <c r="G886" s="9">
        <v>0</v>
      </c>
      <c r="H886" s="9">
        <v>0</v>
      </c>
      <c r="I886" s="9">
        <v>0</v>
      </c>
      <c r="J886" s="9">
        <v>0</v>
      </c>
      <c r="K886" s="9">
        <v>1</v>
      </c>
      <c r="L886" s="9">
        <v>0</v>
      </c>
      <c r="M886" s="9">
        <v>2</v>
      </c>
      <c r="N886" s="9">
        <v>2</v>
      </c>
      <c r="O886" s="9">
        <v>2</v>
      </c>
      <c r="P886" s="9">
        <v>1</v>
      </c>
      <c r="Q886" s="9">
        <v>1</v>
      </c>
      <c r="R886" s="9">
        <v>1</v>
      </c>
      <c r="S886" s="9">
        <v>2</v>
      </c>
      <c r="T886" s="9">
        <v>1</v>
      </c>
      <c r="U886" s="9">
        <v>1</v>
      </c>
      <c r="V886" s="9">
        <v>1</v>
      </c>
      <c r="W886" s="75">
        <v>1</v>
      </c>
      <c r="X886" s="75">
        <v>1</v>
      </c>
      <c r="Y886" s="75">
        <v>2</v>
      </c>
      <c r="Z886" s="9">
        <v>1</v>
      </c>
      <c r="AA886" s="9">
        <v>1</v>
      </c>
      <c r="AB886" s="9">
        <v>2</v>
      </c>
      <c r="AC886" s="9">
        <v>1</v>
      </c>
      <c r="AD886" s="9">
        <v>1</v>
      </c>
      <c r="AE886" s="9">
        <v>2</v>
      </c>
      <c r="AF886" s="9">
        <v>2</v>
      </c>
      <c r="AG886" s="9">
        <v>1</v>
      </c>
      <c r="AH886" s="91">
        <v>1</v>
      </c>
      <c r="AI886" s="9">
        <v>2</v>
      </c>
      <c r="AJ886">
        <v>2</v>
      </c>
      <c r="AK886" t="s">
        <v>957</v>
      </c>
      <c r="AL886" s="58">
        <v>1</v>
      </c>
      <c r="AM886">
        <v>1</v>
      </c>
      <c r="AN886">
        <v>2</v>
      </c>
      <c r="AO886">
        <v>1</v>
      </c>
      <c r="AP886">
        <v>1</v>
      </c>
      <c r="AQ886">
        <v>2</v>
      </c>
      <c r="AR886">
        <v>1</v>
      </c>
      <c r="AS886">
        <v>2</v>
      </c>
      <c r="AT886">
        <v>1</v>
      </c>
      <c r="AU886">
        <v>2</v>
      </c>
      <c r="AV886">
        <v>2</v>
      </c>
      <c r="AW886">
        <v>2</v>
      </c>
      <c r="AX886">
        <v>2</v>
      </c>
      <c r="AY886">
        <v>2</v>
      </c>
      <c r="AZ886">
        <v>2</v>
      </c>
      <c r="BA886">
        <v>1</v>
      </c>
      <c r="BB886">
        <v>2</v>
      </c>
      <c r="BC886">
        <v>1</v>
      </c>
      <c r="BD886">
        <v>1</v>
      </c>
      <c r="BE886">
        <v>2</v>
      </c>
      <c r="BF886" t="s">
        <v>957</v>
      </c>
      <c r="BG886" t="s">
        <v>957</v>
      </c>
      <c r="BH886">
        <v>1</v>
      </c>
      <c r="BI886">
        <v>2</v>
      </c>
      <c r="BJ886">
        <v>1</v>
      </c>
      <c r="BK886">
        <v>2</v>
      </c>
      <c r="BL886">
        <v>1</v>
      </c>
      <c r="BM886">
        <v>1</v>
      </c>
      <c r="BN886">
        <v>4</v>
      </c>
      <c r="BO886">
        <v>4</v>
      </c>
      <c r="BP886">
        <v>2</v>
      </c>
      <c r="BQ886">
        <v>3</v>
      </c>
      <c r="BR886">
        <v>4</v>
      </c>
      <c r="BS886">
        <v>5</v>
      </c>
    </row>
    <row r="887" spans="1:72" hidden="1">
      <c r="A887" s="9">
        <v>880</v>
      </c>
      <c r="B887" s="9">
        <v>1</v>
      </c>
      <c r="C887" s="9">
        <v>4</v>
      </c>
      <c r="D887" s="9">
        <v>1</v>
      </c>
      <c r="E887" s="9">
        <v>1</v>
      </c>
      <c r="F887" s="9">
        <v>0</v>
      </c>
      <c r="G887" s="9">
        <v>0</v>
      </c>
      <c r="H887" s="9">
        <v>0</v>
      </c>
      <c r="I887" s="9">
        <v>0</v>
      </c>
      <c r="J887" s="9">
        <v>1</v>
      </c>
      <c r="K887" s="9">
        <v>0</v>
      </c>
      <c r="L887" s="9">
        <v>0</v>
      </c>
      <c r="M887" s="9">
        <v>1</v>
      </c>
      <c r="N887" s="9">
        <v>1</v>
      </c>
      <c r="O887" s="9">
        <v>2</v>
      </c>
      <c r="P887" s="9">
        <v>1</v>
      </c>
      <c r="Q887" s="9">
        <v>2</v>
      </c>
      <c r="R887" s="9" t="s">
        <v>957</v>
      </c>
      <c r="S887" s="9" t="s">
        <v>957</v>
      </c>
      <c r="T887" s="9">
        <v>2</v>
      </c>
      <c r="U887" s="9">
        <v>1</v>
      </c>
      <c r="V887" s="9">
        <v>2</v>
      </c>
      <c r="W887" s="75">
        <v>1</v>
      </c>
      <c r="X887" s="75">
        <v>1</v>
      </c>
      <c r="Y887" s="75">
        <v>2</v>
      </c>
      <c r="Z887" s="9"/>
      <c r="AA887" s="9">
        <v>2</v>
      </c>
      <c r="AB887" s="9">
        <v>2</v>
      </c>
      <c r="AC887" s="9">
        <v>2</v>
      </c>
      <c r="AD887" s="9">
        <v>1</v>
      </c>
      <c r="AE887" s="9">
        <v>2</v>
      </c>
      <c r="AF887" s="9">
        <v>2</v>
      </c>
      <c r="AG887" s="9">
        <v>1</v>
      </c>
      <c r="AH887" s="91">
        <v>2</v>
      </c>
      <c r="AI887" s="9">
        <v>2</v>
      </c>
      <c r="AJ887">
        <v>1</v>
      </c>
      <c r="AK887">
        <v>1</v>
      </c>
      <c r="AL887" s="58">
        <v>2</v>
      </c>
      <c r="AM887">
        <v>2</v>
      </c>
      <c r="AN887">
        <v>2</v>
      </c>
      <c r="AO887">
        <v>2</v>
      </c>
      <c r="AP887">
        <v>1</v>
      </c>
      <c r="AQ887">
        <v>2</v>
      </c>
      <c r="AR887">
        <v>2</v>
      </c>
      <c r="AS887">
        <v>2</v>
      </c>
      <c r="AT887">
        <v>2</v>
      </c>
      <c r="AU887">
        <v>1</v>
      </c>
      <c r="AV887">
        <v>2</v>
      </c>
      <c r="AW887">
        <v>2</v>
      </c>
      <c r="AX887">
        <v>2</v>
      </c>
      <c r="AY887">
        <v>2</v>
      </c>
      <c r="AZ887">
        <v>2</v>
      </c>
      <c r="BA887">
        <v>2</v>
      </c>
      <c r="BB887">
        <v>2</v>
      </c>
      <c r="BC887">
        <v>1</v>
      </c>
      <c r="BD887">
        <v>1</v>
      </c>
      <c r="BE887">
        <v>1</v>
      </c>
      <c r="BF887">
        <v>2</v>
      </c>
      <c r="BG887">
        <v>1</v>
      </c>
      <c r="BH887">
        <v>1</v>
      </c>
      <c r="BI887">
        <v>3</v>
      </c>
      <c r="BJ887">
        <v>1</v>
      </c>
      <c r="BK887">
        <v>1</v>
      </c>
      <c r="BL887">
        <v>1</v>
      </c>
      <c r="BM887">
        <v>1</v>
      </c>
      <c r="BN887">
        <v>4</v>
      </c>
      <c r="BO887">
        <v>4</v>
      </c>
      <c r="BP887">
        <v>4</v>
      </c>
      <c r="BQ887">
        <v>4</v>
      </c>
      <c r="BR887">
        <v>1</v>
      </c>
      <c r="BS887">
        <v>5</v>
      </c>
      <c r="BT887" t="s">
        <v>498</v>
      </c>
    </row>
    <row r="888" spans="1:72">
      <c r="A888" s="9">
        <v>881</v>
      </c>
      <c r="B888" s="9">
        <v>2</v>
      </c>
      <c r="C888" s="9">
        <v>6</v>
      </c>
      <c r="D888" s="9"/>
      <c r="E888" s="9">
        <v>6</v>
      </c>
      <c r="F888" s="9">
        <v>0</v>
      </c>
      <c r="G888" s="9">
        <v>0</v>
      </c>
      <c r="H888" s="9">
        <v>0</v>
      </c>
      <c r="I888" s="9">
        <v>0</v>
      </c>
      <c r="J888" s="9">
        <v>0</v>
      </c>
      <c r="K888" s="9">
        <v>1</v>
      </c>
      <c r="L888" s="9">
        <v>0</v>
      </c>
      <c r="M888" s="9">
        <v>1</v>
      </c>
      <c r="N888" s="9">
        <v>2</v>
      </c>
      <c r="O888" s="9">
        <v>2</v>
      </c>
      <c r="P888" s="9">
        <v>1</v>
      </c>
      <c r="Q888" s="9">
        <v>2</v>
      </c>
      <c r="R888" s="9" t="s">
        <v>957</v>
      </c>
      <c r="S888" s="9" t="s">
        <v>957</v>
      </c>
      <c r="T888" s="9">
        <v>2</v>
      </c>
      <c r="U888" s="9">
        <v>1</v>
      </c>
      <c r="V888" s="9">
        <v>2</v>
      </c>
      <c r="W888" s="75">
        <v>1</v>
      </c>
      <c r="X888" s="75">
        <v>1</v>
      </c>
      <c r="Y888" s="75">
        <v>2</v>
      </c>
      <c r="Z888" s="9">
        <v>2</v>
      </c>
      <c r="AA888" s="9">
        <v>2</v>
      </c>
      <c r="AB888" s="9">
        <v>2</v>
      </c>
      <c r="AC888" s="9">
        <v>2</v>
      </c>
      <c r="AD888" s="9">
        <v>1</v>
      </c>
      <c r="AE888" s="9">
        <v>2</v>
      </c>
      <c r="AF888" s="9">
        <v>2</v>
      </c>
      <c r="AG888" s="9">
        <v>1</v>
      </c>
      <c r="AH888" s="91">
        <v>2</v>
      </c>
      <c r="AI888" s="9">
        <v>2</v>
      </c>
      <c r="AJ888">
        <v>2</v>
      </c>
      <c r="AK888" t="s">
        <v>957</v>
      </c>
      <c r="AL888" s="58">
        <v>2</v>
      </c>
      <c r="AM888">
        <v>1</v>
      </c>
      <c r="AN888">
        <v>1</v>
      </c>
      <c r="AO888">
        <v>2</v>
      </c>
      <c r="AP888">
        <v>2</v>
      </c>
      <c r="AQ888">
        <v>2</v>
      </c>
      <c r="AR888">
        <v>2</v>
      </c>
      <c r="AS888">
        <v>2</v>
      </c>
      <c r="AT888">
        <v>2</v>
      </c>
      <c r="AU888">
        <v>2</v>
      </c>
      <c r="AV888">
        <v>1</v>
      </c>
      <c r="AW888">
        <v>1</v>
      </c>
      <c r="AX888">
        <v>2</v>
      </c>
      <c r="AY888">
        <v>2</v>
      </c>
      <c r="AZ888">
        <v>2</v>
      </c>
      <c r="BA888">
        <v>1</v>
      </c>
      <c r="BB888">
        <v>1</v>
      </c>
      <c r="BC888">
        <v>2</v>
      </c>
      <c r="BD888">
        <v>2</v>
      </c>
      <c r="BE888">
        <v>2</v>
      </c>
      <c r="BF888" t="s">
        <v>957</v>
      </c>
      <c r="BG888" t="s">
        <v>957</v>
      </c>
      <c r="BH888">
        <v>2</v>
      </c>
      <c r="BI888">
        <v>3</v>
      </c>
      <c r="BJ888">
        <v>2</v>
      </c>
      <c r="BK888">
        <v>2</v>
      </c>
      <c r="BL888">
        <v>1</v>
      </c>
      <c r="BM888">
        <v>2</v>
      </c>
      <c r="BN888">
        <v>4</v>
      </c>
      <c r="BO888">
        <v>3</v>
      </c>
      <c r="BP888">
        <v>4</v>
      </c>
      <c r="BQ888">
        <v>4</v>
      </c>
      <c r="BR888">
        <v>4</v>
      </c>
      <c r="BS888">
        <v>2</v>
      </c>
    </row>
    <row r="889" spans="1:72" hidden="1">
      <c r="A889" s="9">
        <v>882</v>
      </c>
      <c r="B889" s="9">
        <v>1</v>
      </c>
      <c r="C889" s="9">
        <v>5</v>
      </c>
      <c r="D889" s="9">
        <v>1</v>
      </c>
      <c r="E889" s="9">
        <v>8</v>
      </c>
      <c r="F889" s="9">
        <v>0</v>
      </c>
      <c r="G889" s="9">
        <v>0</v>
      </c>
      <c r="H889" s="9">
        <v>0</v>
      </c>
      <c r="I889" s="9">
        <v>0</v>
      </c>
      <c r="J889" s="9">
        <v>1</v>
      </c>
      <c r="K889" s="9">
        <v>0</v>
      </c>
      <c r="L889" s="9">
        <v>0</v>
      </c>
      <c r="M889" s="9">
        <v>2</v>
      </c>
      <c r="N889" s="9">
        <v>1</v>
      </c>
      <c r="O889" s="9">
        <v>2</v>
      </c>
      <c r="P889" s="9">
        <v>1</v>
      </c>
      <c r="Q889" s="9">
        <v>1</v>
      </c>
      <c r="R889" s="9">
        <v>1</v>
      </c>
      <c r="S889" s="9">
        <v>2</v>
      </c>
      <c r="T889" s="9">
        <v>2</v>
      </c>
      <c r="U889" s="9">
        <v>1</v>
      </c>
      <c r="V889" s="9">
        <v>2</v>
      </c>
      <c r="W889" s="75">
        <v>2</v>
      </c>
      <c r="X889" s="75" t="s">
        <v>956</v>
      </c>
      <c r="Y889" s="75" t="s">
        <v>952</v>
      </c>
      <c r="Z889" s="9" t="s">
        <v>952</v>
      </c>
      <c r="AA889" s="9">
        <v>2</v>
      </c>
      <c r="AB889" s="9">
        <v>1</v>
      </c>
      <c r="AC889" s="9">
        <v>1</v>
      </c>
      <c r="AD889" s="9">
        <v>2</v>
      </c>
      <c r="AE889" s="9">
        <v>2</v>
      </c>
      <c r="AF889" s="9">
        <v>2</v>
      </c>
      <c r="AG889" s="9">
        <v>1</v>
      </c>
      <c r="AH889" s="91">
        <v>1</v>
      </c>
      <c r="AI889" s="9">
        <v>2</v>
      </c>
      <c r="AJ889">
        <v>2</v>
      </c>
      <c r="AK889" t="s">
        <v>957</v>
      </c>
      <c r="AL889" s="58">
        <v>2</v>
      </c>
      <c r="AM889">
        <v>1</v>
      </c>
      <c r="AN889">
        <v>2</v>
      </c>
      <c r="AO889">
        <v>2</v>
      </c>
      <c r="AP889">
        <v>1</v>
      </c>
      <c r="AQ889">
        <v>2</v>
      </c>
      <c r="AR889">
        <v>2</v>
      </c>
      <c r="AS889">
        <v>2</v>
      </c>
      <c r="AT889">
        <v>2</v>
      </c>
      <c r="AU889">
        <v>2</v>
      </c>
      <c r="AV889">
        <v>1</v>
      </c>
      <c r="AW889">
        <v>2</v>
      </c>
      <c r="AX889">
        <v>2</v>
      </c>
      <c r="AY889">
        <v>2</v>
      </c>
      <c r="AZ889">
        <v>2</v>
      </c>
      <c r="BA889">
        <v>2</v>
      </c>
      <c r="BB889">
        <v>2</v>
      </c>
      <c r="BC889">
        <v>1</v>
      </c>
      <c r="BD889">
        <v>1</v>
      </c>
      <c r="BE889">
        <v>1</v>
      </c>
      <c r="BF889">
        <v>2</v>
      </c>
      <c r="BG889">
        <v>2</v>
      </c>
      <c r="BH889">
        <v>2</v>
      </c>
      <c r="BI889">
        <v>2</v>
      </c>
      <c r="BJ889">
        <v>1</v>
      </c>
      <c r="BK889">
        <v>1</v>
      </c>
      <c r="BL889">
        <v>1</v>
      </c>
      <c r="BM889">
        <v>3</v>
      </c>
      <c r="BN889">
        <v>4</v>
      </c>
      <c r="BO889">
        <v>2</v>
      </c>
      <c r="BP889">
        <v>4</v>
      </c>
      <c r="BQ889">
        <v>2</v>
      </c>
      <c r="BR889">
        <v>1</v>
      </c>
      <c r="BS889">
        <v>2</v>
      </c>
      <c r="BT889" t="s">
        <v>499</v>
      </c>
    </row>
    <row r="890" spans="1:72" hidden="1">
      <c r="A890" s="9">
        <v>883</v>
      </c>
      <c r="B890" s="9">
        <v>1</v>
      </c>
      <c r="C890" s="9">
        <v>9</v>
      </c>
      <c r="D890" s="9">
        <v>7</v>
      </c>
      <c r="E890" s="9">
        <v>15</v>
      </c>
      <c r="F890" s="9">
        <v>0</v>
      </c>
      <c r="G890" s="9">
        <v>0</v>
      </c>
      <c r="H890" s="9">
        <v>0</v>
      </c>
      <c r="I890" s="9">
        <v>0</v>
      </c>
      <c r="J890" s="9">
        <v>0</v>
      </c>
      <c r="K890" s="9">
        <v>1</v>
      </c>
      <c r="L890" s="9">
        <v>0</v>
      </c>
      <c r="M890" s="9">
        <v>2</v>
      </c>
      <c r="N890" s="9">
        <v>1</v>
      </c>
      <c r="O890" s="9">
        <v>1</v>
      </c>
      <c r="P890" s="9">
        <v>1</v>
      </c>
      <c r="Q890" s="9">
        <v>1</v>
      </c>
      <c r="R890" s="9">
        <v>1</v>
      </c>
      <c r="S890" s="9">
        <v>1</v>
      </c>
      <c r="T890" s="9">
        <v>1</v>
      </c>
      <c r="U890" s="9">
        <v>1</v>
      </c>
      <c r="V890" s="9">
        <v>2</v>
      </c>
      <c r="W890" s="75">
        <v>1</v>
      </c>
      <c r="X890" s="75">
        <v>1</v>
      </c>
      <c r="Y890" s="75">
        <v>2</v>
      </c>
      <c r="Z890" s="9">
        <v>2</v>
      </c>
      <c r="AA890" s="9">
        <v>1</v>
      </c>
      <c r="AB890" s="9">
        <v>2</v>
      </c>
      <c r="AC890" s="9">
        <v>1</v>
      </c>
      <c r="AD890" s="9">
        <v>1</v>
      </c>
      <c r="AE890" s="9">
        <v>1</v>
      </c>
      <c r="AF890" s="9">
        <v>1</v>
      </c>
      <c r="AG890" s="9">
        <v>1</v>
      </c>
      <c r="AH890" s="91">
        <v>1</v>
      </c>
      <c r="AI890" s="9">
        <v>2</v>
      </c>
      <c r="AJ890">
        <v>2</v>
      </c>
      <c r="AK890" t="s">
        <v>957</v>
      </c>
      <c r="AL890" s="58">
        <v>1</v>
      </c>
      <c r="AM890">
        <v>1</v>
      </c>
      <c r="AN890">
        <v>2</v>
      </c>
      <c r="AO890">
        <v>2</v>
      </c>
      <c r="AP890">
        <v>2</v>
      </c>
      <c r="AQ890">
        <v>2</v>
      </c>
      <c r="AR890">
        <v>2</v>
      </c>
      <c r="AS890">
        <v>2</v>
      </c>
      <c r="AT890">
        <v>2</v>
      </c>
      <c r="AU890">
        <v>2</v>
      </c>
      <c r="AV890">
        <v>2</v>
      </c>
      <c r="AW890">
        <v>2</v>
      </c>
      <c r="AX890">
        <v>1</v>
      </c>
      <c r="AY890">
        <v>1</v>
      </c>
      <c r="AZ890">
        <v>1</v>
      </c>
      <c r="BA890">
        <v>1</v>
      </c>
      <c r="BB890">
        <v>2</v>
      </c>
      <c r="BC890">
        <v>1</v>
      </c>
      <c r="BD890">
        <v>1</v>
      </c>
      <c r="BE890">
        <v>1</v>
      </c>
      <c r="BF890">
        <v>1</v>
      </c>
      <c r="BG890">
        <v>2</v>
      </c>
      <c r="BH890">
        <v>2</v>
      </c>
      <c r="BI890">
        <v>2</v>
      </c>
      <c r="BJ890">
        <v>2</v>
      </c>
      <c r="BK890">
        <v>2</v>
      </c>
      <c r="BL890">
        <v>2</v>
      </c>
      <c r="BM890">
        <v>1</v>
      </c>
      <c r="BN890">
        <v>4</v>
      </c>
      <c r="BP890">
        <v>4</v>
      </c>
      <c r="BQ890">
        <v>4</v>
      </c>
      <c r="BR890">
        <v>1</v>
      </c>
      <c r="BS890">
        <v>1</v>
      </c>
    </row>
    <row r="891" spans="1:72" hidden="1">
      <c r="A891" s="9">
        <v>884</v>
      </c>
      <c r="B891" s="9">
        <v>1</v>
      </c>
      <c r="C891" s="9">
        <v>4</v>
      </c>
      <c r="D891" s="9">
        <v>1</v>
      </c>
      <c r="E891" s="9">
        <v>7</v>
      </c>
      <c r="F891" s="9">
        <v>0</v>
      </c>
      <c r="G891" s="9">
        <v>0</v>
      </c>
      <c r="H891" s="9">
        <v>0</v>
      </c>
      <c r="I891" s="9">
        <v>0</v>
      </c>
      <c r="J891" s="9">
        <v>1</v>
      </c>
      <c r="K891" s="9">
        <v>0</v>
      </c>
      <c r="L891" s="9">
        <v>0</v>
      </c>
      <c r="M891" s="9">
        <v>1</v>
      </c>
      <c r="N891" s="9">
        <v>1</v>
      </c>
      <c r="O891" s="9">
        <v>1</v>
      </c>
      <c r="P891" s="9">
        <v>2</v>
      </c>
      <c r="Q891" s="9">
        <v>1</v>
      </c>
      <c r="R891" s="9">
        <v>1</v>
      </c>
      <c r="S891" s="9">
        <v>2</v>
      </c>
      <c r="T891" s="9">
        <v>1</v>
      </c>
      <c r="U891" s="9">
        <v>1</v>
      </c>
      <c r="V891" s="9">
        <v>1</v>
      </c>
      <c r="W891" s="75">
        <v>2</v>
      </c>
      <c r="X891" s="75" t="s">
        <v>956</v>
      </c>
      <c r="Y891" s="75" t="s">
        <v>952</v>
      </c>
      <c r="Z891" s="9" t="s">
        <v>952</v>
      </c>
      <c r="AA891" s="9">
        <v>1</v>
      </c>
      <c r="AB891" s="9">
        <v>1</v>
      </c>
      <c r="AC891" s="9">
        <v>2</v>
      </c>
      <c r="AD891" s="9">
        <v>1</v>
      </c>
      <c r="AE891" s="9">
        <v>2</v>
      </c>
      <c r="AF891" s="9">
        <v>1</v>
      </c>
      <c r="AG891" s="9">
        <v>1</v>
      </c>
      <c r="AH891" s="9">
        <v>2</v>
      </c>
      <c r="AI891" s="9">
        <v>2</v>
      </c>
      <c r="AJ891">
        <v>2</v>
      </c>
      <c r="AK891" t="s">
        <v>957</v>
      </c>
      <c r="AL891" s="58">
        <v>2</v>
      </c>
      <c r="AM891">
        <v>1</v>
      </c>
      <c r="AN891">
        <v>2</v>
      </c>
      <c r="AO891">
        <v>2</v>
      </c>
      <c r="AP891">
        <v>1</v>
      </c>
      <c r="AQ891">
        <v>2</v>
      </c>
      <c r="AR891">
        <v>1</v>
      </c>
      <c r="AS891">
        <v>2</v>
      </c>
      <c r="AT891">
        <v>2</v>
      </c>
      <c r="AU891">
        <v>2</v>
      </c>
      <c r="AV891">
        <v>2</v>
      </c>
      <c r="AW891">
        <v>1</v>
      </c>
      <c r="AX891">
        <v>2</v>
      </c>
      <c r="AY891">
        <v>2</v>
      </c>
      <c r="AZ891">
        <v>2</v>
      </c>
      <c r="BA891">
        <v>2</v>
      </c>
      <c r="BB891">
        <v>2</v>
      </c>
      <c r="BC891">
        <v>1</v>
      </c>
      <c r="BD891">
        <v>1</v>
      </c>
      <c r="BE891">
        <v>1</v>
      </c>
      <c r="BF891">
        <v>2</v>
      </c>
      <c r="BG891">
        <v>3</v>
      </c>
      <c r="BH891">
        <v>1</v>
      </c>
      <c r="BI891">
        <v>2</v>
      </c>
      <c r="BJ891">
        <v>1</v>
      </c>
      <c r="BK891">
        <v>3</v>
      </c>
      <c r="BL891">
        <v>2</v>
      </c>
      <c r="BM891">
        <v>1</v>
      </c>
      <c r="BN891">
        <v>4</v>
      </c>
      <c r="BO891">
        <v>3</v>
      </c>
      <c r="BP891">
        <v>4</v>
      </c>
      <c r="BQ891">
        <v>2</v>
      </c>
      <c r="BR891">
        <v>1</v>
      </c>
      <c r="BS891">
        <v>2</v>
      </c>
    </row>
    <row r="892" spans="1:72">
      <c r="A892" s="9">
        <v>885</v>
      </c>
      <c r="B892" s="9">
        <v>2</v>
      </c>
      <c r="C892" s="9">
        <v>7</v>
      </c>
      <c r="D892" s="9">
        <v>5</v>
      </c>
      <c r="E892" s="9">
        <v>4</v>
      </c>
      <c r="F892" s="9">
        <v>0</v>
      </c>
      <c r="G892" s="9">
        <v>0</v>
      </c>
      <c r="H892" s="9">
        <v>0</v>
      </c>
      <c r="I892" s="9">
        <v>0</v>
      </c>
      <c r="J892" s="9">
        <v>1</v>
      </c>
      <c r="K892" s="9">
        <v>1</v>
      </c>
      <c r="L892" s="9">
        <v>0</v>
      </c>
      <c r="M892" s="9">
        <v>2</v>
      </c>
      <c r="N892" s="9">
        <v>2</v>
      </c>
      <c r="O892" s="9">
        <v>2</v>
      </c>
      <c r="P892" s="9">
        <v>1</v>
      </c>
      <c r="Q892" s="9">
        <v>1</v>
      </c>
      <c r="R892" s="9">
        <v>1</v>
      </c>
      <c r="S892" s="9">
        <v>1</v>
      </c>
      <c r="T892" s="9">
        <v>1</v>
      </c>
      <c r="U892" s="9">
        <v>1</v>
      </c>
      <c r="V892" s="9">
        <v>1</v>
      </c>
      <c r="W892" s="75">
        <v>1</v>
      </c>
      <c r="X892" s="75">
        <v>1</v>
      </c>
      <c r="Y892" s="75">
        <v>2</v>
      </c>
      <c r="Z892" s="9"/>
      <c r="AA892" s="9">
        <v>2</v>
      </c>
      <c r="AB892" s="9">
        <v>2</v>
      </c>
      <c r="AC892" s="9">
        <v>1</v>
      </c>
      <c r="AD892" s="9">
        <v>1</v>
      </c>
      <c r="AE892" s="9">
        <v>1</v>
      </c>
      <c r="AF892" s="9">
        <v>1</v>
      </c>
      <c r="AG892" s="9">
        <v>1</v>
      </c>
      <c r="AH892" s="91">
        <v>2</v>
      </c>
      <c r="AI892" s="9">
        <v>2</v>
      </c>
      <c r="AJ892">
        <v>2</v>
      </c>
      <c r="AK892" t="s">
        <v>957</v>
      </c>
      <c r="AL892" s="58">
        <v>2</v>
      </c>
      <c r="AM892">
        <v>1</v>
      </c>
      <c r="AN892">
        <v>1</v>
      </c>
      <c r="AO892">
        <v>2</v>
      </c>
      <c r="AP892">
        <v>2</v>
      </c>
      <c r="AQ892">
        <v>2</v>
      </c>
      <c r="AR892">
        <v>1</v>
      </c>
      <c r="AS892">
        <v>2</v>
      </c>
      <c r="AT892">
        <v>2</v>
      </c>
      <c r="AU892">
        <v>2</v>
      </c>
      <c r="AV892">
        <v>2</v>
      </c>
      <c r="AW892">
        <v>2</v>
      </c>
      <c r="AX892">
        <v>2</v>
      </c>
      <c r="AY892">
        <v>1</v>
      </c>
      <c r="AZ892">
        <v>1</v>
      </c>
      <c r="BA892">
        <v>1</v>
      </c>
      <c r="BB892">
        <v>2</v>
      </c>
      <c r="BC892">
        <v>1</v>
      </c>
      <c r="BD892">
        <v>1</v>
      </c>
      <c r="BE892">
        <v>1</v>
      </c>
      <c r="BF892">
        <v>2</v>
      </c>
      <c r="BG892">
        <v>2</v>
      </c>
      <c r="BH892">
        <v>1</v>
      </c>
      <c r="BI892">
        <v>2</v>
      </c>
      <c r="BJ892">
        <v>1</v>
      </c>
      <c r="BK892">
        <v>1</v>
      </c>
      <c r="BL892">
        <v>1</v>
      </c>
      <c r="BM892">
        <v>2</v>
      </c>
      <c r="BN892">
        <v>4</v>
      </c>
      <c r="BO892">
        <v>2</v>
      </c>
      <c r="BP892">
        <v>2</v>
      </c>
      <c r="BQ892">
        <v>3</v>
      </c>
      <c r="BR892">
        <v>1</v>
      </c>
      <c r="BS892">
        <v>5</v>
      </c>
    </row>
    <row r="893" spans="1:72">
      <c r="A893" s="9">
        <v>886</v>
      </c>
      <c r="B893" s="9">
        <v>1</v>
      </c>
      <c r="C893" s="9">
        <v>5</v>
      </c>
      <c r="D893" s="9">
        <v>1</v>
      </c>
      <c r="E893" s="9">
        <v>2</v>
      </c>
      <c r="F893" s="9">
        <v>0</v>
      </c>
      <c r="G893" s="9">
        <v>0</v>
      </c>
      <c r="H893" s="9">
        <v>0</v>
      </c>
      <c r="I893" s="9">
        <v>1</v>
      </c>
      <c r="J893" s="9">
        <v>0</v>
      </c>
      <c r="K893" s="9">
        <v>0</v>
      </c>
      <c r="L893" s="9">
        <v>0</v>
      </c>
      <c r="M893" s="9">
        <v>2</v>
      </c>
      <c r="N893" s="9">
        <v>2</v>
      </c>
      <c r="O893" s="9">
        <v>2</v>
      </c>
      <c r="P893" s="9">
        <v>1</v>
      </c>
      <c r="Q893" s="9">
        <v>1</v>
      </c>
      <c r="R893" s="9">
        <v>1</v>
      </c>
      <c r="S893" s="9">
        <v>2</v>
      </c>
      <c r="T893" s="9">
        <v>2</v>
      </c>
      <c r="U893" s="9">
        <v>1</v>
      </c>
      <c r="V893" s="9">
        <v>2</v>
      </c>
      <c r="W893" s="75">
        <v>1</v>
      </c>
      <c r="X893" s="75">
        <v>1</v>
      </c>
      <c r="Y893" s="75">
        <v>2</v>
      </c>
      <c r="Z893" s="9">
        <v>2</v>
      </c>
      <c r="AA893" s="9">
        <v>1</v>
      </c>
      <c r="AB893" s="9">
        <v>2</v>
      </c>
      <c r="AC893" s="9">
        <v>2</v>
      </c>
      <c r="AD893" s="9">
        <v>1</v>
      </c>
      <c r="AE893" s="9">
        <v>2</v>
      </c>
      <c r="AF893" s="9">
        <v>1</v>
      </c>
      <c r="AG893" s="9">
        <v>2</v>
      </c>
      <c r="AH893" s="91">
        <v>2</v>
      </c>
      <c r="AI893" s="9">
        <v>2</v>
      </c>
      <c r="AJ893">
        <v>2</v>
      </c>
      <c r="AK893" t="s">
        <v>957</v>
      </c>
      <c r="AL893" s="58">
        <v>1</v>
      </c>
      <c r="AM893">
        <v>1</v>
      </c>
      <c r="AN893">
        <v>1</v>
      </c>
      <c r="AO893">
        <v>2</v>
      </c>
      <c r="AP893">
        <v>2</v>
      </c>
      <c r="AQ893">
        <v>2</v>
      </c>
      <c r="AR893">
        <v>2</v>
      </c>
      <c r="AS893">
        <v>2</v>
      </c>
      <c r="AT893">
        <v>2</v>
      </c>
      <c r="AU893">
        <v>1</v>
      </c>
      <c r="AV893">
        <v>2</v>
      </c>
      <c r="AW893">
        <v>1</v>
      </c>
      <c r="AX893">
        <v>1</v>
      </c>
      <c r="AY893">
        <v>1</v>
      </c>
      <c r="AZ893">
        <v>2</v>
      </c>
      <c r="BA893">
        <v>1</v>
      </c>
      <c r="BB893">
        <v>2</v>
      </c>
      <c r="BC893">
        <v>1</v>
      </c>
      <c r="BD893">
        <v>1</v>
      </c>
      <c r="BE893">
        <v>1</v>
      </c>
      <c r="BF893">
        <v>2</v>
      </c>
      <c r="BG893">
        <v>2</v>
      </c>
      <c r="BH893">
        <v>1</v>
      </c>
      <c r="BI893">
        <v>2</v>
      </c>
      <c r="BJ893">
        <v>1</v>
      </c>
      <c r="BK893">
        <v>2</v>
      </c>
      <c r="BL893">
        <v>1</v>
      </c>
      <c r="BM893">
        <v>2</v>
      </c>
      <c r="BN893">
        <v>4</v>
      </c>
      <c r="BO893">
        <v>2</v>
      </c>
      <c r="BP893">
        <v>4</v>
      </c>
      <c r="BQ893">
        <v>2</v>
      </c>
      <c r="BR893">
        <v>1</v>
      </c>
      <c r="BS893">
        <v>2</v>
      </c>
    </row>
    <row r="894" spans="1:72" hidden="1">
      <c r="A894" s="9">
        <v>887</v>
      </c>
      <c r="B894" s="9">
        <v>2</v>
      </c>
      <c r="C894" s="9">
        <v>3</v>
      </c>
      <c r="D894" s="9">
        <v>4</v>
      </c>
      <c r="E894" s="9">
        <v>15</v>
      </c>
      <c r="F894" s="9">
        <v>0</v>
      </c>
      <c r="G894" s="9">
        <v>0</v>
      </c>
      <c r="H894" s="9">
        <v>0</v>
      </c>
      <c r="I894" s="9">
        <v>0</v>
      </c>
      <c r="J894" s="9">
        <v>0</v>
      </c>
      <c r="K894" s="9">
        <v>1</v>
      </c>
      <c r="L894" s="9">
        <v>0</v>
      </c>
      <c r="M894" s="9">
        <v>3</v>
      </c>
      <c r="N894" s="9">
        <v>1</v>
      </c>
      <c r="O894" s="9">
        <v>2</v>
      </c>
      <c r="P894" s="9">
        <v>1</v>
      </c>
      <c r="Q894" s="9">
        <v>1</v>
      </c>
      <c r="R894" s="9">
        <v>1</v>
      </c>
      <c r="S894" s="9">
        <v>1</v>
      </c>
      <c r="T894" s="9">
        <v>1</v>
      </c>
      <c r="U894" s="9">
        <v>1</v>
      </c>
      <c r="V894" s="9">
        <v>2</v>
      </c>
      <c r="W894" s="75">
        <v>2</v>
      </c>
      <c r="X894" s="75" t="s">
        <v>956</v>
      </c>
      <c r="Y894" s="75" t="s">
        <v>952</v>
      </c>
      <c r="Z894" s="9" t="s">
        <v>952</v>
      </c>
      <c r="AA894" s="9">
        <v>2</v>
      </c>
      <c r="AB894" s="9">
        <v>1</v>
      </c>
      <c r="AC894" s="9">
        <v>1</v>
      </c>
      <c r="AD894" s="9">
        <v>2</v>
      </c>
      <c r="AE894" s="9">
        <v>2</v>
      </c>
      <c r="AF894" s="9">
        <v>1</v>
      </c>
      <c r="AG894" s="9">
        <v>2</v>
      </c>
      <c r="AH894" s="9">
        <v>1</v>
      </c>
      <c r="AI894" s="9">
        <v>2</v>
      </c>
      <c r="AJ894">
        <v>2</v>
      </c>
      <c r="AK894" t="s">
        <v>957</v>
      </c>
      <c r="AL894" s="58">
        <v>2</v>
      </c>
      <c r="AM894">
        <v>1</v>
      </c>
      <c r="AN894">
        <v>1</v>
      </c>
      <c r="AO894">
        <v>2</v>
      </c>
      <c r="AP894">
        <v>1</v>
      </c>
      <c r="AQ894">
        <v>1</v>
      </c>
      <c r="AR894">
        <v>1</v>
      </c>
      <c r="AS894">
        <v>2</v>
      </c>
      <c r="AT894">
        <v>2</v>
      </c>
      <c r="AU894">
        <v>2</v>
      </c>
      <c r="AV894">
        <v>2</v>
      </c>
      <c r="AW894">
        <v>1</v>
      </c>
      <c r="AX894">
        <v>2</v>
      </c>
      <c r="AY894">
        <v>2</v>
      </c>
      <c r="AZ894">
        <v>1</v>
      </c>
      <c r="BA894">
        <v>2</v>
      </c>
      <c r="BB894">
        <v>2</v>
      </c>
      <c r="BC894">
        <v>1</v>
      </c>
      <c r="BD894">
        <v>1</v>
      </c>
      <c r="BE894">
        <v>1</v>
      </c>
      <c r="BF894">
        <v>1</v>
      </c>
      <c r="BG894">
        <v>1</v>
      </c>
      <c r="BH894">
        <v>1</v>
      </c>
      <c r="BI894">
        <v>2</v>
      </c>
      <c r="BJ894">
        <v>1</v>
      </c>
      <c r="BK894">
        <v>1</v>
      </c>
      <c r="BL894">
        <v>1</v>
      </c>
      <c r="BM894">
        <v>3</v>
      </c>
      <c r="BN894">
        <v>4</v>
      </c>
      <c r="BO894">
        <v>1</v>
      </c>
      <c r="BP894">
        <v>2</v>
      </c>
      <c r="BQ894">
        <v>2</v>
      </c>
      <c r="BR894">
        <v>1</v>
      </c>
      <c r="BS894">
        <v>1</v>
      </c>
      <c r="BT894" t="s">
        <v>500</v>
      </c>
    </row>
    <row r="895" spans="1:72" hidden="1">
      <c r="A895" s="9">
        <v>888</v>
      </c>
      <c r="B895" s="9">
        <v>1</v>
      </c>
      <c r="C895" s="9">
        <v>8</v>
      </c>
      <c r="D895" s="9">
        <v>7</v>
      </c>
      <c r="E895" s="9">
        <v>7</v>
      </c>
      <c r="F895" s="9">
        <v>0</v>
      </c>
      <c r="G895" s="9">
        <v>0</v>
      </c>
      <c r="H895" s="9">
        <v>0</v>
      </c>
      <c r="I895" s="9">
        <v>0</v>
      </c>
      <c r="J895" s="9">
        <v>1</v>
      </c>
      <c r="K895" s="9">
        <v>1</v>
      </c>
      <c r="L895" s="9">
        <v>0</v>
      </c>
      <c r="M895" s="9">
        <v>2</v>
      </c>
      <c r="N895" s="9">
        <v>1</v>
      </c>
      <c r="O895" s="9">
        <v>2</v>
      </c>
      <c r="P895" s="9">
        <v>1</v>
      </c>
      <c r="Q895" s="9">
        <v>1</v>
      </c>
      <c r="R895" s="9">
        <v>1</v>
      </c>
      <c r="S895" s="9">
        <v>1</v>
      </c>
      <c r="T895" s="9">
        <v>1</v>
      </c>
      <c r="U895" s="9">
        <v>1</v>
      </c>
      <c r="V895" s="9">
        <v>2</v>
      </c>
      <c r="W895" s="75">
        <v>1</v>
      </c>
      <c r="X895" s="75">
        <v>1</v>
      </c>
      <c r="Y895" s="75">
        <v>2</v>
      </c>
      <c r="Z895" s="9">
        <v>2</v>
      </c>
      <c r="AA895" s="9">
        <v>2</v>
      </c>
      <c r="AB895" s="9">
        <v>1</v>
      </c>
      <c r="AC895" s="9">
        <v>2</v>
      </c>
      <c r="AD895" s="9">
        <v>2</v>
      </c>
      <c r="AE895" s="9">
        <v>2</v>
      </c>
      <c r="AF895" s="9">
        <v>2</v>
      </c>
      <c r="AG895" s="9">
        <v>2</v>
      </c>
      <c r="AH895" s="91">
        <v>1</v>
      </c>
      <c r="AI895" s="9">
        <v>1</v>
      </c>
      <c r="AJ895">
        <v>2</v>
      </c>
      <c r="AK895" t="s">
        <v>957</v>
      </c>
      <c r="AL895" s="58">
        <v>2</v>
      </c>
      <c r="AM895">
        <v>1</v>
      </c>
      <c r="AN895">
        <v>1</v>
      </c>
      <c r="AO895">
        <v>1</v>
      </c>
      <c r="AP895">
        <v>1</v>
      </c>
      <c r="AQ895">
        <v>2</v>
      </c>
      <c r="AR895">
        <v>2</v>
      </c>
      <c r="AS895">
        <v>2</v>
      </c>
      <c r="AT895">
        <v>1</v>
      </c>
      <c r="AU895">
        <v>2</v>
      </c>
      <c r="AV895">
        <v>2</v>
      </c>
      <c r="AW895">
        <v>1</v>
      </c>
      <c r="AX895">
        <v>2</v>
      </c>
      <c r="AY895">
        <v>2</v>
      </c>
      <c r="AZ895">
        <v>2</v>
      </c>
      <c r="BA895">
        <v>1</v>
      </c>
      <c r="BB895">
        <v>2</v>
      </c>
      <c r="BC895">
        <v>2</v>
      </c>
      <c r="BD895">
        <v>1</v>
      </c>
      <c r="BE895">
        <v>2</v>
      </c>
      <c r="BF895" t="s">
        <v>957</v>
      </c>
      <c r="BG895" t="s">
        <v>957</v>
      </c>
      <c r="BH895">
        <v>1</v>
      </c>
      <c r="BI895">
        <v>1</v>
      </c>
      <c r="BJ895">
        <v>1</v>
      </c>
      <c r="BK895">
        <v>2</v>
      </c>
      <c r="BL895">
        <v>2</v>
      </c>
      <c r="BM895">
        <v>1</v>
      </c>
      <c r="BN895">
        <v>4</v>
      </c>
      <c r="BO895">
        <v>2</v>
      </c>
      <c r="BP895">
        <v>2</v>
      </c>
      <c r="BQ895">
        <v>2</v>
      </c>
      <c r="BR895">
        <v>3</v>
      </c>
      <c r="BS895">
        <v>2</v>
      </c>
      <c r="BT895" t="s">
        <v>501</v>
      </c>
    </row>
    <row r="896" spans="1:72" hidden="1">
      <c r="A896" s="9">
        <v>889</v>
      </c>
      <c r="B896" s="9">
        <v>2</v>
      </c>
      <c r="C896" s="9">
        <v>4</v>
      </c>
      <c r="D896" s="9">
        <v>4</v>
      </c>
      <c r="E896" s="9">
        <v>7</v>
      </c>
      <c r="F896" s="9">
        <v>0</v>
      </c>
      <c r="G896" s="9">
        <v>1</v>
      </c>
      <c r="H896" s="9">
        <v>0</v>
      </c>
      <c r="I896" s="9">
        <v>0</v>
      </c>
      <c r="J896" s="9">
        <v>0</v>
      </c>
      <c r="K896" s="9">
        <v>0</v>
      </c>
      <c r="L896" s="9">
        <v>0</v>
      </c>
      <c r="M896" s="9"/>
      <c r="N896" s="9">
        <v>1</v>
      </c>
      <c r="O896" s="9">
        <v>1</v>
      </c>
      <c r="P896" s="9">
        <v>1</v>
      </c>
      <c r="Q896" s="9">
        <v>1</v>
      </c>
      <c r="R896" s="9">
        <v>1</v>
      </c>
      <c r="S896" s="9">
        <v>1</v>
      </c>
      <c r="T896" s="9">
        <v>1</v>
      </c>
      <c r="U896" s="9">
        <v>1</v>
      </c>
      <c r="V896" s="9"/>
      <c r="W896" s="75">
        <v>1</v>
      </c>
      <c r="X896" s="75">
        <v>1</v>
      </c>
      <c r="Y896" s="75">
        <v>2</v>
      </c>
      <c r="Z896" s="9"/>
      <c r="AA896" s="9">
        <v>1</v>
      </c>
      <c r="AB896" s="9">
        <v>1</v>
      </c>
      <c r="AC896" s="9">
        <v>1</v>
      </c>
      <c r="AD896" s="9">
        <v>1</v>
      </c>
      <c r="AE896" s="9">
        <v>1</v>
      </c>
      <c r="AF896" s="9">
        <v>1</v>
      </c>
      <c r="AG896" s="9">
        <v>1</v>
      </c>
      <c r="AH896" s="9">
        <v>1</v>
      </c>
      <c r="AI896" s="9">
        <v>2</v>
      </c>
      <c r="AJ896">
        <v>1</v>
      </c>
      <c r="AK896">
        <v>1</v>
      </c>
      <c r="AL896" s="58">
        <v>1</v>
      </c>
      <c r="AM896">
        <v>1</v>
      </c>
      <c r="AN896">
        <v>1</v>
      </c>
      <c r="AO896">
        <v>2</v>
      </c>
      <c r="AP896">
        <v>1</v>
      </c>
      <c r="AQ896">
        <v>2</v>
      </c>
      <c r="AR896">
        <v>2</v>
      </c>
      <c r="AS896">
        <v>2</v>
      </c>
      <c r="AT896">
        <v>1</v>
      </c>
      <c r="AU896">
        <v>1</v>
      </c>
      <c r="AV896">
        <v>2</v>
      </c>
      <c r="AW896">
        <v>2</v>
      </c>
      <c r="AX896">
        <v>2</v>
      </c>
      <c r="AY896">
        <v>2</v>
      </c>
      <c r="AZ896">
        <v>2</v>
      </c>
      <c r="BA896">
        <v>1</v>
      </c>
      <c r="BB896">
        <v>1</v>
      </c>
      <c r="BC896">
        <v>1</v>
      </c>
      <c r="BD896">
        <v>1</v>
      </c>
      <c r="BE896">
        <v>1</v>
      </c>
      <c r="BF896">
        <v>2</v>
      </c>
      <c r="BG896">
        <v>2</v>
      </c>
      <c r="BH896">
        <v>1</v>
      </c>
      <c r="BI896">
        <v>2</v>
      </c>
      <c r="BJ896">
        <v>1</v>
      </c>
      <c r="BK896">
        <v>1</v>
      </c>
      <c r="BL896">
        <v>2</v>
      </c>
      <c r="BM896">
        <v>1</v>
      </c>
      <c r="BN896">
        <v>4</v>
      </c>
      <c r="BO896">
        <v>2</v>
      </c>
      <c r="BP896">
        <v>2</v>
      </c>
      <c r="BQ896">
        <v>2</v>
      </c>
      <c r="BS896">
        <v>1</v>
      </c>
      <c r="BT896" t="s">
        <v>502</v>
      </c>
    </row>
    <row r="897" spans="1:72">
      <c r="A897" s="9">
        <v>890</v>
      </c>
      <c r="B897" s="9">
        <v>2</v>
      </c>
      <c r="C897" s="9">
        <v>4</v>
      </c>
      <c r="D897" s="9">
        <v>4</v>
      </c>
      <c r="E897" s="9">
        <v>1</v>
      </c>
      <c r="F897" s="9">
        <v>0</v>
      </c>
      <c r="G897" s="9">
        <v>1</v>
      </c>
      <c r="H897" s="9">
        <v>0</v>
      </c>
      <c r="I897" s="9">
        <v>0</v>
      </c>
      <c r="J897" s="9">
        <v>0</v>
      </c>
      <c r="K897" s="9">
        <v>0</v>
      </c>
      <c r="L897" s="9">
        <v>0</v>
      </c>
      <c r="M897" s="9">
        <v>2</v>
      </c>
      <c r="N897" s="9">
        <v>2</v>
      </c>
      <c r="O897" s="9">
        <v>2</v>
      </c>
      <c r="P897" s="9">
        <v>1</v>
      </c>
      <c r="Q897" s="9">
        <v>1</v>
      </c>
      <c r="R897" s="9">
        <v>1</v>
      </c>
      <c r="S897" s="9">
        <v>1</v>
      </c>
      <c r="T897" s="9">
        <v>2</v>
      </c>
      <c r="U897" s="9">
        <v>1</v>
      </c>
      <c r="V897" s="9">
        <v>2</v>
      </c>
      <c r="W897" s="75">
        <v>1</v>
      </c>
      <c r="X897" s="75">
        <v>1</v>
      </c>
      <c r="Y897" s="75">
        <v>1</v>
      </c>
      <c r="Z897" s="9">
        <v>1</v>
      </c>
      <c r="AA897" s="9">
        <v>2</v>
      </c>
      <c r="AB897" s="9">
        <v>1</v>
      </c>
      <c r="AC897" s="9">
        <v>2</v>
      </c>
      <c r="AD897" s="9">
        <v>2</v>
      </c>
      <c r="AE897" s="9">
        <v>1</v>
      </c>
      <c r="AF897" s="9">
        <v>1</v>
      </c>
      <c r="AG897" s="9">
        <v>1</v>
      </c>
      <c r="AH897" s="91">
        <v>2</v>
      </c>
      <c r="AI897" s="9">
        <v>1</v>
      </c>
      <c r="AJ897">
        <v>1</v>
      </c>
      <c r="AK897">
        <v>1</v>
      </c>
      <c r="AL897" s="58">
        <v>2</v>
      </c>
      <c r="AM897">
        <v>2</v>
      </c>
      <c r="AN897">
        <v>2</v>
      </c>
      <c r="AO897">
        <v>2</v>
      </c>
      <c r="AP897">
        <v>1</v>
      </c>
      <c r="AQ897">
        <v>1</v>
      </c>
      <c r="AR897">
        <v>1</v>
      </c>
      <c r="AS897">
        <v>1</v>
      </c>
      <c r="AT897">
        <v>1</v>
      </c>
      <c r="AU897">
        <v>1</v>
      </c>
      <c r="AV897">
        <v>2</v>
      </c>
      <c r="AW897">
        <v>1</v>
      </c>
      <c r="AX897">
        <v>1</v>
      </c>
      <c r="AY897">
        <v>1</v>
      </c>
      <c r="AZ897">
        <v>2</v>
      </c>
      <c r="BA897">
        <v>1</v>
      </c>
      <c r="BB897">
        <v>1</v>
      </c>
      <c r="BC897">
        <v>1</v>
      </c>
      <c r="BD897">
        <v>2</v>
      </c>
      <c r="BE897">
        <v>2</v>
      </c>
      <c r="BF897" t="s">
        <v>968</v>
      </c>
      <c r="BG897" t="s">
        <v>957</v>
      </c>
      <c r="BH897">
        <v>1</v>
      </c>
      <c r="BI897">
        <v>1</v>
      </c>
      <c r="BJ897">
        <v>1</v>
      </c>
      <c r="BK897">
        <v>1</v>
      </c>
      <c r="BL897">
        <v>2</v>
      </c>
      <c r="BM897">
        <v>2</v>
      </c>
      <c r="BN897">
        <v>2</v>
      </c>
      <c r="BO897">
        <v>1</v>
      </c>
      <c r="BP897">
        <v>1</v>
      </c>
      <c r="BQ897">
        <v>2</v>
      </c>
      <c r="BR897">
        <v>2</v>
      </c>
      <c r="BS897">
        <v>2</v>
      </c>
    </row>
    <row r="898" spans="1:72" hidden="1">
      <c r="A898" s="9">
        <v>891</v>
      </c>
      <c r="B898" s="9">
        <v>1</v>
      </c>
      <c r="C898" s="9">
        <v>5</v>
      </c>
      <c r="D898" s="9">
        <v>1</v>
      </c>
      <c r="E898" s="9">
        <v>5</v>
      </c>
      <c r="F898" s="9">
        <v>0</v>
      </c>
      <c r="G898" s="9">
        <v>0</v>
      </c>
      <c r="H898" s="9">
        <v>0</v>
      </c>
      <c r="I898" s="9">
        <v>1</v>
      </c>
      <c r="J898" s="9">
        <v>0</v>
      </c>
      <c r="K898" s="9">
        <v>0</v>
      </c>
      <c r="L898" s="9">
        <v>0</v>
      </c>
      <c r="M898" s="9">
        <v>2</v>
      </c>
      <c r="N898" s="9">
        <v>2</v>
      </c>
      <c r="O898" s="9">
        <v>1</v>
      </c>
      <c r="P898" s="9">
        <v>1</v>
      </c>
      <c r="Q898" s="9">
        <v>1</v>
      </c>
      <c r="R898" s="9">
        <v>1</v>
      </c>
      <c r="S898" s="9">
        <v>2</v>
      </c>
      <c r="T898" s="9">
        <v>2</v>
      </c>
      <c r="U898" s="9">
        <v>1</v>
      </c>
      <c r="V898" s="9">
        <v>1</v>
      </c>
      <c r="W898" s="75">
        <v>1</v>
      </c>
      <c r="X898" s="75">
        <v>1</v>
      </c>
      <c r="Y898" s="75">
        <v>1</v>
      </c>
      <c r="Z898" s="9">
        <v>1</v>
      </c>
      <c r="AA898" s="9">
        <v>2</v>
      </c>
      <c r="AB898" s="9">
        <v>2</v>
      </c>
      <c r="AC898" s="9">
        <v>1</v>
      </c>
      <c r="AD898" s="9">
        <v>1</v>
      </c>
      <c r="AE898" s="9">
        <v>2</v>
      </c>
      <c r="AF898" s="9">
        <v>2</v>
      </c>
      <c r="AG898" s="9">
        <v>2</v>
      </c>
      <c r="AH898" s="9">
        <v>2</v>
      </c>
      <c r="AI898" s="9">
        <v>1</v>
      </c>
      <c r="AJ898">
        <v>2</v>
      </c>
      <c r="AK898" t="s">
        <v>957</v>
      </c>
      <c r="AL898" s="58">
        <v>2</v>
      </c>
      <c r="AM898">
        <v>1</v>
      </c>
      <c r="AN898">
        <v>1</v>
      </c>
      <c r="AO898">
        <v>2</v>
      </c>
      <c r="AP898">
        <v>1</v>
      </c>
      <c r="AQ898">
        <v>2</v>
      </c>
      <c r="AR898">
        <v>2</v>
      </c>
      <c r="AS898">
        <v>2</v>
      </c>
      <c r="AT898">
        <v>1</v>
      </c>
      <c r="AU898">
        <v>2</v>
      </c>
      <c r="AV898">
        <v>1</v>
      </c>
      <c r="AW898">
        <v>1</v>
      </c>
      <c r="AX898">
        <v>2</v>
      </c>
      <c r="AY898">
        <v>2</v>
      </c>
      <c r="AZ898">
        <v>2</v>
      </c>
      <c r="BA898">
        <v>1</v>
      </c>
      <c r="BB898">
        <v>2</v>
      </c>
      <c r="BC898">
        <v>1</v>
      </c>
      <c r="BD898">
        <v>1</v>
      </c>
      <c r="BE898">
        <v>1</v>
      </c>
      <c r="BF898">
        <v>3</v>
      </c>
      <c r="BG898">
        <v>4</v>
      </c>
      <c r="BH898">
        <v>1</v>
      </c>
      <c r="BI898">
        <v>1</v>
      </c>
      <c r="BJ898">
        <v>2</v>
      </c>
      <c r="BK898">
        <v>3</v>
      </c>
      <c r="BL898">
        <v>2</v>
      </c>
      <c r="BM898">
        <v>1</v>
      </c>
      <c r="BN898">
        <v>4</v>
      </c>
      <c r="BO898">
        <v>3</v>
      </c>
      <c r="BP898">
        <v>2</v>
      </c>
      <c r="BQ898">
        <v>2</v>
      </c>
      <c r="BR898">
        <v>1</v>
      </c>
      <c r="BS898">
        <v>5</v>
      </c>
      <c r="BT898" t="s">
        <v>503</v>
      </c>
    </row>
    <row r="899" spans="1:72" hidden="1">
      <c r="A899" s="9">
        <v>892</v>
      </c>
      <c r="B899" s="9">
        <v>1</v>
      </c>
      <c r="C899" s="9">
        <v>4</v>
      </c>
      <c r="D899" s="9">
        <v>3</v>
      </c>
      <c r="E899" s="9">
        <v>2</v>
      </c>
      <c r="F899" s="9">
        <v>0</v>
      </c>
      <c r="G899" s="9">
        <v>0</v>
      </c>
      <c r="H899" s="9">
        <v>0</v>
      </c>
      <c r="I899" s="9">
        <v>0</v>
      </c>
      <c r="J899" s="9">
        <v>0</v>
      </c>
      <c r="K899" s="9">
        <v>0</v>
      </c>
      <c r="L899" s="9">
        <v>1</v>
      </c>
      <c r="M899" s="9">
        <v>1</v>
      </c>
      <c r="N899" s="9">
        <v>2</v>
      </c>
      <c r="O899" s="9">
        <v>2</v>
      </c>
      <c r="P899" s="9">
        <v>1</v>
      </c>
      <c r="Q899" s="9">
        <v>1</v>
      </c>
      <c r="R899" s="9">
        <v>2</v>
      </c>
      <c r="S899" s="9">
        <v>2</v>
      </c>
      <c r="T899" s="9">
        <v>1</v>
      </c>
      <c r="U899" s="9">
        <v>1</v>
      </c>
      <c r="V899" s="9">
        <v>1</v>
      </c>
      <c r="W899" s="75">
        <v>1</v>
      </c>
      <c r="X899" s="75">
        <v>1</v>
      </c>
      <c r="Y899" s="75">
        <v>2</v>
      </c>
      <c r="Z899" s="9">
        <v>1</v>
      </c>
      <c r="AA899" s="9">
        <v>1</v>
      </c>
      <c r="AB899" s="9">
        <v>1</v>
      </c>
      <c r="AC899" s="9">
        <v>1</v>
      </c>
      <c r="AD899" s="9">
        <v>1</v>
      </c>
      <c r="AE899" s="9">
        <v>1</v>
      </c>
      <c r="AF899" s="9">
        <v>1</v>
      </c>
      <c r="AG899" s="9">
        <v>1</v>
      </c>
      <c r="AH899" s="91">
        <v>1</v>
      </c>
      <c r="AI899" s="9">
        <v>2</v>
      </c>
      <c r="AJ899">
        <v>2</v>
      </c>
      <c r="AK899" t="s">
        <v>957</v>
      </c>
      <c r="AL899" s="58">
        <v>1</v>
      </c>
      <c r="AM899">
        <v>2</v>
      </c>
      <c r="AN899">
        <v>2</v>
      </c>
      <c r="AO899">
        <v>1</v>
      </c>
      <c r="AP899">
        <v>2</v>
      </c>
      <c r="AQ899">
        <v>1</v>
      </c>
      <c r="AR899">
        <v>2</v>
      </c>
      <c r="AS899">
        <v>2</v>
      </c>
      <c r="AT899">
        <v>2</v>
      </c>
      <c r="AU899">
        <v>2</v>
      </c>
      <c r="AV899">
        <v>2</v>
      </c>
      <c r="AW899">
        <v>2</v>
      </c>
      <c r="AX899">
        <v>2</v>
      </c>
      <c r="AY899">
        <v>1</v>
      </c>
      <c r="AZ899">
        <v>1</v>
      </c>
      <c r="BA899">
        <v>2</v>
      </c>
      <c r="BB899">
        <v>1</v>
      </c>
      <c r="BC899">
        <v>1</v>
      </c>
      <c r="BD899">
        <v>2</v>
      </c>
      <c r="BE899">
        <v>1</v>
      </c>
      <c r="BF899">
        <v>2</v>
      </c>
      <c r="BH899">
        <v>1</v>
      </c>
      <c r="BI899">
        <v>4</v>
      </c>
      <c r="BJ899">
        <v>1</v>
      </c>
      <c r="BK899">
        <v>3</v>
      </c>
      <c r="BL899">
        <v>2</v>
      </c>
      <c r="BM899">
        <v>4</v>
      </c>
      <c r="BN899">
        <v>4</v>
      </c>
      <c r="BO899">
        <v>2</v>
      </c>
      <c r="BP899">
        <v>1</v>
      </c>
      <c r="BQ899">
        <v>2</v>
      </c>
      <c r="BR899">
        <v>3</v>
      </c>
      <c r="BS899">
        <v>2</v>
      </c>
      <c r="BT899" t="s">
        <v>504</v>
      </c>
    </row>
    <row r="900" spans="1:72">
      <c r="A900" s="9">
        <v>893</v>
      </c>
      <c r="B900" s="9">
        <v>1</v>
      </c>
      <c r="C900" s="9">
        <v>7</v>
      </c>
      <c r="D900" s="9">
        <v>7</v>
      </c>
      <c r="E900" s="9">
        <v>3</v>
      </c>
      <c r="F900" s="9">
        <v>0</v>
      </c>
      <c r="G900" s="9">
        <v>0</v>
      </c>
      <c r="H900" s="9">
        <v>0</v>
      </c>
      <c r="I900" s="9">
        <v>1</v>
      </c>
      <c r="J900" s="9">
        <v>0</v>
      </c>
      <c r="K900" s="9">
        <v>0</v>
      </c>
      <c r="L900" s="9">
        <v>0</v>
      </c>
      <c r="M900" s="9">
        <v>2</v>
      </c>
      <c r="N900" s="9">
        <v>2</v>
      </c>
      <c r="O900" s="9">
        <v>2</v>
      </c>
      <c r="P900" s="9">
        <v>1</v>
      </c>
      <c r="Q900" s="9">
        <v>1</v>
      </c>
      <c r="R900" s="9">
        <v>1</v>
      </c>
      <c r="S900" s="9">
        <v>1</v>
      </c>
      <c r="T900" s="9">
        <v>2</v>
      </c>
      <c r="U900" s="9">
        <v>1</v>
      </c>
      <c r="V900" s="9">
        <v>2</v>
      </c>
      <c r="W900" s="75">
        <v>1</v>
      </c>
      <c r="X900" s="75">
        <v>1</v>
      </c>
      <c r="Y900" s="75">
        <v>2</v>
      </c>
      <c r="Z900" s="9">
        <v>1</v>
      </c>
      <c r="AA900" s="9">
        <v>2</v>
      </c>
      <c r="AB900" s="9">
        <v>2</v>
      </c>
      <c r="AC900" s="9">
        <v>1</v>
      </c>
      <c r="AD900" s="9">
        <v>1</v>
      </c>
      <c r="AE900" s="9">
        <v>1</v>
      </c>
      <c r="AF900" s="9">
        <v>1</v>
      </c>
      <c r="AG900" s="9">
        <v>1</v>
      </c>
      <c r="AH900" s="91">
        <v>1</v>
      </c>
      <c r="AI900" s="9">
        <v>2</v>
      </c>
      <c r="AJ900">
        <v>2</v>
      </c>
      <c r="AK900" t="s">
        <v>957</v>
      </c>
      <c r="AL900" s="58">
        <v>1</v>
      </c>
      <c r="AM900">
        <v>1</v>
      </c>
      <c r="AN900">
        <v>2</v>
      </c>
      <c r="AO900">
        <v>1</v>
      </c>
      <c r="AP900">
        <v>1</v>
      </c>
      <c r="AQ900">
        <v>2</v>
      </c>
      <c r="AR900">
        <v>1</v>
      </c>
      <c r="AS900">
        <v>2</v>
      </c>
      <c r="AT900">
        <v>1</v>
      </c>
      <c r="AU900">
        <v>2</v>
      </c>
      <c r="AV900">
        <v>2</v>
      </c>
      <c r="AW900">
        <v>1</v>
      </c>
      <c r="AX900">
        <v>2</v>
      </c>
      <c r="AY900">
        <v>1</v>
      </c>
      <c r="AZ900">
        <v>1</v>
      </c>
      <c r="BA900">
        <v>1</v>
      </c>
      <c r="BB900">
        <v>2</v>
      </c>
      <c r="BC900">
        <v>1</v>
      </c>
      <c r="BD900">
        <v>1</v>
      </c>
      <c r="BE900">
        <v>2</v>
      </c>
      <c r="BF900" t="s">
        <v>968</v>
      </c>
      <c r="BG900" t="s">
        <v>957</v>
      </c>
      <c r="BH900">
        <v>1</v>
      </c>
      <c r="BI900">
        <v>2</v>
      </c>
      <c r="BJ900">
        <v>2</v>
      </c>
      <c r="BK900">
        <v>2</v>
      </c>
      <c r="BL900">
        <v>1</v>
      </c>
      <c r="BM900">
        <v>1</v>
      </c>
      <c r="BN900">
        <v>3</v>
      </c>
      <c r="BO900">
        <v>2</v>
      </c>
      <c r="BP900">
        <v>4</v>
      </c>
      <c r="BQ900">
        <v>2</v>
      </c>
      <c r="BR900">
        <v>1</v>
      </c>
      <c r="BS900">
        <v>2</v>
      </c>
    </row>
    <row r="901" spans="1:72" hidden="1">
      <c r="A901" s="9">
        <v>894</v>
      </c>
      <c r="B901" s="9">
        <v>1</v>
      </c>
      <c r="C901" s="9">
        <v>9</v>
      </c>
      <c r="D901" s="9">
        <v>7</v>
      </c>
      <c r="E901" s="9">
        <v>11</v>
      </c>
      <c r="F901" s="9">
        <v>0</v>
      </c>
      <c r="G901" s="9">
        <v>0</v>
      </c>
      <c r="H901" s="9">
        <v>0</v>
      </c>
      <c r="I901" s="9">
        <v>1</v>
      </c>
      <c r="J901" s="9">
        <v>1</v>
      </c>
      <c r="K901" s="9">
        <v>0</v>
      </c>
      <c r="L901" s="9">
        <v>0</v>
      </c>
      <c r="M901" s="9">
        <v>2</v>
      </c>
      <c r="N901" s="9">
        <v>1</v>
      </c>
      <c r="O901" s="9">
        <v>2</v>
      </c>
      <c r="P901" s="9">
        <v>1</v>
      </c>
      <c r="Q901" s="9">
        <v>1</v>
      </c>
      <c r="R901" s="9">
        <v>1</v>
      </c>
      <c r="S901" s="9">
        <v>1</v>
      </c>
      <c r="T901" s="9">
        <v>1</v>
      </c>
      <c r="U901" s="9">
        <v>1</v>
      </c>
      <c r="V901" s="9">
        <v>2</v>
      </c>
      <c r="W901" s="75">
        <v>2</v>
      </c>
      <c r="X901" s="75" t="s">
        <v>954</v>
      </c>
      <c r="Y901" s="75" t="s">
        <v>952</v>
      </c>
      <c r="Z901" s="9" t="s">
        <v>952</v>
      </c>
      <c r="AA901" s="9">
        <v>1</v>
      </c>
      <c r="AB901" s="9">
        <v>2</v>
      </c>
      <c r="AC901" s="9">
        <v>1</v>
      </c>
      <c r="AD901" s="9">
        <v>1</v>
      </c>
      <c r="AE901" s="9">
        <v>2</v>
      </c>
      <c r="AF901" s="9">
        <v>1</v>
      </c>
      <c r="AG901" s="9">
        <v>2</v>
      </c>
      <c r="AH901" s="9">
        <v>1</v>
      </c>
      <c r="AI901" s="9">
        <v>2</v>
      </c>
      <c r="AJ901">
        <v>2</v>
      </c>
      <c r="AK901" t="s">
        <v>957</v>
      </c>
      <c r="AL901" s="58">
        <v>1</v>
      </c>
      <c r="AM901">
        <v>1</v>
      </c>
      <c r="AN901">
        <v>1</v>
      </c>
      <c r="AO901">
        <v>2</v>
      </c>
      <c r="AP901">
        <v>2</v>
      </c>
      <c r="AQ901">
        <v>2</v>
      </c>
      <c r="AR901">
        <v>2</v>
      </c>
      <c r="AS901">
        <v>2</v>
      </c>
      <c r="AT901">
        <v>2</v>
      </c>
      <c r="AU901">
        <v>2</v>
      </c>
      <c r="AV901">
        <v>2</v>
      </c>
      <c r="AW901">
        <v>1</v>
      </c>
      <c r="AX901">
        <v>2</v>
      </c>
      <c r="AY901">
        <v>2</v>
      </c>
      <c r="AZ901">
        <v>1</v>
      </c>
      <c r="BA901">
        <v>1</v>
      </c>
      <c r="BB901">
        <v>2</v>
      </c>
      <c r="BC901">
        <v>1</v>
      </c>
      <c r="BD901">
        <v>2</v>
      </c>
      <c r="BE901">
        <v>1</v>
      </c>
      <c r="BF901">
        <v>1</v>
      </c>
      <c r="BG901">
        <v>1</v>
      </c>
      <c r="BH901">
        <v>1</v>
      </c>
      <c r="BI901">
        <v>2</v>
      </c>
      <c r="BJ901">
        <v>1</v>
      </c>
      <c r="BK901">
        <v>1</v>
      </c>
      <c r="BL901">
        <v>1</v>
      </c>
      <c r="BM901">
        <v>1</v>
      </c>
      <c r="BN901">
        <v>4</v>
      </c>
      <c r="BO901">
        <v>4</v>
      </c>
      <c r="BP901">
        <v>1</v>
      </c>
      <c r="BQ901">
        <v>4</v>
      </c>
      <c r="BR901">
        <v>1</v>
      </c>
      <c r="BS901">
        <v>2</v>
      </c>
    </row>
    <row r="902" spans="1:72">
      <c r="A902" s="9">
        <v>895</v>
      </c>
      <c r="B902" s="9">
        <v>1</v>
      </c>
      <c r="C902" s="9">
        <v>5</v>
      </c>
      <c r="D902" s="9">
        <v>1</v>
      </c>
      <c r="E902" s="9">
        <v>1</v>
      </c>
      <c r="F902" s="9">
        <v>0</v>
      </c>
      <c r="G902" s="9">
        <v>0</v>
      </c>
      <c r="H902" s="9">
        <v>1</v>
      </c>
      <c r="I902" s="9">
        <v>0</v>
      </c>
      <c r="J902" s="9">
        <v>0</v>
      </c>
      <c r="K902" s="9">
        <v>0</v>
      </c>
      <c r="L902" s="9">
        <v>0</v>
      </c>
      <c r="M902" s="9">
        <v>2</v>
      </c>
      <c r="N902" s="9">
        <v>2</v>
      </c>
      <c r="O902" s="9">
        <v>2</v>
      </c>
      <c r="P902" s="9">
        <v>1</v>
      </c>
      <c r="Q902" s="9">
        <v>1</v>
      </c>
      <c r="R902" s="9">
        <v>1</v>
      </c>
      <c r="S902" s="9">
        <v>1</v>
      </c>
      <c r="T902" s="9">
        <v>1</v>
      </c>
      <c r="U902" s="9">
        <v>1</v>
      </c>
      <c r="V902" s="9">
        <v>2</v>
      </c>
      <c r="W902" s="75">
        <v>1</v>
      </c>
      <c r="X902" s="75">
        <v>1</v>
      </c>
      <c r="Y902" s="75">
        <v>2</v>
      </c>
      <c r="Z902" s="9">
        <v>1</v>
      </c>
      <c r="AA902" s="9">
        <v>1</v>
      </c>
      <c r="AB902" s="9">
        <v>1</v>
      </c>
      <c r="AC902" s="9">
        <v>2</v>
      </c>
      <c r="AD902" s="9">
        <v>1</v>
      </c>
      <c r="AE902" s="9">
        <v>2</v>
      </c>
      <c r="AF902" s="9">
        <v>1</v>
      </c>
      <c r="AG902" s="9">
        <v>1</v>
      </c>
      <c r="AH902" s="91">
        <v>1</v>
      </c>
      <c r="AI902" s="9">
        <v>2</v>
      </c>
      <c r="AJ902">
        <v>2</v>
      </c>
      <c r="AK902" t="s">
        <v>957</v>
      </c>
      <c r="AL902" s="58">
        <v>1</v>
      </c>
      <c r="AM902">
        <v>1</v>
      </c>
      <c r="AN902">
        <v>1</v>
      </c>
      <c r="AO902">
        <v>1</v>
      </c>
      <c r="AP902">
        <v>1</v>
      </c>
      <c r="AQ902">
        <v>1</v>
      </c>
      <c r="AR902">
        <v>2</v>
      </c>
      <c r="AS902">
        <v>2</v>
      </c>
      <c r="AT902">
        <v>2</v>
      </c>
      <c r="AU902">
        <v>2</v>
      </c>
      <c r="AV902">
        <v>1</v>
      </c>
      <c r="AW902">
        <v>1</v>
      </c>
      <c r="AX902">
        <v>1</v>
      </c>
      <c r="AY902">
        <v>2</v>
      </c>
      <c r="AZ902">
        <v>2</v>
      </c>
      <c r="BA902">
        <v>2</v>
      </c>
      <c r="BB902">
        <v>2</v>
      </c>
      <c r="BC902">
        <v>1</v>
      </c>
      <c r="BD902">
        <v>1</v>
      </c>
      <c r="BE902">
        <v>1</v>
      </c>
      <c r="BF902">
        <v>1</v>
      </c>
      <c r="BG902">
        <v>1</v>
      </c>
      <c r="BH902">
        <v>1</v>
      </c>
      <c r="BI902">
        <v>1</v>
      </c>
      <c r="BJ902">
        <v>1</v>
      </c>
      <c r="BK902">
        <v>1</v>
      </c>
      <c r="BL902">
        <v>1</v>
      </c>
      <c r="BM902">
        <v>1</v>
      </c>
      <c r="BN902">
        <v>2</v>
      </c>
      <c r="BO902">
        <v>2</v>
      </c>
      <c r="BP902">
        <v>2</v>
      </c>
      <c r="BQ902">
        <v>1</v>
      </c>
      <c r="BR902">
        <v>1</v>
      </c>
      <c r="BS902">
        <v>2</v>
      </c>
    </row>
    <row r="903" spans="1:72" hidden="1">
      <c r="A903" s="9">
        <v>896</v>
      </c>
      <c r="B903" s="9">
        <v>2</v>
      </c>
      <c r="C903" s="9">
        <v>9</v>
      </c>
      <c r="D903" s="9">
        <v>7</v>
      </c>
      <c r="E903" s="9">
        <v>5</v>
      </c>
      <c r="F903" s="9">
        <v>0</v>
      </c>
      <c r="G903" s="9">
        <v>0</v>
      </c>
      <c r="H903" s="9">
        <v>0</v>
      </c>
      <c r="I903" s="9">
        <v>1</v>
      </c>
      <c r="J903" s="9">
        <v>0</v>
      </c>
      <c r="K903" s="9">
        <v>0</v>
      </c>
      <c r="L903" s="9">
        <v>0</v>
      </c>
      <c r="M903" s="9">
        <v>2</v>
      </c>
      <c r="N903" s="9"/>
      <c r="O903" s="9"/>
      <c r="P903" s="9">
        <v>1</v>
      </c>
      <c r="Q903" s="9">
        <v>2</v>
      </c>
      <c r="R903" s="9" t="s">
        <v>957</v>
      </c>
      <c r="S903" s="9" t="s">
        <v>957</v>
      </c>
      <c r="T903" s="9"/>
      <c r="U903" s="9">
        <v>1</v>
      </c>
      <c r="V903" s="9"/>
      <c r="W903" s="75">
        <v>1</v>
      </c>
      <c r="X903" s="75">
        <v>1</v>
      </c>
      <c r="Y903" s="75">
        <v>2</v>
      </c>
      <c r="Z903" s="9">
        <v>1</v>
      </c>
      <c r="AA903" s="9">
        <v>2</v>
      </c>
      <c r="AB903" s="9">
        <v>2</v>
      </c>
      <c r="AC903" s="9">
        <v>1</v>
      </c>
      <c r="AD903" s="9">
        <v>1</v>
      </c>
      <c r="AE903" s="9">
        <v>1</v>
      </c>
      <c r="AF903" s="9">
        <v>2</v>
      </c>
      <c r="AG903" s="9">
        <v>2</v>
      </c>
      <c r="AH903" s="9">
        <v>2</v>
      </c>
      <c r="AI903" s="9">
        <v>2</v>
      </c>
      <c r="AJ903">
        <v>1</v>
      </c>
      <c r="AK903">
        <v>1</v>
      </c>
      <c r="AL903" s="58">
        <v>2</v>
      </c>
      <c r="AM903">
        <v>2</v>
      </c>
      <c r="AN903">
        <v>1</v>
      </c>
      <c r="AP903">
        <v>2</v>
      </c>
      <c r="AQ903">
        <v>2</v>
      </c>
      <c r="AR903">
        <v>2</v>
      </c>
      <c r="AS903">
        <v>2</v>
      </c>
      <c r="AT903">
        <v>2</v>
      </c>
      <c r="AU903">
        <v>2</v>
      </c>
      <c r="AW903">
        <v>1</v>
      </c>
      <c r="AX903">
        <v>2</v>
      </c>
      <c r="AY903">
        <v>2</v>
      </c>
      <c r="BD903">
        <v>2</v>
      </c>
      <c r="BE903">
        <v>2</v>
      </c>
      <c r="BF903" t="s">
        <v>957</v>
      </c>
      <c r="BG903" t="s">
        <v>957</v>
      </c>
      <c r="BH903">
        <v>1</v>
      </c>
      <c r="BI903">
        <v>3</v>
      </c>
      <c r="BJ903">
        <v>1</v>
      </c>
      <c r="BK903">
        <v>1</v>
      </c>
      <c r="BL903">
        <v>1</v>
      </c>
      <c r="BM903">
        <v>1</v>
      </c>
      <c r="BN903">
        <v>4</v>
      </c>
      <c r="BO903">
        <v>4</v>
      </c>
      <c r="BP903">
        <v>4</v>
      </c>
      <c r="BQ903">
        <v>3</v>
      </c>
      <c r="BR903">
        <v>3</v>
      </c>
      <c r="BS903">
        <v>1</v>
      </c>
    </row>
    <row r="904" spans="1:72" hidden="1">
      <c r="A904" s="9">
        <v>897</v>
      </c>
      <c r="B904" s="9">
        <v>1</v>
      </c>
      <c r="C904" s="9">
        <v>9</v>
      </c>
      <c r="D904" s="9">
        <v>7</v>
      </c>
      <c r="E904" s="9">
        <v>6</v>
      </c>
      <c r="F904" s="9">
        <v>0</v>
      </c>
      <c r="G904" s="9">
        <v>0</v>
      </c>
      <c r="H904" s="9">
        <v>0</v>
      </c>
      <c r="I904" s="9">
        <v>0</v>
      </c>
      <c r="J904" s="9">
        <v>0</v>
      </c>
      <c r="K904" s="9">
        <v>1</v>
      </c>
      <c r="L904" s="9">
        <v>0</v>
      </c>
      <c r="M904" s="9">
        <v>2</v>
      </c>
      <c r="N904" s="9">
        <v>1</v>
      </c>
      <c r="O904" s="9">
        <v>2</v>
      </c>
      <c r="P904" s="9">
        <v>1</v>
      </c>
      <c r="Q904" s="9">
        <v>1</v>
      </c>
      <c r="R904" s="9">
        <v>1</v>
      </c>
      <c r="S904" s="9">
        <v>2</v>
      </c>
      <c r="T904" s="9">
        <v>2</v>
      </c>
      <c r="U904" s="9">
        <v>1</v>
      </c>
      <c r="V904" s="9">
        <v>1</v>
      </c>
      <c r="W904" s="75">
        <v>2</v>
      </c>
      <c r="X904" s="75" t="s">
        <v>956</v>
      </c>
      <c r="Y904" s="75" t="s">
        <v>952</v>
      </c>
      <c r="Z904" s="9" t="s">
        <v>952</v>
      </c>
      <c r="AA904" s="9">
        <v>2</v>
      </c>
      <c r="AB904" s="9">
        <v>2</v>
      </c>
      <c r="AC904" s="9">
        <v>1</v>
      </c>
      <c r="AD904" s="9">
        <v>1</v>
      </c>
      <c r="AE904" s="9">
        <v>1</v>
      </c>
      <c r="AF904" s="9">
        <v>1</v>
      </c>
      <c r="AG904" s="9">
        <v>1</v>
      </c>
      <c r="AH904" s="91">
        <v>1</v>
      </c>
      <c r="AI904" s="9">
        <v>2</v>
      </c>
      <c r="AJ904">
        <v>2</v>
      </c>
      <c r="AK904" t="s">
        <v>957</v>
      </c>
      <c r="AL904" s="58">
        <v>2</v>
      </c>
      <c r="AM904">
        <v>1</v>
      </c>
      <c r="AN904">
        <v>1</v>
      </c>
      <c r="AO904">
        <v>2</v>
      </c>
      <c r="AP904">
        <v>1</v>
      </c>
      <c r="AQ904">
        <v>2</v>
      </c>
      <c r="AR904">
        <v>1</v>
      </c>
      <c r="AS904">
        <v>2</v>
      </c>
      <c r="AT904">
        <v>1</v>
      </c>
      <c r="AU904">
        <v>1</v>
      </c>
      <c r="AV904">
        <v>1</v>
      </c>
      <c r="AW904">
        <v>1</v>
      </c>
      <c r="AX904">
        <v>1</v>
      </c>
      <c r="AY904">
        <v>1</v>
      </c>
      <c r="AZ904">
        <v>1</v>
      </c>
      <c r="BB904">
        <v>2</v>
      </c>
      <c r="BC904">
        <v>1</v>
      </c>
      <c r="BD904">
        <v>1</v>
      </c>
      <c r="BE904">
        <v>1</v>
      </c>
      <c r="BF904">
        <v>1</v>
      </c>
      <c r="BG904">
        <v>1</v>
      </c>
      <c r="BH904">
        <v>1</v>
      </c>
      <c r="BI904">
        <v>1</v>
      </c>
      <c r="BJ904">
        <v>1</v>
      </c>
      <c r="BK904">
        <v>1</v>
      </c>
      <c r="BL904">
        <v>1</v>
      </c>
      <c r="BM904">
        <v>1</v>
      </c>
      <c r="BN904">
        <v>4</v>
      </c>
      <c r="BO904">
        <v>1</v>
      </c>
      <c r="BP904">
        <v>2</v>
      </c>
      <c r="BQ904">
        <v>2</v>
      </c>
      <c r="BR904">
        <v>1</v>
      </c>
      <c r="BS904">
        <v>2</v>
      </c>
    </row>
    <row r="905" spans="1:72">
      <c r="A905" s="9">
        <v>898</v>
      </c>
      <c r="B905" s="9">
        <v>1</v>
      </c>
      <c r="C905" s="9">
        <v>7</v>
      </c>
      <c r="D905" s="9">
        <v>7</v>
      </c>
      <c r="E905" s="9">
        <v>12</v>
      </c>
      <c r="F905" s="9">
        <v>0</v>
      </c>
      <c r="G905" s="9">
        <v>0</v>
      </c>
      <c r="H905" s="9">
        <v>0</v>
      </c>
      <c r="I905" s="9">
        <v>0</v>
      </c>
      <c r="J905" s="9">
        <v>0</v>
      </c>
      <c r="K905" s="9">
        <v>0</v>
      </c>
      <c r="L905" s="9">
        <v>1</v>
      </c>
      <c r="M905" s="9">
        <v>2</v>
      </c>
      <c r="N905" s="9">
        <v>2</v>
      </c>
      <c r="O905" s="9">
        <v>1</v>
      </c>
      <c r="P905" s="9">
        <v>1</v>
      </c>
      <c r="Q905" s="9">
        <v>1</v>
      </c>
      <c r="R905" s="9">
        <v>1</v>
      </c>
      <c r="S905" s="9">
        <v>1</v>
      </c>
      <c r="T905" s="9">
        <v>2</v>
      </c>
      <c r="U905" s="9">
        <v>1</v>
      </c>
      <c r="V905" s="9">
        <v>2</v>
      </c>
      <c r="W905" s="75">
        <v>1</v>
      </c>
      <c r="X905" s="75">
        <v>1</v>
      </c>
      <c r="Y905" s="75">
        <v>2</v>
      </c>
      <c r="Z905" s="9">
        <v>2</v>
      </c>
      <c r="AA905" s="9">
        <v>2</v>
      </c>
      <c r="AB905" s="9">
        <v>2</v>
      </c>
      <c r="AC905" s="9">
        <v>1</v>
      </c>
      <c r="AD905" s="9">
        <v>1</v>
      </c>
      <c r="AE905" s="9">
        <v>2</v>
      </c>
      <c r="AF905" s="9">
        <v>2</v>
      </c>
      <c r="AG905" s="9">
        <v>1</v>
      </c>
      <c r="AH905" s="9">
        <v>2</v>
      </c>
      <c r="AI905" s="9">
        <v>2</v>
      </c>
      <c r="AK905" t="s">
        <v>957</v>
      </c>
      <c r="AL905" s="58">
        <v>2</v>
      </c>
      <c r="AM905">
        <v>1</v>
      </c>
      <c r="AN905">
        <v>1</v>
      </c>
      <c r="AO905">
        <v>2</v>
      </c>
      <c r="AP905">
        <v>2</v>
      </c>
      <c r="AQ905">
        <v>2</v>
      </c>
      <c r="AR905">
        <v>2</v>
      </c>
      <c r="AS905">
        <v>2</v>
      </c>
      <c r="AT905">
        <v>2</v>
      </c>
      <c r="AU905">
        <v>2</v>
      </c>
      <c r="AV905">
        <v>2</v>
      </c>
      <c r="AW905">
        <v>1</v>
      </c>
      <c r="AX905">
        <v>2</v>
      </c>
      <c r="AY905">
        <v>2</v>
      </c>
      <c r="AZ905">
        <v>2</v>
      </c>
      <c r="BA905">
        <v>1</v>
      </c>
      <c r="BB905">
        <v>2</v>
      </c>
      <c r="BC905">
        <v>2</v>
      </c>
      <c r="BD905">
        <v>2</v>
      </c>
      <c r="BE905">
        <v>2</v>
      </c>
      <c r="BF905" t="s">
        <v>968</v>
      </c>
      <c r="BG905" t="s">
        <v>957</v>
      </c>
      <c r="BH905">
        <v>1</v>
      </c>
      <c r="BI905">
        <v>3</v>
      </c>
      <c r="BJ905">
        <v>2</v>
      </c>
      <c r="BK905">
        <v>2</v>
      </c>
      <c r="BL905">
        <v>2</v>
      </c>
      <c r="BM905">
        <v>1</v>
      </c>
      <c r="BN905">
        <v>4</v>
      </c>
      <c r="BO905">
        <v>4</v>
      </c>
      <c r="BP905">
        <v>3</v>
      </c>
      <c r="BQ905">
        <v>2</v>
      </c>
      <c r="BR905">
        <v>4</v>
      </c>
      <c r="BS905">
        <v>5</v>
      </c>
    </row>
    <row r="906" spans="1:72">
      <c r="A906" s="9">
        <v>899</v>
      </c>
      <c r="B906" s="9">
        <v>2</v>
      </c>
      <c r="C906" s="9">
        <v>4</v>
      </c>
      <c r="D906" s="9">
        <v>4</v>
      </c>
      <c r="E906" s="9">
        <v>12</v>
      </c>
      <c r="F906" s="9">
        <v>0</v>
      </c>
      <c r="G906" s="9">
        <v>0</v>
      </c>
      <c r="H906" s="9">
        <v>1</v>
      </c>
      <c r="I906" s="9">
        <v>0</v>
      </c>
      <c r="J906" s="9">
        <v>0</v>
      </c>
      <c r="K906" s="9">
        <v>0</v>
      </c>
      <c r="L906" s="9">
        <v>0</v>
      </c>
      <c r="M906" s="9">
        <v>2</v>
      </c>
      <c r="N906" s="9">
        <v>2</v>
      </c>
      <c r="O906" s="9">
        <v>1</v>
      </c>
      <c r="P906" s="9">
        <v>1</v>
      </c>
      <c r="Q906" s="9">
        <v>1</v>
      </c>
      <c r="R906" s="9">
        <v>2</v>
      </c>
      <c r="S906" s="9">
        <v>2</v>
      </c>
      <c r="T906" s="9">
        <v>2</v>
      </c>
      <c r="U906" s="9">
        <v>1</v>
      </c>
      <c r="V906" s="9">
        <v>2</v>
      </c>
      <c r="W906" s="75">
        <v>2</v>
      </c>
      <c r="X906" s="75" t="s">
        <v>954</v>
      </c>
      <c r="Y906" s="75" t="s">
        <v>952</v>
      </c>
      <c r="Z906" s="9" t="s">
        <v>952</v>
      </c>
      <c r="AA906" s="9">
        <v>1</v>
      </c>
      <c r="AB906" s="9">
        <v>2</v>
      </c>
      <c r="AC906" s="9">
        <v>1</v>
      </c>
      <c r="AD906" s="9">
        <v>1</v>
      </c>
      <c r="AE906" s="9">
        <v>2</v>
      </c>
      <c r="AF906" s="9">
        <v>2</v>
      </c>
      <c r="AG906" s="9">
        <v>1</v>
      </c>
      <c r="AH906" s="9">
        <v>1</v>
      </c>
      <c r="AI906" s="9">
        <v>1</v>
      </c>
      <c r="AJ906">
        <v>1</v>
      </c>
      <c r="AK906">
        <v>1</v>
      </c>
      <c r="AL906" s="58">
        <v>1</v>
      </c>
      <c r="AM906">
        <v>1</v>
      </c>
      <c r="AN906">
        <v>2</v>
      </c>
      <c r="AO906">
        <v>2</v>
      </c>
      <c r="AP906">
        <v>2</v>
      </c>
      <c r="AQ906">
        <v>2</v>
      </c>
      <c r="AR906">
        <v>2</v>
      </c>
      <c r="AS906">
        <v>2</v>
      </c>
      <c r="AT906">
        <v>1</v>
      </c>
      <c r="AU906">
        <v>1</v>
      </c>
      <c r="AV906">
        <v>2</v>
      </c>
      <c r="AW906">
        <v>1</v>
      </c>
      <c r="AX906">
        <v>2</v>
      </c>
      <c r="AY906">
        <v>2</v>
      </c>
      <c r="AZ906">
        <v>2</v>
      </c>
      <c r="BA906">
        <v>1</v>
      </c>
      <c r="BB906">
        <v>1</v>
      </c>
      <c r="BC906">
        <v>1</v>
      </c>
      <c r="BD906">
        <v>1</v>
      </c>
      <c r="BE906">
        <v>1</v>
      </c>
      <c r="BF906">
        <v>1</v>
      </c>
      <c r="BG906">
        <v>1</v>
      </c>
      <c r="BH906">
        <v>1</v>
      </c>
      <c r="BI906">
        <v>2</v>
      </c>
      <c r="BJ906">
        <v>1</v>
      </c>
      <c r="BK906">
        <v>2</v>
      </c>
      <c r="BL906">
        <v>3</v>
      </c>
      <c r="BM906">
        <v>1</v>
      </c>
      <c r="BN906">
        <v>4</v>
      </c>
      <c r="BO906">
        <v>2</v>
      </c>
      <c r="BP906">
        <v>2</v>
      </c>
      <c r="BQ906">
        <v>2</v>
      </c>
      <c r="BR906">
        <v>1</v>
      </c>
      <c r="BS906">
        <v>2</v>
      </c>
    </row>
    <row r="907" spans="1:72">
      <c r="A907" s="9">
        <v>900</v>
      </c>
      <c r="B907" s="9">
        <v>2</v>
      </c>
      <c r="C907" s="9">
        <v>5</v>
      </c>
      <c r="D907" s="9">
        <v>4</v>
      </c>
      <c r="E907" s="9">
        <v>6</v>
      </c>
      <c r="F907" s="9">
        <v>0</v>
      </c>
      <c r="G907" s="9">
        <v>0</v>
      </c>
      <c r="H907" s="9">
        <v>0</v>
      </c>
      <c r="I907" s="9">
        <v>1</v>
      </c>
      <c r="J907" s="9">
        <v>0</v>
      </c>
      <c r="K907" s="9">
        <v>0</v>
      </c>
      <c r="L907" s="9">
        <v>0</v>
      </c>
      <c r="M907" s="9">
        <v>2</v>
      </c>
      <c r="N907" s="9">
        <v>2</v>
      </c>
      <c r="O907" s="9">
        <v>1</v>
      </c>
      <c r="P907" s="9">
        <v>2</v>
      </c>
      <c r="Q907" s="9">
        <v>1</v>
      </c>
      <c r="R907" s="9">
        <v>1</v>
      </c>
      <c r="S907" s="9">
        <v>2</v>
      </c>
      <c r="T907" s="9">
        <v>2</v>
      </c>
      <c r="U907" s="9">
        <v>1</v>
      </c>
      <c r="V907" s="9">
        <v>2</v>
      </c>
      <c r="W907" s="75">
        <v>1</v>
      </c>
      <c r="X907" s="75">
        <v>1</v>
      </c>
      <c r="Y907" s="75">
        <v>2</v>
      </c>
      <c r="Z907" s="9">
        <v>2</v>
      </c>
      <c r="AA907" s="9">
        <v>2</v>
      </c>
      <c r="AB907" s="9">
        <v>1</v>
      </c>
      <c r="AC907" s="9">
        <v>1</v>
      </c>
      <c r="AD907" s="9">
        <v>1</v>
      </c>
      <c r="AE907" s="9">
        <v>1</v>
      </c>
      <c r="AF907" s="9">
        <v>1</v>
      </c>
      <c r="AG907" s="9">
        <v>2</v>
      </c>
      <c r="AH907" s="9">
        <v>2</v>
      </c>
      <c r="AI907" s="9">
        <v>2</v>
      </c>
      <c r="AJ907">
        <v>2</v>
      </c>
      <c r="AK907" t="s">
        <v>957</v>
      </c>
      <c r="AL907" s="58">
        <v>2</v>
      </c>
      <c r="AM907">
        <v>1</v>
      </c>
      <c r="AN907">
        <v>1</v>
      </c>
      <c r="AO907">
        <v>2</v>
      </c>
      <c r="AP907">
        <v>2</v>
      </c>
      <c r="AQ907">
        <v>2</v>
      </c>
      <c r="AR907">
        <v>1</v>
      </c>
      <c r="AS907">
        <v>2</v>
      </c>
      <c r="AT907">
        <v>2</v>
      </c>
      <c r="AU907">
        <v>2</v>
      </c>
      <c r="AV907">
        <v>1</v>
      </c>
      <c r="AW907">
        <v>2</v>
      </c>
      <c r="AX907">
        <v>1</v>
      </c>
      <c r="AY907">
        <v>2</v>
      </c>
      <c r="AZ907">
        <v>2</v>
      </c>
      <c r="BA907">
        <v>1</v>
      </c>
      <c r="BB907">
        <v>1</v>
      </c>
      <c r="BC907">
        <v>1</v>
      </c>
      <c r="BD907">
        <v>2</v>
      </c>
      <c r="BE907">
        <v>2</v>
      </c>
      <c r="BF907" t="s">
        <v>968</v>
      </c>
      <c r="BG907" t="s">
        <v>957</v>
      </c>
      <c r="BH907">
        <v>1</v>
      </c>
      <c r="BI907">
        <v>3</v>
      </c>
      <c r="BJ907">
        <v>2</v>
      </c>
      <c r="BK907">
        <v>2</v>
      </c>
      <c r="BL907">
        <v>1</v>
      </c>
      <c r="BM907">
        <v>1</v>
      </c>
      <c r="BN907">
        <v>4</v>
      </c>
      <c r="BO907">
        <v>2</v>
      </c>
      <c r="BP907">
        <v>2</v>
      </c>
      <c r="BQ907">
        <v>4</v>
      </c>
      <c r="BR907">
        <v>3</v>
      </c>
      <c r="BS907">
        <v>2</v>
      </c>
    </row>
    <row r="908" spans="1:72">
      <c r="A908" s="9">
        <v>901</v>
      </c>
      <c r="B908" s="9">
        <v>1</v>
      </c>
      <c r="C908" s="9">
        <v>1</v>
      </c>
      <c r="D908" s="9">
        <v>1</v>
      </c>
      <c r="E908" s="9">
        <v>1</v>
      </c>
      <c r="F908" s="9">
        <v>0</v>
      </c>
      <c r="G908" s="9">
        <v>0</v>
      </c>
      <c r="H908" s="9">
        <v>1</v>
      </c>
      <c r="I908" s="9">
        <v>1</v>
      </c>
      <c r="J908" s="9">
        <v>0</v>
      </c>
      <c r="K908" s="9">
        <v>0</v>
      </c>
      <c r="L908" s="9">
        <v>0</v>
      </c>
      <c r="M908" s="9">
        <v>1</v>
      </c>
      <c r="N908" s="9">
        <v>2</v>
      </c>
      <c r="O908" s="9">
        <v>2</v>
      </c>
      <c r="P908" s="9">
        <v>2</v>
      </c>
      <c r="Q908" s="9">
        <v>1</v>
      </c>
      <c r="R908" s="9">
        <v>1</v>
      </c>
      <c r="S908" s="9">
        <v>1</v>
      </c>
      <c r="T908" s="9">
        <v>1</v>
      </c>
      <c r="U908" s="9">
        <v>1</v>
      </c>
      <c r="V908" s="9">
        <v>1</v>
      </c>
      <c r="W908" s="75">
        <v>1</v>
      </c>
      <c r="X908" s="75">
        <v>1</v>
      </c>
      <c r="Y908" s="75">
        <v>2</v>
      </c>
      <c r="Z908" s="9">
        <v>1</v>
      </c>
      <c r="AA908" s="9">
        <v>1</v>
      </c>
      <c r="AB908" s="9">
        <v>2</v>
      </c>
      <c r="AC908" s="9">
        <v>1</v>
      </c>
      <c r="AD908" s="9">
        <v>1</v>
      </c>
      <c r="AE908" s="9">
        <v>2</v>
      </c>
      <c r="AF908" s="9">
        <v>1</v>
      </c>
      <c r="AG908" s="9">
        <v>2</v>
      </c>
      <c r="AH908" s="9">
        <v>2</v>
      </c>
      <c r="AI908" s="9">
        <v>2</v>
      </c>
      <c r="AJ908">
        <v>1</v>
      </c>
      <c r="AK908">
        <v>1</v>
      </c>
      <c r="AL908" s="58">
        <v>2</v>
      </c>
      <c r="AM908">
        <v>2</v>
      </c>
      <c r="AN908">
        <v>2</v>
      </c>
      <c r="AO908">
        <v>2</v>
      </c>
      <c r="AP908">
        <v>1</v>
      </c>
      <c r="AQ908">
        <v>2</v>
      </c>
      <c r="AR908">
        <v>1</v>
      </c>
      <c r="AS908">
        <v>2</v>
      </c>
      <c r="AT908">
        <v>2</v>
      </c>
      <c r="AU908">
        <v>2</v>
      </c>
      <c r="AV908">
        <v>2</v>
      </c>
      <c r="AW908">
        <v>2</v>
      </c>
      <c r="AX908">
        <v>2</v>
      </c>
      <c r="AY908">
        <v>2</v>
      </c>
      <c r="AZ908">
        <v>2</v>
      </c>
      <c r="BA908">
        <v>2</v>
      </c>
      <c r="BB908">
        <v>2</v>
      </c>
      <c r="BC908">
        <v>1</v>
      </c>
      <c r="BD908">
        <v>2</v>
      </c>
      <c r="BE908">
        <v>2</v>
      </c>
      <c r="BF908" t="s">
        <v>957</v>
      </c>
      <c r="BG908" t="s">
        <v>967</v>
      </c>
      <c r="BH908">
        <v>1</v>
      </c>
      <c r="BI908">
        <v>3</v>
      </c>
      <c r="BJ908">
        <v>1</v>
      </c>
      <c r="BK908">
        <v>2</v>
      </c>
      <c r="BL908">
        <v>2</v>
      </c>
      <c r="BM908">
        <v>1</v>
      </c>
      <c r="BN908">
        <v>4</v>
      </c>
      <c r="BO908">
        <v>2</v>
      </c>
      <c r="BP908">
        <v>1</v>
      </c>
      <c r="BQ908">
        <v>2</v>
      </c>
      <c r="BR908">
        <v>2</v>
      </c>
      <c r="BS908">
        <v>2</v>
      </c>
    </row>
    <row r="909" spans="1:72" hidden="1">
      <c r="A909" s="9">
        <v>902</v>
      </c>
      <c r="B909" s="9">
        <v>2</v>
      </c>
      <c r="C909" s="9">
        <v>7</v>
      </c>
      <c r="D909" s="9">
        <v>1</v>
      </c>
      <c r="E909" s="9">
        <v>7</v>
      </c>
      <c r="F909" s="9">
        <v>0</v>
      </c>
      <c r="G909" s="9">
        <v>0</v>
      </c>
      <c r="H909" s="9">
        <v>0</v>
      </c>
      <c r="I909" s="9">
        <v>1</v>
      </c>
      <c r="J909" s="9">
        <v>0</v>
      </c>
      <c r="K909" s="9">
        <v>0</v>
      </c>
      <c r="L909" s="9">
        <v>0</v>
      </c>
      <c r="M909" s="9">
        <v>3</v>
      </c>
      <c r="N909" s="9">
        <v>1</v>
      </c>
      <c r="O909" s="9">
        <v>1</v>
      </c>
      <c r="P909" s="9">
        <v>2</v>
      </c>
      <c r="Q909" s="9">
        <v>1</v>
      </c>
      <c r="R909" s="9"/>
      <c r="S909" s="9">
        <v>2</v>
      </c>
      <c r="T909" s="9">
        <v>2</v>
      </c>
      <c r="U909" s="9">
        <v>2</v>
      </c>
      <c r="V909" s="9" t="s">
        <v>967</v>
      </c>
      <c r="W909" s="75">
        <v>1</v>
      </c>
      <c r="X909" s="75">
        <v>1</v>
      </c>
      <c r="Y909" s="75">
        <v>2</v>
      </c>
      <c r="Z909" s="9">
        <v>1</v>
      </c>
      <c r="AA909" s="9">
        <v>1</v>
      </c>
      <c r="AB909" s="9">
        <v>2</v>
      </c>
      <c r="AC909" s="9">
        <v>1</v>
      </c>
      <c r="AD909" s="9">
        <v>1</v>
      </c>
      <c r="AE909" s="9">
        <v>1</v>
      </c>
      <c r="AF909" s="9">
        <v>1</v>
      </c>
      <c r="AG909" s="9">
        <v>1</v>
      </c>
      <c r="AH909" s="91">
        <v>1</v>
      </c>
      <c r="AI909" s="9">
        <v>2</v>
      </c>
      <c r="AJ909">
        <v>2</v>
      </c>
      <c r="AK909" t="s">
        <v>957</v>
      </c>
      <c r="AL909" s="58">
        <v>2</v>
      </c>
      <c r="AM909">
        <v>1</v>
      </c>
      <c r="AN909">
        <v>2</v>
      </c>
      <c r="AO909">
        <v>1</v>
      </c>
      <c r="AP909">
        <v>1</v>
      </c>
      <c r="AQ909">
        <v>2</v>
      </c>
      <c r="AR909">
        <v>1</v>
      </c>
      <c r="AS909">
        <v>2</v>
      </c>
      <c r="AT909">
        <v>1</v>
      </c>
      <c r="AU909">
        <v>2</v>
      </c>
      <c r="AV909">
        <v>1</v>
      </c>
      <c r="AW909">
        <v>1</v>
      </c>
      <c r="AX909">
        <v>2</v>
      </c>
      <c r="AY909">
        <v>2</v>
      </c>
      <c r="AZ909">
        <v>2</v>
      </c>
      <c r="BA909">
        <v>1</v>
      </c>
      <c r="BB909">
        <v>2</v>
      </c>
      <c r="BC909">
        <v>1</v>
      </c>
      <c r="BD909">
        <v>1</v>
      </c>
      <c r="BE909">
        <v>1</v>
      </c>
      <c r="BF909">
        <v>4</v>
      </c>
      <c r="BG909">
        <v>3</v>
      </c>
      <c r="BH909">
        <v>1</v>
      </c>
      <c r="BI909">
        <v>1</v>
      </c>
      <c r="BJ909">
        <v>4</v>
      </c>
      <c r="BK909">
        <v>4</v>
      </c>
      <c r="BL909">
        <v>4</v>
      </c>
      <c r="BM909">
        <v>1</v>
      </c>
      <c r="BN909">
        <v>3</v>
      </c>
      <c r="BO909">
        <v>2</v>
      </c>
      <c r="BP909">
        <v>1</v>
      </c>
      <c r="BQ909">
        <v>1</v>
      </c>
      <c r="BR909">
        <v>1</v>
      </c>
      <c r="BS909">
        <v>5</v>
      </c>
      <c r="BT909" t="s">
        <v>505</v>
      </c>
    </row>
    <row r="910" spans="1:72" hidden="1">
      <c r="A910" s="9">
        <v>903</v>
      </c>
      <c r="B910" s="9">
        <v>1</v>
      </c>
      <c r="C910" s="9">
        <v>5</v>
      </c>
      <c r="D910" s="9">
        <v>7</v>
      </c>
      <c r="E910" s="9">
        <v>4</v>
      </c>
      <c r="F910" s="9">
        <v>0</v>
      </c>
      <c r="G910" s="9">
        <v>0</v>
      </c>
      <c r="H910" s="9">
        <v>0</v>
      </c>
      <c r="I910" s="9">
        <v>0</v>
      </c>
      <c r="J910" s="9">
        <v>0</v>
      </c>
      <c r="K910" s="9">
        <v>0</v>
      </c>
      <c r="L910" s="9">
        <v>1</v>
      </c>
      <c r="M910" s="9">
        <v>1</v>
      </c>
      <c r="N910" s="9">
        <v>2</v>
      </c>
      <c r="O910" s="9">
        <v>2</v>
      </c>
      <c r="P910" s="9">
        <v>2</v>
      </c>
      <c r="Q910" s="9">
        <v>1</v>
      </c>
      <c r="R910" s="9">
        <v>1</v>
      </c>
      <c r="S910" s="9">
        <v>2</v>
      </c>
      <c r="T910" s="9">
        <v>2</v>
      </c>
      <c r="U910" s="9">
        <v>1</v>
      </c>
      <c r="V910" s="9">
        <v>2</v>
      </c>
      <c r="W910" s="75">
        <v>2</v>
      </c>
      <c r="X910" s="75" t="s">
        <v>956</v>
      </c>
      <c r="Y910" s="75" t="s">
        <v>952</v>
      </c>
      <c r="Z910" s="9" t="s">
        <v>952</v>
      </c>
      <c r="AA910" s="9">
        <v>1</v>
      </c>
      <c r="AB910" s="9">
        <v>2</v>
      </c>
      <c r="AC910" s="9">
        <v>1</v>
      </c>
      <c r="AD910" s="9">
        <v>1</v>
      </c>
      <c r="AE910" s="9">
        <v>1</v>
      </c>
      <c r="AF910" s="9">
        <v>2</v>
      </c>
      <c r="AG910" s="9">
        <v>1</v>
      </c>
      <c r="AH910" s="9">
        <v>1</v>
      </c>
      <c r="AI910" s="9">
        <v>2</v>
      </c>
      <c r="AJ910">
        <v>2</v>
      </c>
      <c r="AK910" t="s">
        <v>957</v>
      </c>
      <c r="AL910" s="58">
        <v>1</v>
      </c>
      <c r="AM910">
        <v>2</v>
      </c>
      <c r="AN910">
        <v>2</v>
      </c>
      <c r="AO910">
        <v>2</v>
      </c>
      <c r="AP910">
        <v>1</v>
      </c>
      <c r="AQ910">
        <v>2</v>
      </c>
      <c r="AR910">
        <v>2</v>
      </c>
      <c r="AS910">
        <v>2</v>
      </c>
      <c r="AT910">
        <v>2</v>
      </c>
      <c r="AU910">
        <v>2</v>
      </c>
      <c r="AV910">
        <v>2</v>
      </c>
      <c r="AW910">
        <v>2</v>
      </c>
      <c r="AX910">
        <v>2</v>
      </c>
      <c r="AY910">
        <v>2</v>
      </c>
      <c r="AZ910">
        <v>2</v>
      </c>
      <c r="BA910">
        <v>1</v>
      </c>
      <c r="BB910">
        <v>2</v>
      </c>
      <c r="BC910">
        <v>1</v>
      </c>
      <c r="BD910">
        <v>1</v>
      </c>
      <c r="BE910">
        <v>1</v>
      </c>
      <c r="BF910">
        <v>3</v>
      </c>
      <c r="BG910">
        <v>3</v>
      </c>
      <c r="BH910">
        <v>2</v>
      </c>
      <c r="BI910">
        <v>2</v>
      </c>
      <c r="BJ910">
        <v>3</v>
      </c>
      <c r="BK910">
        <v>3</v>
      </c>
      <c r="BL910">
        <v>2</v>
      </c>
      <c r="BM910">
        <v>1</v>
      </c>
      <c r="BN910">
        <v>4</v>
      </c>
      <c r="BO910">
        <v>4</v>
      </c>
      <c r="BP910">
        <v>4</v>
      </c>
      <c r="BQ910">
        <v>2</v>
      </c>
      <c r="BR910">
        <v>1</v>
      </c>
      <c r="BS910">
        <v>2</v>
      </c>
    </row>
    <row r="911" spans="1:72">
      <c r="A911" s="9">
        <v>904</v>
      </c>
      <c r="B911" s="9">
        <v>2</v>
      </c>
      <c r="C911" s="9">
        <v>8</v>
      </c>
      <c r="D911" s="9"/>
      <c r="E911" s="9">
        <v>2</v>
      </c>
      <c r="F911" s="9">
        <v>0</v>
      </c>
      <c r="G911" s="9">
        <v>0</v>
      </c>
      <c r="H911" s="9">
        <v>0</v>
      </c>
      <c r="I911" s="9">
        <v>1</v>
      </c>
      <c r="J911" s="9">
        <v>0</v>
      </c>
      <c r="K911" s="9">
        <v>0</v>
      </c>
      <c r="L911" s="9">
        <v>0</v>
      </c>
      <c r="M911" s="9">
        <v>2</v>
      </c>
      <c r="N911" s="9">
        <v>2</v>
      </c>
      <c r="O911" s="9">
        <v>2</v>
      </c>
      <c r="P911" s="9">
        <v>1</v>
      </c>
      <c r="Q911" s="9">
        <v>2</v>
      </c>
      <c r="R911" s="9" t="s">
        <v>957</v>
      </c>
      <c r="S911" s="9" t="s">
        <v>957</v>
      </c>
      <c r="T911" s="9">
        <v>2</v>
      </c>
      <c r="U911" s="9">
        <v>2</v>
      </c>
      <c r="V911" s="9" t="s">
        <v>957</v>
      </c>
      <c r="W911" s="75">
        <v>1</v>
      </c>
      <c r="X911" s="75">
        <v>1</v>
      </c>
      <c r="Y911" s="75">
        <v>2</v>
      </c>
      <c r="Z911" s="9"/>
      <c r="AA911" s="9">
        <v>2</v>
      </c>
      <c r="AB911" s="9">
        <v>2</v>
      </c>
      <c r="AC911" s="9"/>
      <c r="AD911" s="9">
        <v>1</v>
      </c>
      <c r="AE911" s="9"/>
      <c r="AF911" s="9">
        <v>1</v>
      </c>
      <c r="AG911" s="9"/>
      <c r="AH911" s="9">
        <v>1</v>
      </c>
      <c r="AI911" s="9">
        <v>2</v>
      </c>
      <c r="AJ911">
        <v>2</v>
      </c>
      <c r="AK911" t="s">
        <v>957</v>
      </c>
      <c r="AL911" s="58">
        <v>2</v>
      </c>
      <c r="AN911">
        <v>1</v>
      </c>
      <c r="AO911">
        <v>1</v>
      </c>
      <c r="AP911">
        <v>2</v>
      </c>
      <c r="AQ911">
        <v>2</v>
      </c>
      <c r="AR911">
        <v>2</v>
      </c>
      <c r="AS911">
        <v>2</v>
      </c>
      <c r="AT911">
        <v>2</v>
      </c>
      <c r="AU911">
        <v>2</v>
      </c>
      <c r="AV911">
        <v>1</v>
      </c>
      <c r="AW911">
        <v>2</v>
      </c>
      <c r="AX911">
        <v>2</v>
      </c>
      <c r="AY911">
        <v>1</v>
      </c>
      <c r="AZ911">
        <v>1</v>
      </c>
      <c r="BA911">
        <v>1</v>
      </c>
      <c r="BB911">
        <v>2</v>
      </c>
      <c r="BC911">
        <v>1</v>
      </c>
      <c r="BD911">
        <v>2</v>
      </c>
      <c r="BE911">
        <v>1</v>
      </c>
      <c r="BF911">
        <v>2</v>
      </c>
      <c r="BG911">
        <v>2</v>
      </c>
      <c r="BH911">
        <v>2</v>
      </c>
      <c r="BI911">
        <v>2</v>
      </c>
      <c r="BJ911">
        <v>2</v>
      </c>
      <c r="BK911">
        <v>2</v>
      </c>
      <c r="BL911">
        <v>1</v>
      </c>
      <c r="BM911">
        <v>1</v>
      </c>
      <c r="BN911">
        <v>3</v>
      </c>
      <c r="BO911">
        <v>3</v>
      </c>
      <c r="BP911">
        <v>2</v>
      </c>
      <c r="BQ911">
        <v>3</v>
      </c>
      <c r="BR911">
        <v>3</v>
      </c>
      <c r="BS911">
        <v>2</v>
      </c>
    </row>
    <row r="912" spans="1:72" hidden="1">
      <c r="A912" s="9">
        <v>905</v>
      </c>
      <c r="B912" s="9">
        <v>2</v>
      </c>
      <c r="C912" s="9">
        <v>8</v>
      </c>
      <c r="D912" s="9">
        <v>5</v>
      </c>
      <c r="E912" s="9">
        <v>6</v>
      </c>
      <c r="F912" s="9">
        <v>0</v>
      </c>
      <c r="G912" s="9">
        <v>0</v>
      </c>
      <c r="H912" s="9">
        <v>0</v>
      </c>
      <c r="I912" s="9">
        <v>0</v>
      </c>
      <c r="J912" s="9">
        <v>0</v>
      </c>
      <c r="K912" s="9">
        <v>1</v>
      </c>
      <c r="L912" s="9">
        <v>0</v>
      </c>
      <c r="M912" s="9">
        <v>2</v>
      </c>
      <c r="N912" s="9">
        <v>1</v>
      </c>
      <c r="O912" s="9">
        <v>1</v>
      </c>
      <c r="P912" s="9">
        <v>1</v>
      </c>
      <c r="Q912" s="9">
        <v>1</v>
      </c>
      <c r="R912" s="9">
        <v>1</v>
      </c>
      <c r="S912" s="9">
        <v>1</v>
      </c>
      <c r="T912" s="9">
        <v>1</v>
      </c>
      <c r="U912" s="9">
        <v>1</v>
      </c>
      <c r="V912" s="9">
        <v>2</v>
      </c>
      <c r="W912" s="75">
        <v>2</v>
      </c>
      <c r="X912" s="75" t="s">
        <v>954</v>
      </c>
      <c r="Y912" s="75" t="s">
        <v>952</v>
      </c>
      <c r="Z912" s="9" t="s">
        <v>952</v>
      </c>
      <c r="AA912" s="9">
        <v>2</v>
      </c>
      <c r="AB912" s="9">
        <v>2</v>
      </c>
      <c r="AC912" s="9">
        <v>2</v>
      </c>
      <c r="AD912" s="9">
        <v>1</v>
      </c>
      <c r="AE912" s="9">
        <v>2</v>
      </c>
      <c r="AF912" s="9">
        <v>1</v>
      </c>
      <c r="AG912" s="9">
        <v>2</v>
      </c>
      <c r="AH912" s="9">
        <v>2</v>
      </c>
      <c r="AI912" s="9">
        <v>1</v>
      </c>
      <c r="AJ912">
        <v>2</v>
      </c>
      <c r="AK912" t="s">
        <v>957</v>
      </c>
      <c r="AL912" s="58">
        <v>2</v>
      </c>
      <c r="AM912">
        <v>1</v>
      </c>
      <c r="AN912">
        <v>2</v>
      </c>
      <c r="AO912">
        <v>2</v>
      </c>
      <c r="AP912">
        <v>2</v>
      </c>
      <c r="AQ912">
        <v>2</v>
      </c>
      <c r="AR912">
        <v>2</v>
      </c>
      <c r="AS912">
        <v>2</v>
      </c>
      <c r="AT912">
        <v>2</v>
      </c>
      <c r="AU912">
        <v>2</v>
      </c>
      <c r="AV912">
        <v>2</v>
      </c>
      <c r="AW912">
        <v>1</v>
      </c>
      <c r="AX912">
        <v>2</v>
      </c>
      <c r="AY912">
        <v>2</v>
      </c>
      <c r="AZ912">
        <v>2</v>
      </c>
      <c r="BA912">
        <v>1</v>
      </c>
      <c r="BB912">
        <v>2</v>
      </c>
      <c r="BC912">
        <v>1</v>
      </c>
      <c r="BD912">
        <v>2</v>
      </c>
      <c r="BE912">
        <v>2</v>
      </c>
      <c r="BF912" t="s">
        <v>957</v>
      </c>
      <c r="BG912" t="s">
        <v>957</v>
      </c>
      <c r="BH912">
        <v>1</v>
      </c>
      <c r="BI912">
        <v>3</v>
      </c>
      <c r="BJ912">
        <v>2</v>
      </c>
      <c r="BK912">
        <v>4</v>
      </c>
      <c r="BL912">
        <v>3</v>
      </c>
      <c r="BM912">
        <v>1</v>
      </c>
      <c r="BN912">
        <v>4</v>
      </c>
      <c r="BO912">
        <v>3</v>
      </c>
      <c r="BP912">
        <v>4</v>
      </c>
      <c r="BQ912">
        <v>4</v>
      </c>
      <c r="BR912">
        <v>3</v>
      </c>
      <c r="BS912">
        <v>5</v>
      </c>
      <c r="BT912" t="s">
        <v>506</v>
      </c>
    </row>
    <row r="913" spans="1:72">
      <c r="A913" s="9">
        <v>906</v>
      </c>
      <c r="B913" s="9">
        <v>2</v>
      </c>
      <c r="C913" s="9">
        <v>7</v>
      </c>
      <c r="D913" s="9">
        <v>5</v>
      </c>
      <c r="E913" s="9">
        <v>8</v>
      </c>
      <c r="F913" s="9">
        <v>0</v>
      </c>
      <c r="G913" s="9">
        <v>0</v>
      </c>
      <c r="H913" s="9">
        <v>0</v>
      </c>
      <c r="I913" s="9">
        <v>0</v>
      </c>
      <c r="J913" s="9">
        <v>0</v>
      </c>
      <c r="K913" s="9">
        <v>1</v>
      </c>
      <c r="L913" s="9">
        <v>0</v>
      </c>
      <c r="M913" s="9">
        <v>2</v>
      </c>
      <c r="N913" s="9">
        <v>2</v>
      </c>
      <c r="O913" s="9">
        <v>2</v>
      </c>
      <c r="P913" s="9">
        <v>2</v>
      </c>
      <c r="Q913" s="9">
        <v>2</v>
      </c>
      <c r="R913" s="9" t="s">
        <v>957</v>
      </c>
      <c r="S913" s="9" t="s">
        <v>962</v>
      </c>
      <c r="T913" s="9">
        <v>2</v>
      </c>
      <c r="U913" s="9">
        <v>1</v>
      </c>
      <c r="V913" s="9">
        <v>1</v>
      </c>
      <c r="W913" s="75">
        <v>1</v>
      </c>
      <c r="X913" s="75">
        <v>1</v>
      </c>
      <c r="Y913" s="75">
        <v>2</v>
      </c>
      <c r="Z913" s="9">
        <v>1</v>
      </c>
      <c r="AA913" s="9">
        <v>2</v>
      </c>
      <c r="AB913" s="9">
        <v>2</v>
      </c>
      <c r="AC913" s="9">
        <v>1</v>
      </c>
      <c r="AD913" s="9">
        <v>1</v>
      </c>
      <c r="AE913" s="9">
        <v>2</v>
      </c>
      <c r="AF913" s="9">
        <v>1</v>
      </c>
      <c r="AG913" s="9">
        <v>2</v>
      </c>
      <c r="AH913" s="91">
        <v>2</v>
      </c>
      <c r="AI913" s="9">
        <v>2</v>
      </c>
      <c r="AJ913">
        <v>2</v>
      </c>
      <c r="AK913" t="s">
        <v>957</v>
      </c>
      <c r="AL913" s="58">
        <v>1</v>
      </c>
      <c r="AM913">
        <v>1</v>
      </c>
      <c r="AN913">
        <v>1</v>
      </c>
      <c r="AO913">
        <v>2</v>
      </c>
      <c r="AP913">
        <v>1</v>
      </c>
      <c r="AQ913">
        <v>1</v>
      </c>
      <c r="AR913">
        <v>2</v>
      </c>
      <c r="AS913">
        <v>2</v>
      </c>
      <c r="AT913">
        <v>1</v>
      </c>
      <c r="AU913">
        <v>1</v>
      </c>
      <c r="AV913">
        <v>2</v>
      </c>
      <c r="AW913">
        <v>1</v>
      </c>
      <c r="AX913">
        <v>2</v>
      </c>
      <c r="AZ913">
        <v>2</v>
      </c>
      <c r="BA913">
        <v>1</v>
      </c>
      <c r="BB913">
        <v>2</v>
      </c>
      <c r="BC913">
        <v>1</v>
      </c>
      <c r="BD913">
        <v>1</v>
      </c>
      <c r="BE913">
        <v>1</v>
      </c>
      <c r="BF913">
        <v>1</v>
      </c>
      <c r="BG913">
        <v>2</v>
      </c>
      <c r="BH913">
        <v>1</v>
      </c>
      <c r="BI913">
        <v>2</v>
      </c>
      <c r="BJ913">
        <v>1</v>
      </c>
      <c r="BK913">
        <v>2</v>
      </c>
      <c r="BL913">
        <v>2</v>
      </c>
      <c r="BM913">
        <v>2</v>
      </c>
      <c r="BN913">
        <v>4</v>
      </c>
      <c r="BO913">
        <v>1</v>
      </c>
      <c r="BP913">
        <v>2</v>
      </c>
      <c r="BQ913">
        <v>4</v>
      </c>
      <c r="BR913">
        <v>1</v>
      </c>
      <c r="BS913">
        <v>2</v>
      </c>
    </row>
    <row r="914" spans="1:72">
      <c r="A914" s="9">
        <v>907</v>
      </c>
      <c r="B914" s="9">
        <v>1</v>
      </c>
      <c r="C914" s="9">
        <v>2</v>
      </c>
      <c r="D914" s="9">
        <v>1</v>
      </c>
      <c r="E914" s="9">
        <v>7</v>
      </c>
      <c r="F914" s="9">
        <v>0</v>
      </c>
      <c r="G914" s="9">
        <v>0</v>
      </c>
      <c r="H914" s="9">
        <v>0</v>
      </c>
      <c r="I914" s="9">
        <v>1</v>
      </c>
      <c r="J914" s="9">
        <v>0</v>
      </c>
      <c r="K914" s="9">
        <v>0</v>
      </c>
      <c r="L914" s="9">
        <v>0</v>
      </c>
      <c r="M914" s="9">
        <v>1</v>
      </c>
      <c r="N914" s="9">
        <v>2</v>
      </c>
      <c r="O914" s="9">
        <v>2</v>
      </c>
      <c r="P914" s="9">
        <v>1</v>
      </c>
      <c r="Q914" s="9">
        <v>1</v>
      </c>
      <c r="R914" s="9">
        <v>1</v>
      </c>
      <c r="S914" s="9">
        <v>1</v>
      </c>
      <c r="T914" s="9">
        <v>1</v>
      </c>
      <c r="U914" s="9">
        <v>1</v>
      </c>
      <c r="V914" s="9">
        <v>1</v>
      </c>
      <c r="W914" s="75">
        <v>1</v>
      </c>
      <c r="X914" s="75">
        <v>1</v>
      </c>
      <c r="Y914" s="75">
        <v>2</v>
      </c>
      <c r="Z914" s="9">
        <v>1</v>
      </c>
      <c r="AA914" s="9">
        <v>1</v>
      </c>
      <c r="AB914" s="9">
        <v>2</v>
      </c>
      <c r="AC914" s="9">
        <v>1</v>
      </c>
      <c r="AD914" s="9">
        <v>1</v>
      </c>
      <c r="AE914" s="9">
        <v>2</v>
      </c>
      <c r="AF914" s="9">
        <v>1</v>
      </c>
      <c r="AG914" s="9">
        <v>2</v>
      </c>
      <c r="AH914" s="9">
        <v>1</v>
      </c>
      <c r="AI914" s="9">
        <v>2</v>
      </c>
      <c r="AJ914">
        <v>2</v>
      </c>
      <c r="AK914" t="s">
        <v>957</v>
      </c>
      <c r="AL914" s="58">
        <v>2</v>
      </c>
      <c r="AM914">
        <v>1</v>
      </c>
      <c r="AN914">
        <v>2</v>
      </c>
      <c r="AO914">
        <v>2</v>
      </c>
      <c r="AP914">
        <v>2</v>
      </c>
      <c r="AQ914">
        <v>2</v>
      </c>
      <c r="AR914">
        <v>2</v>
      </c>
      <c r="AS914">
        <v>2</v>
      </c>
      <c r="AT914">
        <v>1</v>
      </c>
      <c r="AU914">
        <v>2</v>
      </c>
      <c r="AV914">
        <v>2</v>
      </c>
      <c r="AW914">
        <v>1</v>
      </c>
      <c r="AX914">
        <v>2</v>
      </c>
      <c r="AY914">
        <v>2</v>
      </c>
      <c r="AZ914">
        <v>2</v>
      </c>
      <c r="BA914">
        <v>2</v>
      </c>
      <c r="BB914">
        <v>2</v>
      </c>
      <c r="BC914">
        <v>1</v>
      </c>
      <c r="BD914">
        <v>1</v>
      </c>
      <c r="BE914">
        <v>2</v>
      </c>
      <c r="BF914" t="s">
        <v>957</v>
      </c>
      <c r="BG914" t="s">
        <v>957</v>
      </c>
      <c r="BH914">
        <v>1</v>
      </c>
      <c r="BI914">
        <v>3</v>
      </c>
      <c r="BJ914">
        <v>2</v>
      </c>
      <c r="BK914">
        <v>2</v>
      </c>
      <c r="BL914">
        <v>1</v>
      </c>
      <c r="BM914">
        <v>1</v>
      </c>
      <c r="BN914">
        <v>3</v>
      </c>
      <c r="BO914">
        <v>2</v>
      </c>
      <c r="BP914">
        <v>2</v>
      </c>
      <c r="BQ914">
        <v>2</v>
      </c>
      <c r="BR914">
        <v>1</v>
      </c>
      <c r="BS914">
        <v>5</v>
      </c>
    </row>
    <row r="915" spans="1:72" hidden="1">
      <c r="A915" s="9">
        <v>908</v>
      </c>
      <c r="B915" s="9">
        <v>1</v>
      </c>
      <c r="C915" s="9">
        <v>6</v>
      </c>
      <c r="D915" s="9">
        <v>7</v>
      </c>
      <c r="E915" s="9">
        <v>2</v>
      </c>
      <c r="F915" s="9">
        <v>0</v>
      </c>
      <c r="G915" s="9">
        <v>0</v>
      </c>
      <c r="H915" s="9">
        <v>0</v>
      </c>
      <c r="I915" s="9">
        <v>0</v>
      </c>
      <c r="J915" s="9">
        <v>0</v>
      </c>
      <c r="K915" s="9">
        <v>0</v>
      </c>
      <c r="L915" s="9">
        <v>1</v>
      </c>
      <c r="M915" s="9">
        <v>2</v>
      </c>
      <c r="N915" s="9">
        <v>1</v>
      </c>
      <c r="O915" s="9">
        <v>1</v>
      </c>
      <c r="P915" s="9">
        <v>1</v>
      </c>
      <c r="Q915" s="9">
        <v>1</v>
      </c>
      <c r="R915" s="9">
        <v>1</v>
      </c>
      <c r="S915" s="9">
        <v>1</v>
      </c>
      <c r="T915" s="9">
        <v>2</v>
      </c>
      <c r="U915" s="9">
        <v>2</v>
      </c>
      <c r="V915" s="9" t="s">
        <v>957</v>
      </c>
      <c r="W915" s="75">
        <v>2</v>
      </c>
      <c r="X915" s="75" t="s">
        <v>956</v>
      </c>
      <c r="Y915" s="75" t="s">
        <v>952</v>
      </c>
      <c r="Z915" s="9" t="s">
        <v>952</v>
      </c>
      <c r="AA915" s="9">
        <v>1</v>
      </c>
      <c r="AB915" s="9">
        <v>2</v>
      </c>
      <c r="AC915" s="9">
        <v>2</v>
      </c>
      <c r="AD915" s="9">
        <v>2</v>
      </c>
      <c r="AE915" s="9">
        <v>2</v>
      </c>
      <c r="AF915" s="9">
        <v>1</v>
      </c>
      <c r="AG915" s="9">
        <v>2</v>
      </c>
      <c r="AH915" s="91">
        <v>1</v>
      </c>
      <c r="AI915" s="9">
        <v>2</v>
      </c>
      <c r="AJ915">
        <v>1</v>
      </c>
      <c r="AK915">
        <v>1</v>
      </c>
      <c r="AL915" s="58">
        <v>1</v>
      </c>
      <c r="AM915">
        <v>1</v>
      </c>
      <c r="AN915">
        <v>1</v>
      </c>
      <c r="AO915">
        <v>1</v>
      </c>
      <c r="AP915">
        <v>1</v>
      </c>
      <c r="AQ915">
        <v>1</v>
      </c>
      <c r="AR915">
        <v>2</v>
      </c>
      <c r="AS915">
        <v>2</v>
      </c>
      <c r="AT915">
        <v>1</v>
      </c>
      <c r="AU915">
        <v>1</v>
      </c>
      <c r="AV915">
        <v>2</v>
      </c>
      <c r="AW915">
        <v>1</v>
      </c>
      <c r="AX915">
        <v>2</v>
      </c>
      <c r="AY915">
        <v>2</v>
      </c>
      <c r="AZ915">
        <v>1</v>
      </c>
      <c r="BA915">
        <v>2</v>
      </c>
      <c r="BB915">
        <v>1</v>
      </c>
      <c r="BC915">
        <v>1</v>
      </c>
      <c r="BD915">
        <v>1</v>
      </c>
      <c r="BE915">
        <v>1</v>
      </c>
      <c r="BF915">
        <v>1</v>
      </c>
      <c r="BG915">
        <v>1</v>
      </c>
      <c r="BH915">
        <v>1</v>
      </c>
      <c r="BI915">
        <v>1</v>
      </c>
      <c r="BJ915">
        <v>1</v>
      </c>
      <c r="BK915">
        <v>1</v>
      </c>
      <c r="BL915">
        <v>1</v>
      </c>
      <c r="BM915">
        <v>1</v>
      </c>
      <c r="BN915">
        <v>1</v>
      </c>
      <c r="BO915">
        <v>1</v>
      </c>
      <c r="BP915">
        <v>1</v>
      </c>
      <c r="BQ915">
        <v>1</v>
      </c>
      <c r="BR915">
        <v>4</v>
      </c>
      <c r="BS915">
        <v>1</v>
      </c>
      <c r="BT915" t="s">
        <v>507</v>
      </c>
    </row>
    <row r="916" spans="1:72" hidden="1">
      <c r="A916" s="9">
        <v>909</v>
      </c>
      <c r="B916" s="9">
        <v>2</v>
      </c>
      <c r="C916" s="9">
        <v>8</v>
      </c>
      <c r="D916" s="9">
        <v>7</v>
      </c>
      <c r="E916" s="9">
        <v>7</v>
      </c>
      <c r="F916" s="9">
        <v>0</v>
      </c>
      <c r="G916" s="9">
        <v>0</v>
      </c>
      <c r="H916" s="9">
        <v>0</v>
      </c>
      <c r="I916" s="9">
        <v>1</v>
      </c>
      <c r="J916" s="9">
        <v>1</v>
      </c>
      <c r="K916" s="9">
        <v>0</v>
      </c>
      <c r="L916" s="9">
        <v>0</v>
      </c>
      <c r="M916" s="9">
        <v>2</v>
      </c>
      <c r="N916" s="9">
        <v>1</v>
      </c>
      <c r="O916" s="9">
        <v>2</v>
      </c>
      <c r="P916" s="9">
        <v>1</v>
      </c>
      <c r="Q916" s="9">
        <v>1</v>
      </c>
      <c r="R916" s="9"/>
      <c r="S916" s="9"/>
      <c r="T916" s="9">
        <v>2</v>
      </c>
      <c r="U916" s="9">
        <v>2</v>
      </c>
      <c r="V916" s="9" t="s">
        <v>957</v>
      </c>
      <c r="W916" s="75">
        <v>1</v>
      </c>
      <c r="X916" s="75">
        <v>1</v>
      </c>
      <c r="Y916" s="75">
        <v>2</v>
      </c>
      <c r="Z916" s="9">
        <v>1</v>
      </c>
      <c r="AA916" s="9">
        <v>1</v>
      </c>
      <c r="AB916" s="9">
        <v>2</v>
      </c>
      <c r="AC916" s="9">
        <v>1</v>
      </c>
      <c r="AD916" s="9">
        <v>1</v>
      </c>
      <c r="AE916" s="9">
        <v>1</v>
      </c>
      <c r="AF916" s="9">
        <v>1</v>
      </c>
      <c r="AG916" s="9">
        <v>1</v>
      </c>
      <c r="AH916" s="91">
        <v>1</v>
      </c>
      <c r="AI916" s="9">
        <v>2</v>
      </c>
      <c r="AJ916">
        <v>2</v>
      </c>
      <c r="AK916" t="s">
        <v>957</v>
      </c>
      <c r="AL916" s="58">
        <v>1</v>
      </c>
      <c r="AM916">
        <v>1</v>
      </c>
      <c r="AN916">
        <v>1</v>
      </c>
      <c r="AO916">
        <v>2</v>
      </c>
      <c r="AP916">
        <v>1</v>
      </c>
      <c r="AQ916">
        <v>1</v>
      </c>
      <c r="AR916">
        <v>2</v>
      </c>
      <c r="AS916">
        <v>2</v>
      </c>
      <c r="AT916">
        <v>1</v>
      </c>
      <c r="AU916">
        <v>1</v>
      </c>
      <c r="AV916">
        <v>1</v>
      </c>
      <c r="AW916">
        <v>1</v>
      </c>
      <c r="AX916">
        <v>2</v>
      </c>
      <c r="AY916">
        <v>2</v>
      </c>
      <c r="AZ916">
        <v>1</v>
      </c>
      <c r="BA916">
        <v>1</v>
      </c>
      <c r="BB916">
        <v>1</v>
      </c>
      <c r="BC916">
        <v>2</v>
      </c>
      <c r="BD916">
        <v>1</v>
      </c>
      <c r="BE916">
        <v>1</v>
      </c>
      <c r="BF916">
        <v>1</v>
      </c>
      <c r="BG916">
        <v>1</v>
      </c>
      <c r="BH916">
        <v>1</v>
      </c>
      <c r="BI916">
        <v>1</v>
      </c>
      <c r="BJ916">
        <v>1</v>
      </c>
      <c r="BK916">
        <v>1</v>
      </c>
      <c r="BL916">
        <v>1</v>
      </c>
      <c r="BM916">
        <v>1</v>
      </c>
      <c r="BN916">
        <v>3</v>
      </c>
      <c r="BO916">
        <v>1</v>
      </c>
      <c r="BP916">
        <v>1</v>
      </c>
      <c r="BR916">
        <v>2</v>
      </c>
      <c r="BS916">
        <v>1</v>
      </c>
    </row>
    <row r="917" spans="1:72">
      <c r="A917" s="9">
        <v>910</v>
      </c>
      <c r="B917" s="9">
        <v>2</v>
      </c>
      <c r="C917" s="9">
        <v>5</v>
      </c>
      <c r="D917" s="9">
        <v>5</v>
      </c>
      <c r="E917" s="9">
        <v>9</v>
      </c>
      <c r="F917" s="9">
        <v>0</v>
      </c>
      <c r="G917" s="9">
        <v>0</v>
      </c>
      <c r="H917" s="9">
        <v>0</v>
      </c>
      <c r="I917" s="9">
        <v>1</v>
      </c>
      <c r="J917" s="9">
        <v>0</v>
      </c>
      <c r="K917" s="9">
        <v>0</v>
      </c>
      <c r="L917" s="9">
        <v>0</v>
      </c>
      <c r="M917" s="9">
        <v>1</v>
      </c>
      <c r="N917" s="9">
        <v>2</v>
      </c>
      <c r="O917" s="9">
        <v>2</v>
      </c>
      <c r="P917" s="9">
        <v>1</v>
      </c>
      <c r="Q917" s="9">
        <v>1</v>
      </c>
      <c r="R917" s="9">
        <v>1</v>
      </c>
      <c r="S917" s="9">
        <v>2</v>
      </c>
      <c r="T917" s="9">
        <v>1</v>
      </c>
      <c r="U917" s="9">
        <v>1</v>
      </c>
      <c r="V917" s="9">
        <v>2</v>
      </c>
      <c r="W917" s="75">
        <v>2</v>
      </c>
      <c r="X917" s="75" t="s">
        <v>956</v>
      </c>
      <c r="Y917" s="75" t="s">
        <v>952</v>
      </c>
      <c r="Z917" s="9" t="s">
        <v>952</v>
      </c>
      <c r="AA917" s="9">
        <v>2</v>
      </c>
      <c r="AB917" s="9">
        <v>2</v>
      </c>
      <c r="AC917" s="9">
        <v>2</v>
      </c>
      <c r="AD917" s="9">
        <v>2</v>
      </c>
      <c r="AE917" s="9">
        <v>2</v>
      </c>
      <c r="AF917" s="9">
        <v>1</v>
      </c>
      <c r="AG917" s="9">
        <v>1</v>
      </c>
      <c r="AH917" s="91">
        <v>1</v>
      </c>
      <c r="AI917" s="9">
        <v>2</v>
      </c>
      <c r="AJ917">
        <v>1</v>
      </c>
      <c r="AK917">
        <v>1</v>
      </c>
      <c r="AL917" s="58">
        <v>2</v>
      </c>
      <c r="AM917">
        <v>1</v>
      </c>
      <c r="AN917">
        <v>2</v>
      </c>
      <c r="AO917">
        <v>2</v>
      </c>
      <c r="AP917">
        <v>2</v>
      </c>
      <c r="AQ917">
        <v>2</v>
      </c>
      <c r="AR917">
        <v>2</v>
      </c>
      <c r="AS917">
        <v>2</v>
      </c>
      <c r="AT917">
        <v>2</v>
      </c>
      <c r="AU917">
        <v>2</v>
      </c>
      <c r="AV917">
        <v>2</v>
      </c>
      <c r="AW917">
        <v>2</v>
      </c>
      <c r="AX917">
        <v>2</v>
      </c>
      <c r="AY917">
        <v>2</v>
      </c>
      <c r="AZ917">
        <v>2</v>
      </c>
      <c r="BA917">
        <v>2</v>
      </c>
      <c r="BB917">
        <v>2</v>
      </c>
      <c r="BC917">
        <v>2</v>
      </c>
      <c r="BD917">
        <v>2</v>
      </c>
      <c r="BE917">
        <v>2</v>
      </c>
      <c r="BF917" t="s">
        <v>957</v>
      </c>
      <c r="BG917" t="s">
        <v>957</v>
      </c>
      <c r="BH917">
        <v>2</v>
      </c>
      <c r="BI917">
        <v>3</v>
      </c>
      <c r="BJ917">
        <v>1</v>
      </c>
      <c r="BK917">
        <v>1</v>
      </c>
      <c r="BL917">
        <v>1</v>
      </c>
      <c r="BM917">
        <v>1</v>
      </c>
      <c r="BN917">
        <v>4</v>
      </c>
      <c r="BO917">
        <v>1</v>
      </c>
      <c r="BP917">
        <v>4</v>
      </c>
      <c r="BQ917">
        <v>4</v>
      </c>
      <c r="BR917">
        <v>4</v>
      </c>
      <c r="BS917">
        <v>5</v>
      </c>
    </row>
    <row r="918" spans="1:72" hidden="1">
      <c r="A918" s="9">
        <v>911</v>
      </c>
      <c r="B918" s="9">
        <v>1</v>
      </c>
      <c r="C918" s="9">
        <v>8</v>
      </c>
      <c r="D918" s="9">
        <v>7</v>
      </c>
      <c r="E918" s="9">
        <v>10</v>
      </c>
      <c r="F918" s="9">
        <v>0</v>
      </c>
      <c r="G918" s="9">
        <v>0</v>
      </c>
      <c r="H918" s="9">
        <v>0</v>
      </c>
      <c r="I918" s="9">
        <v>0</v>
      </c>
      <c r="J918" s="9">
        <v>0</v>
      </c>
      <c r="K918" s="9">
        <v>1</v>
      </c>
      <c r="L918" s="9">
        <v>0</v>
      </c>
      <c r="M918" s="9">
        <v>2</v>
      </c>
      <c r="N918" s="9">
        <v>1</v>
      </c>
      <c r="O918" s="9">
        <v>2</v>
      </c>
      <c r="P918" s="9">
        <v>1</v>
      </c>
      <c r="Q918" s="9">
        <v>2</v>
      </c>
      <c r="R918" s="9" t="s">
        <v>957</v>
      </c>
      <c r="S918" s="9" t="s">
        <v>957</v>
      </c>
      <c r="T918" s="9">
        <v>2</v>
      </c>
      <c r="U918" s="9">
        <v>1</v>
      </c>
      <c r="V918" s="9">
        <v>2</v>
      </c>
      <c r="W918" s="75">
        <v>2</v>
      </c>
      <c r="X918" s="75" t="s">
        <v>956</v>
      </c>
      <c r="Y918" s="75" t="s">
        <v>952</v>
      </c>
      <c r="Z918" s="9" t="s">
        <v>952</v>
      </c>
      <c r="AA918" s="9">
        <v>1</v>
      </c>
      <c r="AB918" s="9">
        <v>2</v>
      </c>
      <c r="AC918" s="9">
        <v>2</v>
      </c>
      <c r="AD918" s="9">
        <v>1</v>
      </c>
      <c r="AE918" s="9">
        <v>1</v>
      </c>
      <c r="AF918" s="9">
        <v>1</v>
      </c>
      <c r="AG918" s="9">
        <v>1</v>
      </c>
      <c r="AH918" s="9">
        <v>2</v>
      </c>
      <c r="AI918" s="9">
        <v>2</v>
      </c>
      <c r="AJ918">
        <v>2</v>
      </c>
      <c r="AK918" t="s">
        <v>957</v>
      </c>
      <c r="AL918" s="58">
        <v>2</v>
      </c>
      <c r="AM918">
        <v>1</v>
      </c>
      <c r="AN918">
        <v>2</v>
      </c>
      <c r="AO918">
        <v>2</v>
      </c>
      <c r="AP918">
        <v>2</v>
      </c>
      <c r="AQ918">
        <v>2</v>
      </c>
      <c r="AR918">
        <v>2</v>
      </c>
      <c r="AS918">
        <v>2</v>
      </c>
      <c r="AT918">
        <v>2</v>
      </c>
      <c r="AU918">
        <v>2</v>
      </c>
      <c r="AV918">
        <v>2</v>
      </c>
      <c r="AW918">
        <v>1</v>
      </c>
      <c r="AX918">
        <v>2</v>
      </c>
      <c r="AY918">
        <v>2</v>
      </c>
      <c r="AZ918">
        <v>1</v>
      </c>
      <c r="BA918">
        <v>1</v>
      </c>
      <c r="BB918">
        <v>2</v>
      </c>
      <c r="BC918">
        <v>1</v>
      </c>
      <c r="BD918">
        <v>2</v>
      </c>
      <c r="BE918">
        <v>1</v>
      </c>
      <c r="BF918">
        <v>2</v>
      </c>
      <c r="BG918">
        <v>2</v>
      </c>
      <c r="BH918">
        <v>1</v>
      </c>
      <c r="BI918">
        <v>2</v>
      </c>
      <c r="BJ918">
        <v>2</v>
      </c>
      <c r="BK918">
        <v>2</v>
      </c>
      <c r="BL918">
        <v>2</v>
      </c>
      <c r="BM918">
        <v>2</v>
      </c>
      <c r="BN918">
        <v>4</v>
      </c>
      <c r="BO918">
        <v>2</v>
      </c>
      <c r="BP918">
        <v>4</v>
      </c>
      <c r="BQ918">
        <v>3</v>
      </c>
      <c r="BR918">
        <v>3</v>
      </c>
      <c r="BS918">
        <v>5</v>
      </c>
    </row>
    <row r="919" spans="1:72">
      <c r="A919" s="9">
        <v>912</v>
      </c>
      <c r="B919" s="9">
        <v>1</v>
      </c>
      <c r="C919" s="9">
        <v>4</v>
      </c>
      <c r="D919" s="9">
        <v>2</v>
      </c>
      <c r="E919" s="9">
        <v>1</v>
      </c>
      <c r="F919" s="9">
        <v>0</v>
      </c>
      <c r="G919" s="9">
        <v>0</v>
      </c>
      <c r="H919" s="9">
        <v>0</v>
      </c>
      <c r="I919" s="9">
        <v>0</v>
      </c>
      <c r="J919" s="9">
        <v>1</v>
      </c>
      <c r="K919" s="9">
        <v>0</v>
      </c>
      <c r="L919" s="9">
        <v>0</v>
      </c>
      <c r="M919" s="9"/>
      <c r="N919" s="9">
        <v>2</v>
      </c>
      <c r="O919" s="9">
        <v>2</v>
      </c>
      <c r="P919" s="9">
        <v>2</v>
      </c>
      <c r="Q919" s="9">
        <v>1</v>
      </c>
      <c r="R919" s="9">
        <v>1</v>
      </c>
      <c r="S919" s="9">
        <v>2</v>
      </c>
      <c r="T919" s="9">
        <v>1</v>
      </c>
      <c r="U919" s="9">
        <v>1</v>
      </c>
      <c r="V919" s="9">
        <v>2</v>
      </c>
      <c r="W919" s="75">
        <v>1</v>
      </c>
      <c r="X919" s="75">
        <v>1</v>
      </c>
      <c r="Y919" s="75">
        <v>2</v>
      </c>
      <c r="Z919" s="9">
        <v>2</v>
      </c>
      <c r="AA919" s="9">
        <v>2</v>
      </c>
      <c r="AB919" s="9">
        <v>2</v>
      </c>
      <c r="AC919" s="9">
        <v>2</v>
      </c>
      <c r="AD919" s="9">
        <v>1</v>
      </c>
      <c r="AE919" s="9">
        <v>2</v>
      </c>
      <c r="AF919" s="9">
        <v>1</v>
      </c>
      <c r="AG919" s="9">
        <v>1</v>
      </c>
      <c r="AH919" s="91">
        <v>2</v>
      </c>
      <c r="AI919" s="9">
        <v>2</v>
      </c>
      <c r="AJ919">
        <v>2</v>
      </c>
      <c r="AK919" t="s">
        <v>957</v>
      </c>
      <c r="AL919" s="58">
        <v>2</v>
      </c>
      <c r="AM919">
        <v>1</v>
      </c>
      <c r="AN919">
        <v>1</v>
      </c>
      <c r="AO919">
        <v>2</v>
      </c>
      <c r="AP919">
        <v>1</v>
      </c>
      <c r="AQ919">
        <v>1</v>
      </c>
      <c r="AR919">
        <v>2</v>
      </c>
      <c r="AS919">
        <v>2</v>
      </c>
      <c r="AT919">
        <v>1</v>
      </c>
      <c r="AU919">
        <v>2</v>
      </c>
      <c r="AV919">
        <v>2</v>
      </c>
      <c r="AW919">
        <v>1</v>
      </c>
      <c r="AX919">
        <v>2</v>
      </c>
      <c r="AY919">
        <v>2</v>
      </c>
      <c r="AZ919">
        <v>2</v>
      </c>
      <c r="BA919">
        <v>1</v>
      </c>
      <c r="BB919">
        <v>1</v>
      </c>
      <c r="BC919">
        <v>1</v>
      </c>
      <c r="BD919">
        <v>1</v>
      </c>
      <c r="BE919">
        <v>2</v>
      </c>
      <c r="BF919" t="s">
        <v>957</v>
      </c>
      <c r="BG919" t="s">
        <v>957</v>
      </c>
      <c r="BH919">
        <v>1</v>
      </c>
      <c r="BI919">
        <v>1</v>
      </c>
      <c r="BJ919">
        <v>2</v>
      </c>
      <c r="BK919">
        <v>2</v>
      </c>
      <c r="BL919">
        <v>2</v>
      </c>
      <c r="BM919">
        <v>2</v>
      </c>
      <c r="BN919">
        <v>4</v>
      </c>
      <c r="BO919">
        <v>2</v>
      </c>
      <c r="BP919">
        <v>4</v>
      </c>
      <c r="BQ919">
        <v>3</v>
      </c>
      <c r="BR919">
        <v>1</v>
      </c>
      <c r="BS919">
        <v>1</v>
      </c>
      <c r="BT919" t="s">
        <v>508</v>
      </c>
    </row>
    <row r="920" spans="1:72">
      <c r="A920" s="9">
        <v>913</v>
      </c>
      <c r="B920" s="9">
        <v>1</v>
      </c>
      <c r="C920" s="9">
        <v>5</v>
      </c>
      <c r="D920" s="9">
        <v>1</v>
      </c>
      <c r="E920" s="9">
        <v>12</v>
      </c>
      <c r="F920" s="9">
        <v>0</v>
      </c>
      <c r="G920" s="9">
        <v>0</v>
      </c>
      <c r="H920" s="9">
        <v>0</v>
      </c>
      <c r="I920" s="9">
        <v>0</v>
      </c>
      <c r="J920" s="9">
        <v>0</v>
      </c>
      <c r="K920" s="9">
        <v>0</v>
      </c>
      <c r="L920" s="9">
        <v>1</v>
      </c>
      <c r="M920" s="9">
        <v>2</v>
      </c>
      <c r="N920" s="9">
        <v>2</v>
      </c>
      <c r="O920" s="9">
        <v>2</v>
      </c>
      <c r="P920" s="9">
        <v>1</v>
      </c>
      <c r="Q920" s="9">
        <v>1</v>
      </c>
      <c r="R920" s="9">
        <v>1</v>
      </c>
      <c r="S920" s="9">
        <v>2</v>
      </c>
      <c r="T920" s="9">
        <v>2</v>
      </c>
      <c r="U920" s="9">
        <v>1</v>
      </c>
      <c r="V920" s="9">
        <v>2</v>
      </c>
      <c r="W920" s="75">
        <v>2</v>
      </c>
      <c r="X920" s="75" t="s">
        <v>956</v>
      </c>
      <c r="Y920" s="75" t="s">
        <v>952</v>
      </c>
      <c r="Z920" s="9" t="s">
        <v>952</v>
      </c>
      <c r="AA920" s="9">
        <v>2</v>
      </c>
      <c r="AB920" s="9">
        <v>2</v>
      </c>
      <c r="AC920" s="9">
        <v>2</v>
      </c>
      <c r="AD920" s="9">
        <v>2</v>
      </c>
      <c r="AE920" s="9">
        <v>2</v>
      </c>
      <c r="AF920" s="9">
        <v>2</v>
      </c>
      <c r="AG920" s="9">
        <v>2</v>
      </c>
      <c r="AH920" s="91">
        <v>2</v>
      </c>
      <c r="AI920" s="9">
        <v>2</v>
      </c>
      <c r="AJ920">
        <v>2</v>
      </c>
      <c r="AK920" t="s">
        <v>957</v>
      </c>
      <c r="AL920" s="58">
        <v>2</v>
      </c>
      <c r="AM920">
        <v>2</v>
      </c>
      <c r="AN920">
        <v>2</v>
      </c>
      <c r="AO920">
        <v>1</v>
      </c>
      <c r="AP920">
        <v>2</v>
      </c>
      <c r="AQ920">
        <v>2</v>
      </c>
      <c r="AR920">
        <v>2</v>
      </c>
      <c r="AS920">
        <v>2</v>
      </c>
      <c r="AT920">
        <v>2</v>
      </c>
      <c r="AU920">
        <v>2</v>
      </c>
      <c r="AV920">
        <v>2</v>
      </c>
      <c r="AW920">
        <v>2</v>
      </c>
      <c r="AX920">
        <v>2</v>
      </c>
      <c r="AY920">
        <v>2</v>
      </c>
      <c r="AZ920">
        <v>2</v>
      </c>
      <c r="BA920">
        <v>1</v>
      </c>
      <c r="BB920">
        <v>2</v>
      </c>
      <c r="BC920">
        <v>1</v>
      </c>
      <c r="BD920">
        <v>1</v>
      </c>
      <c r="BE920">
        <v>1</v>
      </c>
      <c r="BF920">
        <v>2</v>
      </c>
      <c r="BG920">
        <v>2</v>
      </c>
      <c r="BH920">
        <v>1</v>
      </c>
      <c r="BI920">
        <v>3</v>
      </c>
      <c r="BJ920">
        <v>1</v>
      </c>
      <c r="BK920">
        <v>2</v>
      </c>
      <c r="BL920">
        <v>2</v>
      </c>
      <c r="BM920">
        <v>1</v>
      </c>
      <c r="BN920">
        <v>4</v>
      </c>
      <c r="BO920">
        <v>2</v>
      </c>
      <c r="BP920">
        <v>2</v>
      </c>
      <c r="BQ920">
        <v>4</v>
      </c>
      <c r="BR920">
        <v>4</v>
      </c>
      <c r="BS920">
        <v>3</v>
      </c>
    </row>
    <row r="921" spans="1:72" hidden="1">
      <c r="A921" s="9">
        <v>914</v>
      </c>
      <c r="B921" s="9">
        <v>2</v>
      </c>
      <c r="C921" s="9">
        <v>5</v>
      </c>
      <c r="D921" s="9">
        <v>4</v>
      </c>
      <c r="E921" s="9">
        <v>4</v>
      </c>
      <c r="F921" s="9">
        <v>0</v>
      </c>
      <c r="G921" s="9">
        <v>0</v>
      </c>
      <c r="H921" s="9">
        <v>0</v>
      </c>
      <c r="I921" s="9">
        <v>1</v>
      </c>
      <c r="J921" s="9">
        <v>1</v>
      </c>
      <c r="K921" s="9">
        <v>0</v>
      </c>
      <c r="L921" s="9">
        <v>0</v>
      </c>
      <c r="M921" s="9">
        <v>1</v>
      </c>
      <c r="N921" s="9">
        <v>1</v>
      </c>
      <c r="O921" s="9">
        <v>2</v>
      </c>
      <c r="P921" s="9">
        <v>2</v>
      </c>
      <c r="Q921" s="9">
        <v>1</v>
      </c>
      <c r="R921" s="9">
        <v>1</v>
      </c>
      <c r="S921" s="9">
        <v>2</v>
      </c>
      <c r="T921" s="9">
        <v>1</v>
      </c>
      <c r="U921" s="9">
        <v>1</v>
      </c>
      <c r="V921" s="9">
        <v>1</v>
      </c>
      <c r="W921" s="75">
        <v>1</v>
      </c>
      <c r="X921" s="75">
        <v>1</v>
      </c>
      <c r="Y921" s="75">
        <v>2</v>
      </c>
      <c r="Z921" s="9">
        <v>1</v>
      </c>
      <c r="AA921" s="9">
        <v>1</v>
      </c>
      <c r="AB921" s="9">
        <v>2</v>
      </c>
      <c r="AC921" s="9">
        <v>1</v>
      </c>
      <c r="AD921" s="9">
        <v>1</v>
      </c>
      <c r="AE921" s="9">
        <v>2</v>
      </c>
      <c r="AF921" s="9">
        <v>2</v>
      </c>
      <c r="AG921" s="9">
        <v>1</v>
      </c>
      <c r="AH921" s="91">
        <v>1</v>
      </c>
      <c r="AI921" s="9">
        <v>2</v>
      </c>
      <c r="AJ921">
        <v>2</v>
      </c>
      <c r="AK921" t="s">
        <v>957</v>
      </c>
      <c r="AL921" s="58">
        <v>1</v>
      </c>
      <c r="AM921">
        <v>2</v>
      </c>
      <c r="AN921">
        <v>2</v>
      </c>
      <c r="AO921">
        <v>2</v>
      </c>
      <c r="AP921">
        <v>2</v>
      </c>
      <c r="AQ921">
        <v>2</v>
      </c>
      <c r="AR921">
        <v>2</v>
      </c>
      <c r="AS921">
        <v>2</v>
      </c>
      <c r="AT921">
        <v>2</v>
      </c>
      <c r="AU921">
        <v>2</v>
      </c>
      <c r="AV921">
        <v>2</v>
      </c>
      <c r="AW921">
        <v>2</v>
      </c>
      <c r="AX921">
        <v>2</v>
      </c>
      <c r="AY921">
        <v>2</v>
      </c>
      <c r="AZ921">
        <v>2</v>
      </c>
      <c r="BA921">
        <v>2</v>
      </c>
      <c r="BB921">
        <v>2</v>
      </c>
      <c r="BC921">
        <v>2</v>
      </c>
      <c r="BD921">
        <v>2</v>
      </c>
      <c r="BE921">
        <v>1</v>
      </c>
      <c r="BF921">
        <v>1</v>
      </c>
      <c r="BG921">
        <v>1</v>
      </c>
      <c r="BH921">
        <v>2</v>
      </c>
      <c r="BI921">
        <v>3</v>
      </c>
      <c r="BJ921">
        <v>2</v>
      </c>
      <c r="BK921">
        <v>2</v>
      </c>
      <c r="BL921">
        <v>2</v>
      </c>
      <c r="BM921">
        <v>2</v>
      </c>
      <c r="BN921">
        <v>4</v>
      </c>
      <c r="BO921">
        <v>2</v>
      </c>
      <c r="BP921">
        <v>4</v>
      </c>
      <c r="BQ921">
        <v>2</v>
      </c>
      <c r="BR921">
        <v>3</v>
      </c>
      <c r="BS921">
        <v>2</v>
      </c>
      <c r="BT921" t="s">
        <v>509</v>
      </c>
    </row>
    <row r="922" spans="1:72" hidden="1">
      <c r="A922" s="9">
        <v>915</v>
      </c>
      <c r="B922" s="9">
        <v>2</v>
      </c>
      <c r="C922" s="9">
        <v>8</v>
      </c>
      <c r="D922" s="9">
        <v>5</v>
      </c>
      <c r="E922" s="9">
        <v>1</v>
      </c>
      <c r="F922" s="9">
        <v>0</v>
      </c>
      <c r="G922" s="9">
        <v>0</v>
      </c>
      <c r="H922" s="9">
        <v>0</v>
      </c>
      <c r="I922" s="9">
        <v>0</v>
      </c>
      <c r="J922" s="9">
        <v>1</v>
      </c>
      <c r="K922" s="9">
        <v>1</v>
      </c>
      <c r="L922" s="9">
        <v>0</v>
      </c>
      <c r="M922" s="9">
        <v>2</v>
      </c>
      <c r="N922" s="9">
        <v>1</v>
      </c>
      <c r="O922" s="9">
        <v>1</v>
      </c>
      <c r="P922" s="9">
        <v>1</v>
      </c>
      <c r="Q922" s="9">
        <v>2</v>
      </c>
      <c r="R922" s="9" t="s">
        <v>962</v>
      </c>
      <c r="S922" s="9" t="s">
        <v>957</v>
      </c>
      <c r="T922" s="9">
        <v>1</v>
      </c>
      <c r="U922" s="9">
        <v>2</v>
      </c>
      <c r="V922" s="9" t="s">
        <v>957</v>
      </c>
      <c r="W922" s="75">
        <v>2</v>
      </c>
      <c r="X922" s="75" t="s">
        <v>956</v>
      </c>
      <c r="Y922" s="75" t="s">
        <v>952</v>
      </c>
      <c r="Z922" s="9" t="s">
        <v>952</v>
      </c>
      <c r="AA922" s="9">
        <v>2</v>
      </c>
      <c r="AB922" s="9">
        <v>2</v>
      </c>
      <c r="AC922" s="9">
        <v>2</v>
      </c>
      <c r="AD922" s="9">
        <v>1</v>
      </c>
      <c r="AE922" s="9">
        <v>2</v>
      </c>
      <c r="AF922" s="9">
        <v>1</v>
      </c>
      <c r="AG922" s="9">
        <v>1</v>
      </c>
      <c r="AH922" s="9">
        <v>1</v>
      </c>
      <c r="AI922" s="9">
        <v>2</v>
      </c>
      <c r="AJ922">
        <v>2</v>
      </c>
      <c r="AK922" t="s">
        <v>957</v>
      </c>
      <c r="AL922" s="58">
        <v>1</v>
      </c>
      <c r="AM922">
        <v>1</v>
      </c>
      <c r="AN922">
        <v>1</v>
      </c>
      <c r="AO922">
        <v>2</v>
      </c>
      <c r="AP922">
        <v>1</v>
      </c>
      <c r="AQ922">
        <v>2</v>
      </c>
      <c r="AR922">
        <v>2</v>
      </c>
      <c r="AS922">
        <v>2</v>
      </c>
      <c r="AT922">
        <v>1</v>
      </c>
      <c r="AU922">
        <v>1</v>
      </c>
      <c r="AV922">
        <v>1</v>
      </c>
      <c r="AW922">
        <v>1</v>
      </c>
      <c r="AX922">
        <v>2</v>
      </c>
      <c r="AY922">
        <v>2</v>
      </c>
      <c r="AZ922">
        <v>2</v>
      </c>
      <c r="BA922">
        <v>1</v>
      </c>
      <c r="BB922">
        <v>2</v>
      </c>
      <c r="BC922">
        <v>1</v>
      </c>
      <c r="BD922">
        <v>1</v>
      </c>
      <c r="BE922">
        <v>1</v>
      </c>
      <c r="BF922">
        <v>2</v>
      </c>
      <c r="BG922">
        <v>2</v>
      </c>
      <c r="BH922">
        <v>1</v>
      </c>
      <c r="BI922">
        <v>1</v>
      </c>
      <c r="BJ922">
        <v>1</v>
      </c>
      <c r="BK922">
        <v>1</v>
      </c>
      <c r="BL922">
        <v>1</v>
      </c>
      <c r="BM922">
        <v>1</v>
      </c>
      <c r="BN922">
        <v>3</v>
      </c>
      <c r="BO922">
        <v>2</v>
      </c>
      <c r="BP922">
        <v>1</v>
      </c>
      <c r="BQ922">
        <v>2</v>
      </c>
      <c r="BR922">
        <v>3</v>
      </c>
      <c r="BS922">
        <v>2</v>
      </c>
      <c r="BT922" t="s">
        <v>510</v>
      </c>
    </row>
    <row r="923" spans="1:72">
      <c r="A923" s="9">
        <v>916</v>
      </c>
      <c r="B923" s="9">
        <v>1</v>
      </c>
      <c r="C923" s="9">
        <v>5</v>
      </c>
      <c r="D923" s="9">
        <v>1</v>
      </c>
      <c r="E923" s="9">
        <v>7</v>
      </c>
      <c r="F923" s="9">
        <v>0</v>
      </c>
      <c r="G923" s="9">
        <v>1</v>
      </c>
      <c r="H923" s="9">
        <v>1</v>
      </c>
      <c r="I923" s="9">
        <v>1</v>
      </c>
      <c r="J923" s="9">
        <v>0</v>
      </c>
      <c r="K923" s="9">
        <v>0</v>
      </c>
      <c r="L923" s="9">
        <v>0</v>
      </c>
      <c r="M923" s="9">
        <v>2</v>
      </c>
      <c r="N923" s="9">
        <v>2</v>
      </c>
      <c r="O923" s="9">
        <v>2</v>
      </c>
      <c r="P923" s="9">
        <v>1</v>
      </c>
      <c r="Q923" s="9">
        <v>1</v>
      </c>
      <c r="R923" s="9">
        <v>1</v>
      </c>
      <c r="S923" s="9">
        <v>2</v>
      </c>
      <c r="T923" s="9">
        <v>1</v>
      </c>
      <c r="U923" s="9">
        <v>1</v>
      </c>
      <c r="V923" s="9">
        <v>1</v>
      </c>
      <c r="W923" s="75">
        <v>1</v>
      </c>
      <c r="X923" s="75">
        <v>1</v>
      </c>
      <c r="Y923" s="75">
        <v>2</v>
      </c>
      <c r="Z923" s="9">
        <v>1</v>
      </c>
      <c r="AA923" s="9">
        <v>1</v>
      </c>
      <c r="AB923" s="9">
        <v>1</v>
      </c>
      <c r="AC923" s="9">
        <v>1</v>
      </c>
      <c r="AD923" s="9">
        <v>1</v>
      </c>
      <c r="AE923" s="9">
        <v>2</v>
      </c>
      <c r="AF923" s="9">
        <v>1</v>
      </c>
      <c r="AG923" s="9">
        <v>1</v>
      </c>
      <c r="AH923" s="91">
        <v>2</v>
      </c>
      <c r="AI923" s="9">
        <v>2</v>
      </c>
      <c r="AJ923">
        <v>1</v>
      </c>
      <c r="AK923">
        <v>1</v>
      </c>
      <c r="AL923" s="58">
        <v>2</v>
      </c>
      <c r="AM923">
        <v>1</v>
      </c>
      <c r="AN923">
        <v>1</v>
      </c>
      <c r="AO923">
        <v>2</v>
      </c>
      <c r="AP923">
        <v>2</v>
      </c>
      <c r="AQ923">
        <v>2</v>
      </c>
      <c r="AR923">
        <v>2</v>
      </c>
      <c r="AS923">
        <v>2</v>
      </c>
      <c r="AT923">
        <v>1</v>
      </c>
      <c r="AU923">
        <v>2</v>
      </c>
      <c r="AV923">
        <v>2</v>
      </c>
      <c r="AW923">
        <v>1</v>
      </c>
      <c r="AX923">
        <v>2</v>
      </c>
      <c r="AY923">
        <v>2</v>
      </c>
      <c r="AZ923">
        <v>2</v>
      </c>
      <c r="BA923">
        <v>1</v>
      </c>
      <c r="BB923">
        <v>2</v>
      </c>
      <c r="BC923">
        <v>1</v>
      </c>
      <c r="BD923">
        <v>1</v>
      </c>
      <c r="BE923">
        <v>2</v>
      </c>
      <c r="BF923" t="s">
        <v>968</v>
      </c>
      <c r="BG923" t="s">
        <v>957</v>
      </c>
      <c r="BH923">
        <v>1</v>
      </c>
      <c r="BI923">
        <v>1</v>
      </c>
      <c r="BJ923">
        <v>1</v>
      </c>
      <c r="BK923">
        <v>2</v>
      </c>
      <c r="BL923">
        <v>2</v>
      </c>
      <c r="BM923">
        <v>2</v>
      </c>
      <c r="BN923">
        <v>3</v>
      </c>
      <c r="BO923">
        <v>3</v>
      </c>
      <c r="BP923">
        <v>3</v>
      </c>
      <c r="BQ923">
        <v>2</v>
      </c>
      <c r="BR923">
        <v>1</v>
      </c>
      <c r="BS923">
        <v>2</v>
      </c>
    </row>
    <row r="924" spans="1:72" hidden="1">
      <c r="A924" s="9">
        <v>917</v>
      </c>
      <c r="B924" s="9">
        <v>2</v>
      </c>
      <c r="C924" s="9">
        <v>6</v>
      </c>
      <c r="D924" s="9">
        <v>1</v>
      </c>
      <c r="E924" s="9">
        <v>6</v>
      </c>
      <c r="F924" s="9">
        <v>0</v>
      </c>
      <c r="G924" s="9">
        <v>0</v>
      </c>
      <c r="H924" s="9">
        <v>0</v>
      </c>
      <c r="I924" s="9">
        <v>0</v>
      </c>
      <c r="J924" s="9">
        <v>0</v>
      </c>
      <c r="K924" s="9">
        <v>1</v>
      </c>
      <c r="L924" s="9">
        <v>0</v>
      </c>
      <c r="M924" s="9">
        <v>2</v>
      </c>
      <c r="N924" s="9">
        <v>2</v>
      </c>
      <c r="O924" s="9">
        <v>2</v>
      </c>
      <c r="P924" s="9">
        <v>2</v>
      </c>
      <c r="Q924" s="9">
        <v>1</v>
      </c>
      <c r="R924" s="9">
        <v>1</v>
      </c>
      <c r="S924" s="9">
        <v>2</v>
      </c>
      <c r="T924" s="9">
        <v>2</v>
      </c>
      <c r="U924" s="9">
        <v>1</v>
      </c>
      <c r="V924" s="9">
        <v>2</v>
      </c>
      <c r="W924" s="75">
        <v>2</v>
      </c>
      <c r="X924" s="75" t="s">
        <v>956</v>
      </c>
      <c r="Y924" s="75" t="s">
        <v>952</v>
      </c>
      <c r="Z924" s="9" t="s">
        <v>952</v>
      </c>
      <c r="AA924" s="9">
        <v>1</v>
      </c>
      <c r="AB924" s="9">
        <v>2</v>
      </c>
      <c r="AC924" s="9">
        <v>2</v>
      </c>
      <c r="AD924" s="9">
        <v>1</v>
      </c>
      <c r="AE924" s="9">
        <v>2</v>
      </c>
      <c r="AF924" s="9">
        <v>2</v>
      </c>
      <c r="AG924" s="9">
        <v>2</v>
      </c>
      <c r="AH924" s="91">
        <v>1</v>
      </c>
      <c r="AI924" s="9">
        <v>1</v>
      </c>
      <c r="AJ924">
        <v>2</v>
      </c>
      <c r="AK924" t="s">
        <v>957</v>
      </c>
      <c r="AL924" s="58">
        <v>1</v>
      </c>
      <c r="AM924">
        <v>1</v>
      </c>
      <c r="AN924">
        <v>2</v>
      </c>
      <c r="AO924">
        <v>2</v>
      </c>
      <c r="AP924">
        <v>2</v>
      </c>
      <c r="AQ924">
        <v>2</v>
      </c>
      <c r="AR924">
        <v>2</v>
      </c>
      <c r="AS924">
        <v>2</v>
      </c>
      <c r="AT924">
        <v>2</v>
      </c>
      <c r="AU924">
        <v>2</v>
      </c>
      <c r="AV924">
        <v>2</v>
      </c>
      <c r="AW924">
        <v>2</v>
      </c>
      <c r="AX924">
        <v>2</v>
      </c>
      <c r="AY924">
        <v>2</v>
      </c>
      <c r="AZ924">
        <v>2</v>
      </c>
      <c r="BA924">
        <v>1</v>
      </c>
      <c r="BB924">
        <v>2</v>
      </c>
      <c r="BC924">
        <v>1</v>
      </c>
      <c r="BD924">
        <v>1</v>
      </c>
      <c r="BE924">
        <v>1</v>
      </c>
      <c r="BF924">
        <v>1</v>
      </c>
      <c r="BG924">
        <v>1</v>
      </c>
      <c r="BH924">
        <v>1</v>
      </c>
      <c r="BI924">
        <v>4</v>
      </c>
      <c r="BJ924">
        <v>4</v>
      </c>
      <c r="BK924">
        <v>4</v>
      </c>
      <c r="BL924">
        <v>2</v>
      </c>
      <c r="BM924">
        <v>1</v>
      </c>
      <c r="BN924">
        <v>4</v>
      </c>
      <c r="BO924">
        <v>4</v>
      </c>
      <c r="BP924">
        <v>4</v>
      </c>
      <c r="BQ924">
        <v>4</v>
      </c>
      <c r="BR924">
        <v>3</v>
      </c>
      <c r="BS924">
        <v>2</v>
      </c>
    </row>
    <row r="925" spans="1:72" hidden="1">
      <c r="A925" s="9">
        <v>918</v>
      </c>
      <c r="B925" s="9">
        <v>1</v>
      </c>
      <c r="C925" s="9">
        <v>7</v>
      </c>
      <c r="D925" s="9">
        <v>4</v>
      </c>
      <c r="E925" s="9">
        <v>12</v>
      </c>
      <c r="F925" s="9">
        <v>0</v>
      </c>
      <c r="G925" s="9">
        <v>0</v>
      </c>
      <c r="H925" s="9">
        <v>0</v>
      </c>
      <c r="I925" s="9">
        <v>0</v>
      </c>
      <c r="J925" s="9">
        <v>0</v>
      </c>
      <c r="K925" s="9">
        <v>1</v>
      </c>
      <c r="L925" s="9">
        <v>0</v>
      </c>
      <c r="M925" s="9">
        <v>2</v>
      </c>
      <c r="N925" s="9">
        <v>1</v>
      </c>
      <c r="O925" s="9">
        <v>2</v>
      </c>
      <c r="P925" s="9">
        <v>1</v>
      </c>
      <c r="Q925" s="9">
        <v>1</v>
      </c>
      <c r="R925" s="9">
        <v>1</v>
      </c>
      <c r="S925" s="9">
        <v>2</v>
      </c>
      <c r="T925" s="9">
        <v>2</v>
      </c>
      <c r="U925" s="9">
        <v>1</v>
      </c>
      <c r="V925" s="9">
        <v>2</v>
      </c>
      <c r="W925" s="75">
        <v>2</v>
      </c>
      <c r="X925" s="75" t="s">
        <v>956</v>
      </c>
      <c r="Y925" s="75" t="s">
        <v>952</v>
      </c>
      <c r="Z925" s="9" t="s">
        <v>952</v>
      </c>
      <c r="AA925" s="9">
        <v>2</v>
      </c>
      <c r="AB925" s="9">
        <v>2</v>
      </c>
      <c r="AC925" s="9">
        <v>1</v>
      </c>
      <c r="AD925" s="9">
        <v>1</v>
      </c>
      <c r="AE925" s="9">
        <v>1</v>
      </c>
      <c r="AF925" s="9">
        <v>1</v>
      </c>
      <c r="AG925" s="9">
        <v>1</v>
      </c>
      <c r="AH925" s="91">
        <v>1</v>
      </c>
      <c r="AI925" s="9">
        <v>2</v>
      </c>
      <c r="AJ925">
        <v>2</v>
      </c>
      <c r="AK925" t="s">
        <v>957</v>
      </c>
      <c r="AL925" s="58">
        <v>2</v>
      </c>
      <c r="AM925">
        <v>1</v>
      </c>
      <c r="AN925">
        <v>1</v>
      </c>
      <c r="AO925">
        <v>2</v>
      </c>
      <c r="AP925">
        <v>2</v>
      </c>
      <c r="AQ925">
        <v>2</v>
      </c>
      <c r="AR925">
        <v>2</v>
      </c>
      <c r="AS925">
        <v>2</v>
      </c>
      <c r="AT925">
        <v>2</v>
      </c>
      <c r="AU925">
        <v>2</v>
      </c>
      <c r="AV925">
        <v>2</v>
      </c>
      <c r="AW925">
        <v>1</v>
      </c>
      <c r="AX925">
        <v>2</v>
      </c>
      <c r="AY925">
        <v>2</v>
      </c>
      <c r="AZ925">
        <v>2</v>
      </c>
      <c r="BA925">
        <v>1</v>
      </c>
      <c r="BB925">
        <v>2</v>
      </c>
      <c r="BC925">
        <v>2</v>
      </c>
      <c r="BD925">
        <v>2</v>
      </c>
      <c r="BE925">
        <v>1</v>
      </c>
      <c r="BF925">
        <v>2</v>
      </c>
      <c r="BG925">
        <v>2</v>
      </c>
      <c r="BH925">
        <v>1</v>
      </c>
      <c r="BI925">
        <v>3</v>
      </c>
      <c r="BJ925">
        <v>2</v>
      </c>
      <c r="BK925">
        <v>2</v>
      </c>
      <c r="BL925">
        <v>2</v>
      </c>
      <c r="BM925">
        <v>4</v>
      </c>
      <c r="BN925">
        <v>4</v>
      </c>
      <c r="BO925">
        <v>2</v>
      </c>
      <c r="BP925">
        <v>2</v>
      </c>
      <c r="BQ925">
        <v>3</v>
      </c>
      <c r="BR925">
        <v>3</v>
      </c>
      <c r="BS925">
        <v>3</v>
      </c>
    </row>
    <row r="926" spans="1:72" hidden="1">
      <c r="A926" s="9">
        <v>919</v>
      </c>
      <c r="B926" s="9">
        <v>1</v>
      </c>
      <c r="C926" s="9">
        <v>7</v>
      </c>
      <c r="D926" s="9">
        <v>3</v>
      </c>
      <c r="E926" s="9">
        <v>7</v>
      </c>
      <c r="F926" s="9">
        <v>0</v>
      </c>
      <c r="G926" s="9">
        <v>0</v>
      </c>
      <c r="H926" s="9">
        <v>0</v>
      </c>
      <c r="I926" s="9">
        <v>0</v>
      </c>
      <c r="J926" s="9">
        <v>1</v>
      </c>
      <c r="K926" s="9">
        <v>0</v>
      </c>
      <c r="L926" s="9">
        <v>0</v>
      </c>
      <c r="M926" s="9">
        <v>1</v>
      </c>
      <c r="N926" s="9">
        <v>1</v>
      </c>
      <c r="O926" s="9">
        <v>1</v>
      </c>
      <c r="P926" s="9">
        <v>1</v>
      </c>
      <c r="Q926" s="9">
        <v>1</v>
      </c>
      <c r="R926" s="9">
        <v>1</v>
      </c>
      <c r="S926" s="9">
        <v>1</v>
      </c>
      <c r="T926" s="9">
        <v>2</v>
      </c>
      <c r="U926" s="9">
        <v>1</v>
      </c>
      <c r="V926" s="9">
        <v>2</v>
      </c>
      <c r="W926" s="75">
        <v>1</v>
      </c>
      <c r="X926" s="75">
        <v>1</v>
      </c>
      <c r="Y926" s="75">
        <v>2</v>
      </c>
      <c r="Z926" s="9">
        <v>2</v>
      </c>
      <c r="AA926" s="9">
        <v>2</v>
      </c>
      <c r="AB926" s="9">
        <v>2</v>
      </c>
      <c r="AC926" s="9">
        <v>1</v>
      </c>
      <c r="AD926" s="9">
        <v>1</v>
      </c>
      <c r="AE926" s="9">
        <v>1</v>
      </c>
      <c r="AF926" s="9">
        <v>1</v>
      </c>
      <c r="AG926" s="9">
        <v>1</v>
      </c>
      <c r="AH926" s="91">
        <v>1</v>
      </c>
      <c r="AI926" s="9">
        <v>2</v>
      </c>
      <c r="AJ926">
        <v>2</v>
      </c>
      <c r="AK926" t="s">
        <v>957</v>
      </c>
      <c r="AL926" s="58">
        <v>2</v>
      </c>
      <c r="AM926">
        <v>1</v>
      </c>
      <c r="AN926">
        <v>1</v>
      </c>
      <c r="AO926">
        <v>1</v>
      </c>
      <c r="AP926">
        <v>1</v>
      </c>
      <c r="AQ926">
        <v>2</v>
      </c>
      <c r="AR926">
        <v>1</v>
      </c>
      <c r="AS926">
        <v>1</v>
      </c>
      <c r="AT926">
        <v>1</v>
      </c>
      <c r="AU926">
        <v>2</v>
      </c>
      <c r="AV926">
        <v>2</v>
      </c>
      <c r="AW926">
        <v>2</v>
      </c>
      <c r="AX926">
        <v>1</v>
      </c>
      <c r="AY926">
        <v>1</v>
      </c>
      <c r="AZ926">
        <v>1</v>
      </c>
      <c r="BA926">
        <v>1</v>
      </c>
      <c r="BB926">
        <v>2</v>
      </c>
      <c r="BC926">
        <v>1</v>
      </c>
      <c r="BD926">
        <v>1</v>
      </c>
      <c r="BE926">
        <v>1</v>
      </c>
      <c r="BF926">
        <v>1</v>
      </c>
      <c r="BG926">
        <v>1</v>
      </c>
      <c r="BH926">
        <v>1</v>
      </c>
      <c r="BI926">
        <v>1</v>
      </c>
      <c r="BJ926">
        <v>1</v>
      </c>
      <c r="BK926">
        <v>1</v>
      </c>
      <c r="BL926">
        <v>1</v>
      </c>
      <c r="BM926">
        <v>2</v>
      </c>
      <c r="BN926">
        <v>2</v>
      </c>
      <c r="BO926">
        <v>2</v>
      </c>
      <c r="BP926">
        <v>4</v>
      </c>
      <c r="BQ926">
        <v>3</v>
      </c>
      <c r="BR926">
        <v>2</v>
      </c>
      <c r="BT926" t="s">
        <v>511</v>
      </c>
    </row>
    <row r="927" spans="1:72">
      <c r="A927" s="9">
        <v>920</v>
      </c>
      <c r="B927" s="9">
        <v>2</v>
      </c>
      <c r="C927" s="9">
        <v>8</v>
      </c>
      <c r="D927" s="9">
        <v>5</v>
      </c>
      <c r="E927" s="9">
        <v>15</v>
      </c>
      <c r="F927" s="9">
        <v>0</v>
      </c>
      <c r="G927" s="9">
        <v>0</v>
      </c>
      <c r="H927" s="9">
        <v>0</v>
      </c>
      <c r="I927" s="9">
        <v>0</v>
      </c>
      <c r="J927" s="9">
        <v>0</v>
      </c>
      <c r="K927" s="9">
        <v>1</v>
      </c>
      <c r="L927" s="9">
        <v>0</v>
      </c>
      <c r="M927" s="9">
        <v>2</v>
      </c>
      <c r="N927" s="9">
        <v>2</v>
      </c>
      <c r="O927" s="9">
        <v>2</v>
      </c>
      <c r="P927" s="9">
        <v>1</v>
      </c>
      <c r="Q927" s="9">
        <v>1</v>
      </c>
      <c r="R927" s="9">
        <v>1</v>
      </c>
      <c r="S927" s="9">
        <v>1</v>
      </c>
      <c r="T927" s="9">
        <v>1</v>
      </c>
      <c r="U927" s="9">
        <v>1</v>
      </c>
      <c r="V927" s="9">
        <v>1</v>
      </c>
      <c r="W927" s="75">
        <v>1</v>
      </c>
      <c r="X927" s="75">
        <v>2</v>
      </c>
      <c r="Y927" s="75">
        <v>2</v>
      </c>
      <c r="Z927" s="9">
        <v>1</v>
      </c>
      <c r="AA927" s="9">
        <v>1</v>
      </c>
      <c r="AB927" s="9">
        <v>1</v>
      </c>
      <c r="AC927" s="9">
        <v>1</v>
      </c>
      <c r="AD927" s="9">
        <v>1</v>
      </c>
      <c r="AE927" s="9">
        <v>2</v>
      </c>
      <c r="AF927" s="9">
        <v>1</v>
      </c>
      <c r="AG927" s="9">
        <v>1</v>
      </c>
      <c r="AH927" s="9">
        <v>1</v>
      </c>
      <c r="AI927" s="9">
        <v>2</v>
      </c>
      <c r="AJ927">
        <v>2</v>
      </c>
      <c r="AK927" t="s">
        <v>957</v>
      </c>
      <c r="AL927" s="58">
        <v>1</v>
      </c>
      <c r="AM927">
        <v>2</v>
      </c>
      <c r="AN927">
        <v>2</v>
      </c>
      <c r="AO927">
        <v>2</v>
      </c>
      <c r="AP927">
        <v>2</v>
      </c>
      <c r="AQ927">
        <v>2</v>
      </c>
      <c r="AR927">
        <v>2</v>
      </c>
      <c r="AS927">
        <v>2</v>
      </c>
      <c r="AT927">
        <v>2</v>
      </c>
      <c r="AU927">
        <v>2</v>
      </c>
      <c r="AV927">
        <v>2</v>
      </c>
      <c r="AW927">
        <v>1</v>
      </c>
      <c r="AX927">
        <v>2</v>
      </c>
      <c r="AY927">
        <v>2</v>
      </c>
      <c r="AZ927">
        <v>1</v>
      </c>
      <c r="BB927">
        <v>2</v>
      </c>
      <c r="BC927">
        <v>1</v>
      </c>
      <c r="BD927">
        <v>1</v>
      </c>
      <c r="BE927">
        <v>1</v>
      </c>
      <c r="BF927">
        <v>1</v>
      </c>
      <c r="BG927">
        <v>2</v>
      </c>
      <c r="BH927">
        <v>1</v>
      </c>
      <c r="BI927">
        <v>2</v>
      </c>
      <c r="BJ927">
        <v>2</v>
      </c>
      <c r="BK927">
        <v>2</v>
      </c>
      <c r="BL927">
        <v>2</v>
      </c>
      <c r="BM927">
        <v>2</v>
      </c>
      <c r="BN927">
        <v>4</v>
      </c>
      <c r="BO927">
        <v>2</v>
      </c>
      <c r="BQ927">
        <v>3</v>
      </c>
      <c r="BR927">
        <v>1</v>
      </c>
      <c r="BS927">
        <v>5</v>
      </c>
    </row>
    <row r="928" spans="1:72" hidden="1">
      <c r="A928" s="9">
        <v>921</v>
      </c>
      <c r="B928" s="9">
        <v>2</v>
      </c>
      <c r="C928" s="9">
        <v>8</v>
      </c>
      <c r="D928" s="9">
        <v>7</v>
      </c>
      <c r="E928" s="9">
        <v>12</v>
      </c>
      <c r="F928" s="9">
        <v>0</v>
      </c>
      <c r="G928" s="9">
        <v>0</v>
      </c>
      <c r="H928" s="9">
        <v>0</v>
      </c>
      <c r="I928" s="9">
        <v>0</v>
      </c>
      <c r="J928" s="9">
        <v>0</v>
      </c>
      <c r="K928" s="9">
        <v>0</v>
      </c>
      <c r="L928" s="9">
        <v>1</v>
      </c>
      <c r="M928" s="9">
        <v>2</v>
      </c>
      <c r="N928" s="9">
        <v>1</v>
      </c>
      <c r="O928" s="9">
        <v>1</v>
      </c>
      <c r="P928" s="9">
        <v>1</v>
      </c>
      <c r="Q928" s="9">
        <v>1</v>
      </c>
      <c r="R928" s="9">
        <v>1</v>
      </c>
      <c r="S928" s="9">
        <v>2</v>
      </c>
      <c r="T928" s="9">
        <v>1</v>
      </c>
      <c r="U928" s="9">
        <v>1</v>
      </c>
      <c r="V928" s="9">
        <v>2</v>
      </c>
      <c r="W928" s="75">
        <v>1</v>
      </c>
      <c r="X928" s="75">
        <v>1</v>
      </c>
      <c r="Y928" s="75">
        <v>2</v>
      </c>
      <c r="Z928" s="9">
        <v>2</v>
      </c>
      <c r="AA928" s="9">
        <v>1</v>
      </c>
      <c r="AB928" s="9">
        <v>2</v>
      </c>
      <c r="AC928" s="9">
        <v>1</v>
      </c>
      <c r="AD928" s="9">
        <v>1</v>
      </c>
      <c r="AE928" s="9">
        <v>1</v>
      </c>
      <c r="AF928" s="9">
        <v>1</v>
      </c>
      <c r="AG928" s="9">
        <v>1</v>
      </c>
      <c r="AH928" s="91">
        <v>1</v>
      </c>
      <c r="AI928" s="9">
        <v>2</v>
      </c>
      <c r="AJ928">
        <v>2</v>
      </c>
      <c r="AK928" t="s">
        <v>957</v>
      </c>
      <c r="AL928" s="58">
        <v>1</v>
      </c>
      <c r="AM928">
        <v>1</v>
      </c>
      <c r="AN928">
        <v>1</v>
      </c>
      <c r="AO928">
        <v>2</v>
      </c>
      <c r="AP928">
        <v>1</v>
      </c>
      <c r="AQ928">
        <v>2</v>
      </c>
      <c r="AR928">
        <v>1</v>
      </c>
      <c r="AS928">
        <v>2</v>
      </c>
      <c r="AT928">
        <v>1</v>
      </c>
      <c r="AU928">
        <v>1</v>
      </c>
      <c r="AV928">
        <v>2</v>
      </c>
      <c r="AW928">
        <v>1</v>
      </c>
      <c r="AX928">
        <v>2</v>
      </c>
      <c r="AY928">
        <v>2</v>
      </c>
      <c r="AZ928">
        <v>1</v>
      </c>
      <c r="BA928">
        <v>1</v>
      </c>
      <c r="BB928">
        <v>2</v>
      </c>
      <c r="BC928">
        <v>1</v>
      </c>
      <c r="BD928">
        <v>2</v>
      </c>
      <c r="BE928">
        <v>2</v>
      </c>
      <c r="BF928" t="s">
        <v>957</v>
      </c>
      <c r="BG928" t="s">
        <v>957</v>
      </c>
      <c r="BH928">
        <v>1</v>
      </c>
      <c r="BI928">
        <v>1</v>
      </c>
      <c r="BJ928">
        <v>2</v>
      </c>
      <c r="BK928">
        <v>2</v>
      </c>
      <c r="BL928">
        <v>1</v>
      </c>
      <c r="BM928">
        <v>1</v>
      </c>
      <c r="BN928">
        <v>4</v>
      </c>
      <c r="BO928">
        <v>2</v>
      </c>
      <c r="BP928">
        <v>2</v>
      </c>
      <c r="BQ928">
        <v>3</v>
      </c>
      <c r="BR928">
        <v>1</v>
      </c>
      <c r="BS928">
        <v>2</v>
      </c>
      <c r="BT928" t="s">
        <v>512</v>
      </c>
    </row>
    <row r="929" spans="1:72" hidden="1">
      <c r="A929" s="9">
        <v>922</v>
      </c>
      <c r="B929" s="9">
        <v>1</v>
      </c>
      <c r="C929" s="9">
        <v>8</v>
      </c>
      <c r="D929" s="9">
        <v>1</v>
      </c>
      <c r="E929" s="9">
        <v>5</v>
      </c>
      <c r="F929" s="9">
        <v>0</v>
      </c>
      <c r="G929" s="9">
        <v>0</v>
      </c>
      <c r="H929" s="9">
        <v>0</v>
      </c>
      <c r="I929" s="9">
        <v>0</v>
      </c>
      <c r="J929" s="9">
        <v>0</v>
      </c>
      <c r="K929" s="9">
        <v>1</v>
      </c>
      <c r="L929" s="9">
        <v>0</v>
      </c>
      <c r="M929" s="9">
        <v>3</v>
      </c>
      <c r="N929" s="9">
        <v>1</v>
      </c>
      <c r="O929" s="9">
        <v>1</v>
      </c>
      <c r="P929" s="9">
        <v>1</v>
      </c>
      <c r="Q929" s="9">
        <v>1</v>
      </c>
      <c r="R929" s="9">
        <v>1</v>
      </c>
      <c r="S929" s="9">
        <v>2</v>
      </c>
      <c r="T929" s="9">
        <v>1</v>
      </c>
      <c r="U929" s="9">
        <v>1</v>
      </c>
      <c r="V929" s="9">
        <v>2</v>
      </c>
      <c r="W929" s="75">
        <v>2</v>
      </c>
      <c r="X929" s="75" t="s">
        <v>956</v>
      </c>
      <c r="Y929" s="75" t="s">
        <v>952</v>
      </c>
      <c r="Z929" s="9" t="s">
        <v>952</v>
      </c>
      <c r="AA929" s="9">
        <v>1</v>
      </c>
      <c r="AB929" s="9">
        <v>1</v>
      </c>
      <c r="AC929" s="9">
        <v>1</v>
      </c>
      <c r="AD929" s="9">
        <v>1</v>
      </c>
      <c r="AE929" s="9">
        <v>1</v>
      </c>
      <c r="AF929" s="9">
        <v>2</v>
      </c>
      <c r="AG929" s="9">
        <v>2</v>
      </c>
      <c r="AH929" s="91">
        <v>1</v>
      </c>
      <c r="AI929" s="9">
        <v>2</v>
      </c>
      <c r="AJ929">
        <v>2</v>
      </c>
      <c r="AK929" t="s">
        <v>957</v>
      </c>
      <c r="AL929" s="58">
        <v>1</v>
      </c>
      <c r="AM929">
        <v>1</v>
      </c>
      <c r="AN929">
        <v>1</v>
      </c>
      <c r="AO929">
        <v>2</v>
      </c>
      <c r="AP929">
        <v>1</v>
      </c>
      <c r="AQ929">
        <v>2</v>
      </c>
      <c r="AR929">
        <v>1</v>
      </c>
      <c r="AS929">
        <v>2</v>
      </c>
      <c r="AT929">
        <v>2</v>
      </c>
      <c r="AU929">
        <v>2</v>
      </c>
      <c r="AV929">
        <v>2</v>
      </c>
      <c r="AW929">
        <v>1</v>
      </c>
      <c r="AX929">
        <v>1</v>
      </c>
      <c r="AY929">
        <v>1</v>
      </c>
      <c r="AZ929">
        <v>1</v>
      </c>
      <c r="BA929">
        <v>2</v>
      </c>
      <c r="BB929">
        <v>1</v>
      </c>
      <c r="BC929">
        <v>1</v>
      </c>
      <c r="BD929">
        <v>1</v>
      </c>
      <c r="BE929">
        <v>2</v>
      </c>
      <c r="BF929" t="s">
        <v>957</v>
      </c>
      <c r="BG929" t="s">
        <v>957</v>
      </c>
      <c r="BH929">
        <v>1</v>
      </c>
      <c r="BI929">
        <v>4</v>
      </c>
      <c r="BJ929">
        <v>1</v>
      </c>
      <c r="BK929">
        <v>2</v>
      </c>
      <c r="BL929">
        <v>1</v>
      </c>
      <c r="BM929">
        <v>1</v>
      </c>
      <c r="BN929">
        <v>4</v>
      </c>
      <c r="BO929">
        <v>3</v>
      </c>
      <c r="BP929">
        <v>3</v>
      </c>
      <c r="BQ929">
        <v>4</v>
      </c>
      <c r="BR929">
        <v>3</v>
      </c>
      <c r="BS929">
        <v>5</v>
      </c>
    </row>
    <row r="930" spans="1:72">
      <c r="A930" s="9">
        <v>923</v>
      </c>
      <c r="B930" s="9">
        <v>2</v>
      </c>
      <c r="C930" s="9">
        <v>9</v>
      </c>
      <c r="D930" s="9">
        <v>5</v>
      </c>
      <c r="E930" s="9">
        <v>5</v>
      </c>
      <c r="F930" s="9">
        <v>0</v>
      </c>
      <c r="G930" s="9">
        <v>0</v>
      </c>
      <c r="H930" s="9">
        <v>0</v>
      </c>
      <c r="I930" s="9">
        <v>0</v>
      </c>
      <c r="J930" s="9">
        <v>0</v>
      </c>
      <c r="K930" s="9">
        <v>0</v>
      </c>
      <c r="L930" s="9">
        <v>1</v>
      </c>
      <c r="M930" s="9">
        <v>2</v>
      </c>
      <c r="N930" s="9">
        <v>2</v>
      </c>
      <c r="O930" s="9">
        <v>2</v>
      </c>
      <c r="P930" s="9">
        <v>1</v>
      </c>
      <c r="Q930" s="9">
        <v>1</v>
      </c>
      <c r="R930" s="9">
        <v>2</v>
      </c>
      <c r="S930" s="9">
        <v>1</v>
      </c>
      <c r="T930" s="9">
        <v>2</v>
      </c>
      <c r="U930" s="9">
        <v>1</v>
      </c>
      <c r="V930" s="9">
        <v>2</v>
      </c>
      <c r="W930" s="75">
        <v>2</v>
      </c>
      <c r="X930" s="75" t="s">
        <v>956</v>
      </c>
      <c r="Y930" s="75" t="s">
        <v>952</v>
      </c>
      <c r="Z930" s="9" t="s">
        <v>952</v>
      </c>
      <c r="AA930" s="9">
        <v>2</v>
      </c>
      <c r="AB930" s="9">
        <v>2</v>
      </c>
      <c r="AC930" s="9">
        <v>1</v>
      </c>
      <c r="AD930" s="9">
        <v>1</v>
      </c>
      <c r="AE930" s="9">
        <v>2</v>
      </c>
      <c r="AF930" s="9">
        <v>1</v>
      </c>
      <c r="AG930" s="9">
        <v>2</v>
      </c>
      <c r="AH930" s="91">
        <v>1</v>
      </c>
      <c r="AI930" s="9">
        <v>2</v>
      </c>
      <c r="AJ930">
        <v>2</v>
      </c>
      <c r="AK930" t="s">
        <v>957</v>
      </c>
      <c r="AL930" s="58">
        <v>2</v>
      </c>
      <c r="AM930">
        <v>1</v>
      </c>
      <c r="AN930">
        <v>1</v>
      </c>
      <c r="AO930">
        <v>2</v>
      </c>
      <c r="AP930">
        <v>2</v>
      </c>
      <c r="AQ930">
        <v>2</v>
      </c>
      <c r="AR930">
        <v>2</v>
      </c>
      <c r="AS930">
        <v>2</v>
      </c>
      <c r="AT930">
        <v>2</v>
      </c>
      <c r="AU930">
        <v>2</v>
      </c>
      <c r="AV930">
        <v>2</v>
      </c>
      <c r="AW930">
        <v>1</v>
      </c>
      <c r="AX930">
        <v>2</v>
      </c>
      <c r="AY930">
        <v>2</v>
      </c>
      <c r="AZ930">
        <v>2</v>
      </c>
      <c r="BA930">
        <v>1</v>
      </c>
      <c r="BB930">
        <v>2</v>
      </c>
      <c r="BC930">
        <v>1</v>
      </c>
      <c r="BD930">
        <v>1</v>
      </c>
      <c r="BE930">
        <v>1</v>
      </c>
      <c r="BF930">
        <v>1</v>
      </c>
      <c r="BG930">
        <v>1</v>
      </c>
      <c r="BH930">
        <v>1</v>
      </c>
      <c r="BI930">
        <v>1</v>
      </c>
      <c r="BJ930">
        <v>1</v>
      </c>
      <c r="BK930">
        <v>1</v>
      </c>
      <c r="BL930">
        <v>1</v>
      </c>
      <c r="BM930">
        <v>1</v>
      </c>
      <c r="BN930">
        <v>4</v>
      </c>
      <c r="BO930">
        <v>1</v>
      </c>
      <c r="BP930">
        <v>1</v>
      </c>
      <c r="BQ930">
        <v>3</v>
      </c>
      <c r="BR930">
        <v>3</v>
      </c>
      <c r="BS930">
        <v>1</v>
      </c>
    </row>
    <row r="931" spans="1:72" hidden="1">
      <c r="A931" s="9">
        <v>924</v>
      </c>
      <c r="B931" s="9"/>
      <c r="C931" s="9"/>
      <c r="D931" s="9"/>
      <c r="E931" s="9"/>
      <c r="F931" s="9"/>
      <c r="G931" s="9"/>
      <c r="H931" s="9"/>
      <c r="I931" s="9"/>
      <c r="J931" s="9"/>
      <c r="K931" s="9"/>
      <c r="L931" s="9"/>
      <c r="M931" s="9"/>
      <c r="N931" s="9"/>
      <c r="O931" s="9"/>
      <c r="P931" s="9"/>
      <c r="Q931" s="9">
        <v>1</v>
      </c>
      <c r="R931" s="9"/>
      <c r="S931" s="9">
        <v>1</v>
      </c>
      <c r="T931" s="9">
        <v>1</v>
      </c>
      <c r="U931" s="9">
        <v>1</v>
      </c>
      <c r="V931" s="9">
        <v>2</v>
      </c>
      <c r="W931" s="75">
        <v>1</v>
      </c>
      <c r="X931" s="75">
        <v>1</v>
      </c>
      <c r="Y931" s="75">
        <v>2</v>
      </c>
      <c r="Z931" s="9">
        <v>2</v>
      </c>
      <c r="AA931" s="9">
        <v>1</v>
      </c>
      <c r="AB931" s="9">
        <v>2</v>
      </c>
      <c r="AC931" s="9">
        <v>2</v>
      </c>
      <c r="AD931" s="9">
        <v>1</v>
      </c>
      <c r="AE931" s="9">
        <v>2</v>
      </c>
      <c r="AF931" s="9">
        <v>2</v>
      </c>
      <c r="AG931" s="9">
        <v>2</v>
      </c>
      <c r="AH931" s="9">
        <v>2</v>
      </c>
      <c r="AI931" s="9">
        <v>2</v>
      </c>
      <c r="AJ931">
        <v>2</v>
      </c>
      <c r="AK931" t="s">
        <v>957</v>
      </c>
      <c r="AL931" s="58">
        <v>2</v>
      </c>
      <c r="AM931">
        <v>1</v>
      </c>
      <c r="AN931">
        <v>2</v>
      </c>
      <c r="AO931">
        <v>2</v>
      </c>
      <c r="AP931">
        <v>2</v>
      </c>
      <c r="AQ931">
        <v>2</v>
      </c>
      <c r="AR931">
        <v>2</v>
      </c>
      <c r="AS931">
        <v>2</v>
      </c>
      <c r="AT931">
        <v>2</v>
      </c>
      <c r="AU931">
        <v>2</v>
      </c>
      <c r="BF931" t="s">
        <v>968</v>
      </c>
      <c r="BG931" t="s">
        <v>957</v>
      </c>
      <c r="BR931">
        <v>3</v>
      </c>
      <c r="BS931">
        <v>3</v>
      </c>
    </row>
    <row r="932" spans="1:72">
      <c r="A932" s="9">
        <v>925</v>
      </c>
      <c r="B932" s="9">
        <v>1</v>
      </c>
      <c r="C932" s="9">
        <v>7</v>
      </c>
      <c r="D932" s="9">
        <v>4</v>
      </c>
      <c r="E932" s="9">
        <v>4</v>
      </c>
      <c r="F932" s="9">
        <v>0</v>
      </c>
      <c r="G932" s="9">
        <v>0</v>
      </c>
      <c r="H932" s="9">
        <v>0</v>
      </c>
      <c r="I932" s="9">
        <v>1</v>
      </c>
      <c r="J932" s="9">
        <v>0</v>
      </c>
      <c r="K932" s="9">
        <v>0</v>
      </c>
      <c r="L932" s="9">
        <v>0</v>
      </c>
      <c r="M932" s="9">
        <v>2</v>
      </c>
      <c r="N932" s="9">
        <v>2</v>
      </c>
      <c r="O932" s="9">
        <v>1</v>
      </c>
      <c r="P932" s="9">
        <v>1</v>
      </c>
      <c r="Q932" s="9">
        <v>1</v>
      </c>
      <c r="R932" s="9">
        <v>1</v>
      </c>
      <c r="S932" s="9">
        <v>1</v>
      </c>
      <c r="T932" s="9">
        <v>2</v>
      </c>
      <c r="U932" s="9">
        <v>1</v>
      </c>
      <c r="V932" s="9">
        <v>2</v>
      </c>
      <c r="W932" s="75">
        <v>1</v>
      </c>
      <c r="X932" s="75">
        <v>1</v>
      </c>
      <c r="Y932" s="75">
        <v>2</v>
      </c>
      <c r="Z932" s="9">
        <v>1</v>
      </c>
      <c r="AA932" s="9">
        <v>1</v>
      </c>
      <c r="AB932" s="9">
        <v>2</v>
      </c>
      <c r="AC932" s="9">
        <v>1</v>
      </c>
      <c r="AD932" s="9">
        <v>1</v>
      </c>
      <c r="AE932" s="9">
        <v>2</v>
      </c>
      <c r="AF932" s="9">
        <v>1</v>
      </c>
      <c r="AG932" s="9">
        <v>1</v>
      </c>
      <c r="AH932" s="91">
        <v>1</v>
      </c>
      <c r="AI932" s="9">
        <v>2</v>
      </c>
      <c r="AJ932">
        <v>2</v>
      </c>
      <c r="AK932" t="s">
        <v>957</v>
      </c>
      <c r="AL932" s="58">
        <v>1</v>
      </c>
      <c r="AM932">
        <v>1</v>
      </c>
      <c r="AN932">
        <v>1</v>
      </c>
      <c r="AO932">
        <v>1</v>
      </c>
      <c r="AP932">
        <v>2</v>
      </c>
      <c r="AQ932">
        <v>2</v>
      </c>
      <c r="AR932">
        <v>2</v>
      </c>
      <c r="AS932">
        <v>2</v>
      </c>
      <c r="AT932">
        <v>1</v>
      </c>
      <c r="AU932">
        <v>1</v>
      </c>
      <c r="AV932">
        <v>2</v>
      </c>
      <c r="AW932">
        <v>1</v>
      </c>
      <c r="AX932">
        <v>1</v>
      </c>
      <c r="AY932">
        <v>1</v>
      </c>
      <c r="AZ932">
        <v>1</v>
      </c>
      <c r="BA932">
        <v>1</v>
      </c>
      <c r="BB932">
        <v>1</v>
      </c>
      <c r="BC932">
        <v>1</v>
      </c>
      <c r="BD932">
        <v>1</v>
      </c>
      <c r="BE932">
        <v>1</v>
      </c>
      <c r="BF932">
        <v>1</v>
      </c>
      <c r="BG932">
        <v>2</v>
      </c>
      <c r="BH932">
        <v>1</v>
      </c>
      <c r="BI932">
        <v>1</v>
      </c>
      <c r="BJ932">
        <v>1</v>
      </c>
      <c r="BK932">
        <v>1</v>
      </c>
      <c r="BL932">
        <v>1</v>
      </c>
      <c r="BM932">
        <v>3</v>
      </c>
      <c r="BN932">
        <v>3</v>
      </c>
      <c r="BO932">
        <v>2</v>
      </c>
      <c r="BP932">
        <v>2</v>
      </c>
      <c r="BQ932">
        <v>2</v>
      </c>
      <c r="BR932">
        <v>1</v>
      </c>
      <c r="BS932">
        <v>1</v>
      </c>
    </row>
    <row r="933" spans="1:72" hidden="1">
      <c r="A933" s="9">
        <v>926</v>
      </c>
      <c r="B933" s="9">
        <v>2</v>
      </c>
      <c r="C933" s="9">
        <v>2</v>
      </c>
      <c r="D933" s="9">
        <v>1</v>
      </c>
      <c r="E933" s="9">
        <v>7</v>
      </c>
      <c r="F933" s="9">
        <v>0</v>
      </c>
      <c r="G933" s="9">
        <v>0</v>
      </c>
      <c r="H933" s="9">
        <v>0</v>
      </c>
      <c r="I933" s="9">
        <v>0</v>
      </c>
      <c r="J933" s="9">
        <v>0</v>
      </c>
      <c r="K933" s="9">
        <v>0</v>
      </c>
      <c r="L933" s="9">
        <v>1</v>
      </c>
      <c r="M933" s="9">
        <v>3</v>
      </c>
      <c r="N933" s="9">
        <v>1</v>
      </c>
      <c r="O933" s="9">
        <v>2</v>
      </c>
      <c r="P933" s="9">
        <v>1</v>
      </c>
      <c r="Q933" s="9">
        <v>2</v>
      </c>
      <c r="R933" s="9" t="s">
        <v>957</v>
      </c>
      <c r="S933" s="9" t="s">
        <v>962</v>
      </c>
      <c r="T933" s="9">
        <v>2</v>
      </c>
      <c r="U933" s="9">
        <v>2</v>
      </c>
      <c r="V933" s="9" t="s">
        <v>957</v>
      </c>
      <c r="W933" s="75">
        <v>1</v>
      </c>
      <c r="X933" s="75">
        <v>1</v>
      </c>
      <c r="Y933" s="75">
        <v>2</v>
      </c>
      <c r="Z933" s="9">
        <v>2</v>
      </c>
      <c r="AA933" s="9">
        <v>1</v>
      </c>
      <c r="AB933" s="9">
        <v>2</v>
      </c>
      <c r="AC933" s="9">
        <v>2</v>
      </c>
      <c r="AD933" s="9">
        <v>2</v>
      </c>
      <c r="AE933" s="9">
        <v>2</v>
      </c>
      <c r="AF933" s="9">
        <v>1</v>
      </c>
      <c r="AG933" s="9">
        <v>2</v>
      </c>
      <c r="AH933" s="91">
        <v>1</v>
      </c>
      <c r="AI933" s="9">
        <v>2</v>
      </c>
      <c r="AJ933">
        <v>1</v>
      </c>
      <c r="AK933">
        <v>1</v>
      </c>
      <c r="AL933" s="58">
        <v>1</v>
      </c>
      <c r="AM933">
        <v>1</v>
      </c>
      <c r="AN933">
        <v>2</v>
      </c>
      <c r="AO933">
        <v>2</v>
      </c>
      <c r="AP933">
        <v>1</v>
      </c>
      <c r="AQ933">
        <v>1</v>
      </c>
      <c r="AR933">
        <v>2</v>
      </c>
      <c r="AS933">
        <v>2</v>
      </c>
      <c r="AT933">
        <v>2</v>
      </c>
      <c r="AU933">
        <v>1</v>
      </c>
      <c r="AV933">
        <v>2</v>
      </c>
      <c r="AW933">
        <v>2</v>
      </c>
      <c r="AX933">
        <v>2</v>
      </c>
      <c r="AY933">
        <v>2</v>
      </c>
      <c r="AZ933">
        <v>1</v>
      </c>
      <c r="BA933">
        <v>1</v>
      </c>
      <c r="BB933">
        <v>2</v>
      </c>
      <c r="BC933">
        <v>1</v>
      </c>
      <c r="BD933">
        <v>1</v>
      </c>
      <c r="BE933">
        <v>2</v>
      </c>
      <c r="BF933" t="s">
        <v>957</v>
      </c>
      <c r="BG933" t="s">
        <v>957</v>
      </c>
      <c r="BH933">
        <v>2</v>
      </c>
      <c r="BI933">
        <v>1</v>
      </c>
      <c r="BJ933">
        <v>1</v>
      </c>
      <c r="BK933">
        <v>2</v>
      </c>
      <c r="BL933">
        <v>1</v>
      </c>
      <c r="BM933">
        <v>1</v>
      </c>
      <c r="BN933">
        <v>4</v>
      </c>
      <c r="BO933">
        <v>2</v>
      </c>
      <c r="BP933">
        <v>2</v>
      </c>
      <c r="BQ933">
        <v>2</v>
      </c>
      <c r="BR933">
        <v>4</v>
      </c>
      <c r="BS933">
        <v>5</v>
      </c>
    </row>
    <row r="934" spans="1:72" hidden="1">
      <c r="A934" s="9">
        <v>927</v>
      </c>
      <c r="B934" s="9">
        <v>2</v>
      </c>
      <c r="C934" s="9">
        <v>9</v>
      </c>
      <c r="D934" s="9">
        <v>4</v>
      </c>
      <c r="E934" s="9">
        <v>2</v>
      </c>
      <c r="F934" s="9">
        <v>0</v>
      </c>
      <c r="G934" s="9">
        <v>0</v>
      </c>
      <c r="H934" s="9">
        <v>0</v>
      </c>
      <c r="I934" s="9">
        <v>0</v>
      </c>
      <c r="J934" s="9">
        <v>0</v>
      </c>
      <c r="K934" s="9">
        <v>1</v>
      </c>
      <c r="L934" s="9">
        <v>0</v>
      </c>
      <c r="M934" s="9">
        <v>2</v>
      </c>
      <c r="N934" s="9">
        <v>1</v>
      </c>
      <c r="O934" s="9">
        <v>2</v>
      </c>
      <c r="P934" s="9">
        <v>1</v>
      </c>
      <c r="Q934" s="9">
        <v>1</v>
      </c>
      <c r="R934" s="9">
        <v>1</v>
      </c>
      <c r="S934" s="9"/>
      <c r="T934" s="9">
        <v>1</v>
      </c>
      <c r="U934" s="9">
        <v>1</v>
      </c>
      <c r="V934" s="9">
        <v>2</v>
      </c>
      <c r="W934" s="75">
        <v>2</v>
      </c>
      <c r="X934" s="75" t="s">
        <v>956</v>
      </c>
      <c r="Y934" s="75" t="s">
        <v>952</v>
      </c>
      <c r="Z934" s="9" t="s">
        <v>952</v>
      </c>
      <c r="AA934" s="9">
        <v>1</v>
      </c>
      <c r="AB934" s="9">
        <v>2</v>
      </c>
      <c r="AC934" s="9">
        <v>1</v>
      </c>
      <c r="AD934" s="9">
        <v>1</v>
      </c>
      <c r="AE934" s="9">
        <v>1</v>
      </c>
      <c r="AF934" s="9">
        <v>1</v>
      </c>
      <c r="AG934" s="9">
        <v>1</v>
      </c>
      <c r="AH934" s="91">
        <v>1</v>
      </c>
      <c r="AI934" s="9">
        <v>1</v>
      </c>
      <c r="AJ934">
        <v>2</v>
      </c>
      <c r="AK934" t="s">
        <v>957</v>
      </c>
      <c r="AL934" s="58">
        <v>2</v>
      </c>
      <c r="AM934">
        <v>1</v>
      </c>
      <c r="AN934">
        <v>1</v>
      </c>
      <c r="AO934">
        <v>1</v>
      </c>
      <c r="AP934">
        <v>1</v>
      </c>
      <c r="AQ934">
        <v>2</v>
      </c>
      <c r="AR934">
        <v>2</v>
      </c>
      <c r="AS934">
        <v>2</v>
      </c>
      <c r="AT934">
        <v>1</v>
      </c>
      <c r="AU934">
        <v>2</v>
      </c>
      <c r="AV934">
        <v>2</v>
      </c>
      <c r="AW934">
        <v>1</v>
      </c>
      <c r="AX934">
        <v>2</v>
      </c>
      <c r="AY934">
        <v>2</v>
      </c>
      <c r="AZ934">
        <v>2</v>
      </c>
      <c r="BA934">
        <v>1</v>
      </c>
      <c r="BB934">
        <v>2</v>
      </c>
      <c r="BC934">
        <v>2</v>
      </c>
      <c r="BD934">
        <v>2</v>
      </c>
      <c r="BE934">
        <v>2</v>
      </c>
      <c r="BF934" t="s">
        <v>968</v>
      </c>
      <c r="BG934" t="s">
        <v>957</v>
      </c>
      <c r="BH934">
        <v>1</v>
      </c>
      <c r="BI934">
        <v>2</v>
      </c>
      <c r="BJ934">
        <v>1</v>
      </c>
      <c r="BK934">
        <v>2</v>
      </c>
      <c r="BL934">
        <v>1</v>
      </c>
      <c r="BM934">
        <v>2</v>
      </c>
      <c r="BN934">
        <v>4</v>
      </c>
      <c r="BO934">
        <v>2</v>
      </c>
      <c r="BP934">
        <v>4</v>
      </c>
      <c r="BQ934">
        <v>4</v>
      </c>
      <c r="BR934">
        <v>4</v>
      </c>
      <c r="BS934">
        <v>2</v>
      </c>
    </row>
    <row r="935" spans="1:72" hidden="1">
      <c r="A935" s="9">
        <v>928</v>
      </c>
      <c r="B935" s="9">
        <v>2</v>
      </c>
      <c r="C935" s="9">
        <v>7</v>
      </c>
      <c r="D935" s="9">
        <v>5</v>
      </c>
      <c r="E935" s="9">
        <v>8</v>
      </c>
      <c r="F935" s="9">
        <v>0</v>
      </c>
      <c r="G935" s="9">
        <v>0</v>
      </c>
      <c r="H935" s="9">
        <v>0</v>
      </c>
      <c r="I935" s="9">
        <v>0</v>
      </c>
      <c r="J935" s="9">
        <v>0</v>
      </c>
      <c r="K935" s="9">
        <v>1</v>
      </c>
      <c r="L935" s="9">
        <v>0</v>
      </c>
      <c r="M935" s="9">
        <v>2</v>
      </c>
      <c r="N935" s="9">
        <v>2</v>
      </c>
      <c r="O935" s="9">
        <v>2</v>
      </c>
      <c r="P935" s="9">
        <v>1</v>
      </c>
      <c r="Q935" s="9">
        <v>2</v>
      </c>
      <c r="R935" s="9" t="s">
        <v>957</v>
      </c>
      <c r="S935" s="9" t="s">
        <v>957</v>
      </c>
      <c r="T935" s="9">
        <v>2</v>
      </c>
      <c r="U935" s="9">
        <v>1</v>
      </c>
      <c r="V935" s="9">
        <v>1</v>
      </c>
      <c r="W935" s="75">
        <v>1</v>
      </c>
      <c r="X935" s="75">
        <v>1</v>
      </c>
      <c r="Y935" s="75">
        <v>2</v>
      </c>
      <c r="Z935" s="9"/>
      <c r="AA935" s="9">
        <v>1</v>
      </c>
      <c r="AB935" s="9">
        <v>2</v>
      </c>
      <c r="AC935" s="9">
        <v>1</v>
      </c>
      <c r="AD935" s="9">
        <v>1</v>
      </c>
      <c r="AE935" s="9">
        <v>2</v>
      </c>
      <c r="AF935" s="9">
        <v>1</v>
      </c>
      <c r="AG935" s="9">
        <v>2</v>
      </c>
      <c r="AH935" s="9">
        <v>2</v>
      </c>
      <c r="AI935" s="9">
        <v>2</v>
      </c>
      <c r="AJ935">
        <v>2</v>
      </c>
      <c r="AK935" t="s">
        <v>957</v>
      </c>
      <c r="AL935" s="58">
        <v>1</v>
      </c>
      <c r="AM935">
        <v>1</v>
      </c>
      <c r="AN935">
        <v>2</v>
      </c>
      <c r="AO935">
        <v>2</v>
      </c>
      <c r="AP935">
        <v>2</v>
      </c>
      <c r="AQ935">
        <v>2</v>
      </c>
      <c r="AR935">
        <v>2</v>
      </c>
      <c r="AS935">
        <v>2</v>
      </c>
      <c r="AT935">
        <v>2</v>
      </c>
      <c r="AU935">
        <v>2</v>
      </c>
      <c r="AV935">
        <v>2</v>
      </c>
      <c r="AW935">
        <v>1</v>
      </c>
      <c r="AX935">
        <v>2</v>
      </c>
      <c r="AY935">
        <v>2</v>
      </c>
      <c r="AZ935">
        <v>2</v>
      </c>
      <c r="BA935">
        <v>1</v>
      </c>
      <c r="BB935">
        <v>2</v>
      </c>
      <c r="BC935">
        <v>2</v>
      </c>
      <c r="BD935">
        <v>2</v>
      </c>
      <c r="BE935">
        <v>2</v>
      </c>
      <c r="BF935" t="s">
        <v>968</v>
      </c>
      <c r="BG935" t="s">
        <v>957</v>
      </c>
      <c r="BH935">
        <v>1</v>
      </c>
      <c r="BI935">
        <v>2</v>
      </c>
      <c r="BJ935">
        <v>1</v>
      </c>
      <c r="BK935">
        <v>4</v>
      </c>
      <c r="BL935">
        <v>3</v>
      </c>
      <c r="BM935">
        <v>1</v>
      </c>
      <c r="BN935">
        <v>4</v>
      </c>
      <c r="BO935">
        <v>2</v>
      </c>
      <c r="BP935">
        <v>2</v>
      </c>
      <c r="BQ935">
        <v>4</v>
      </c>
      <c r="BR935">
        <v>4</v>
      </c>
      <c r="BS935">
        <v>2</v>
      </c>
    </row>
    <row r="936" spans="1:72" hidden="1">
      <c r="A936" s="9">
        <v>929</v>
      </c>
      <c r="B936" s="9">
        <v>2</v>
      </c>
      <c r="C936" s="9">
        <v>4</v>
      </c>
      <c r="D936" s="9">
        <v>5</v>
      </c>
      <c r="E936" s="9">
        <v>1</v>
      </c>
      <c r="F936" s="9">
        <v>0</v>
      </c>
      <c r="G936" s="9">
        <v>0</v>
      </c>
      <c r="H936" s="9">
        <v>1</v>
      </c>
      <c r="I936" s="9">
        <v>0</v>
      </c>
      <c r="J936" s="9">
        <v>0</v>
      </c>
      <c r="K936" s="9">
        <v>0</v>
      </c>
      <c r="L936" s="9">
        <v>0</v>
      </c>
      <c r="M936" s="9">
        <v>2</v>
      </c>
      <c r="N936" s="9">
        <v>1</v>
      </c>
      <c r="O936" s="9">
        <v>1</v>
      </c>
      <c r="P936" s="9">
        <v>1</v>
      </c>
      <c r="Q936" s="9">
        <v>1</v>
      </c>
      <c r="R936" s="9">
        <v>1</v>
      </c>
      <c r="S936" s="9">
        <v>1</v>
      </c>
      <c r="T936" s="9">
        <v>1</v>
      </c>
      <c r="U936" s="9">
        <v>1</v>
      </c>
      <c r="V936" s="9">
        <v>1</v>
      </c>
      <c r="W936" s="75">
        <v>1</v>
      </c>
      <c r="X936" s="75">
        <v>1</v>
      </c>
      <c r="Y936" s="75">
        <v>2</v>
      </c>
      <c r="Z936" s="9">
        <v>1</v>
      </c>
      <c r="AA936" s="9">
        <v>1</v>
      </c>
      <c r="AB936" s="9">
        <v>2</v>
      </c>
      <c r="AC936" s="9">
        <v>1</v>
      </c>
      <c r="AD936" s="9">
        <v>1</v>
      </c>
      <c r="AE936" s="9">
        <v>2</v>
      </c>
      <c r="AF936" s="9">
        <v>1</v>
      </c>
      <c r="AG936" s="9">
        <v>2</v>
      </c>
      <c r="AH936" s="91">
        <v>1</v>
      </c>
      <c r="AI936" s="9">
        <v>2</v>
      </c>
      <c r="AJ936">
        <v>2</v>
      </c>
      <c r="AK936" t="s">
        <v>957</v>
      </c>
      <c r="AL936" s="58">
        <v>1</v>
      </c>
      <c r="AM936">
        <v>1</v>
      </c>
      <c r="AN936">
        <v>2</v>
      </c>
      <c r="AO936">
        <v>2</v>
      </c>
      <c r="AP936">
        <v>2</v>
      </c>
      <c r="AQ936">
        <v>2</v>
      </c>
      <c r="AR936">
        <v>2</v>
      </c>
      <c r="AS936">
        <v>2</v>
      </c>
      <c r="AT936">
        <v>2</v>
      </c>
      <c r="AU936">
        <v>2</v>
      </c>
      <c r="AV936">
        <v>2</v>
      </c>
      <c r="AW936">
        <v>2</v>
      </c>
      <c r="AX936">
        <v>2</v>
      </c>
      <c r="AY936">
        <v>2</v>
      </c>
      <c r="AZ936">
        <v>2</v>
      </c>
      <c r="BA936">
        <v>1</v>
      </c>
      <c r="BB936">
        <v>2</v>
      </c>
      <c r="BC936">
        <v>1</v>
      </c>
      <c r="BD936">
        <v>1</v>
      </c>
      <c r="BE936">
        <v>2</v>
      </c>
      <c r="BF936" t="s">
        <v>957</v>
      </c>
      <c r="BG936" t="s">
        <v>957</v>
      </c>
      <c r="BH936">
        <v>1</v>
      </c>
      <c r="BI936">
        <v>3</v>
      </c>
      <c r="BJ936">
        <v>1</v>
      </c>
      <c r="BK936">
        <v>2</v>
      </c>
      <c r="BL936">
        <v>1</v>
      </c>
      <c r="BM936">
        <v>4</v>
      </c>
      <c r="BN936">
        <v>4</v>
      </c>
      <c r="BO936">
        <v>3</v>
      </c>
      <c r="BP936">
        <v>2</v>
      </c>
      <c r="BQ936">
        <v>2</v>
      </c>
      <c r="BR936">
        <v>1</v>
      </c>
      <c r="BS936">
        <v>2</v>
      </c>
      <c r="BT936" t="s">
        <v>513</v>
      </c>
    </row>
    <row r="937" spans="1:72">
      <c r="A937" s="9">
        <v>930</v>
      </c>
      <c r="B937" s="9">
        <v>1</v>
      </c>
      <c r="C937" s="9">
        <v>7</v>
      </c>
      <c r="D937" s="9">
        <v>7</v>
      </c>
      <c r="E937" s="9">
        <v>9</v>
      </c>
      <c r="F937" s="9">
        <v>0</v>
      </c>
      <c r="G937" s="9">
        <v>0</v>
      </c>
      <c r="H937" s="9">
        <v>0</v>
      </c>
      <c r="I937" s="9">
        <v>0</v>
      </c>
      <c r="J937" s="9">
        <v>0</v>
      </c>
      <c r="K937" s="9">
        <v>0</v>
      </c>
      <c r="L937" s="9">
        <v>1</v>
      </c>
      <c r="M937" s="9">
        <v>2</v>
      </c>
      <c r="N937" s="9">
        <v>2</v>
      </c>
      <c r="O937" s="9">
        <v>2</v>
      </c>
      <c r="P937" s="9">
        <v>1</v>
      </c>
      <c r="Q937" s="9">
        <v>1</v>
      </c>
      <c r="R937" s="9">
        <v>1</v>
      </c>
      <c r="S937" s="9">
        <v>2</v>
      </c>
      <c r="T937" s="9">
        <v>1</v>
      </c>
      <c r="U937" s="9">
        <v>1</v>
      </c>
      <c r="V937" s="9">
        <v>2</v>
      </c>
      <c r="W937" s="75">
        <v>1</v>
      </c>
      <c r="X937" s="75">
        <v>1</v>
      </c>
      <c r="Y937" s="75">
        <v>2</v>
      </c>
      <c r="Z937" s="9">
        <v>1</v>
      </c>
      <c r="AA937" s="9">
        <v>1</v>
      </c>
      <c r="AB937" s="9">
        <v>2</v>
      </c>
      <c r="AC937" s="9">
        <v>1</v>
      </c>
      <c r="AD937" s="9">
        <v>1</v>
      </c>
      <c r="AE937" s="9">
        <v>2</v>
      </c>
      <c r="AF937" s="9">
        <v>1</v>
      </c>
      <c r="AG937" s="9">
        <v>2</v>
      </c>
      <c r="AH937" s="9">
        <v>1</v>
      </c>
      <c r="AI937" s="9">
        <v>2</v>
      </c>
      <c r="AJ937">
        <v>2</v>
      </c>
      <c r="AK937" t="s">
        <v>957</v>
      </c>
      <c r="AL937" s="58">
        <v>1</v>
      </c>
      <c r="AM937">
        <v>1</v>
      </c>
      <c r="AN937">
        <v>1</v>
      </c>
      <c r="AO937">
        <v>2</v>
      </c>
      <c r="AP937">
        <v>1</v>
      </c>
      <c r="AQ937">
        <v>2</v>
      </c>
      <c r="AR937">
        <v>2</v>
      </c>
      <c r="AS937">
        <v>2</v>
      </c>
      <c r="AT937">
        <v>1</v>
      </c>
      <c r="AU937">
        <v>2</v>
      </c>
      <c r="AV937">
        <v>2</v>
      </c>
      <c r="AW937">
        <v>1</v>
      </c>
      <c r="AX937">
        <v>2</v>
      </c>
      <c r="AY937">
        <v>2</v>
      </c>
      <c r="AZ937">
        <v>1</v>
      </c>
      <c r="BA937">
        <v>1</v>
      </c>
      <c r="BB937">
        <v>2</v>
      </c>
      <c r="BC937">
        <v>1</v>
      </c>
      <c r="BD937">
        <v>1</v>
      </c>
      <c r="BE937">
        <v>1</v>
      </c>
      <c r="BF937">
        <v>1</v>
      </c>
      <c r="BG937">
        <v>1</v>
      </c>
      <c r="BH937">
        <v>1</v>
      </c>
      <c r="BI937">
        <v>4</v>
      </c>
      <c r="BJ937">
        <v>2</v>
      </c>
      <c r="BK937">
        <v>2</v>
      </c>
      <c r="BL937">
        <v>1</v>
      </c>
      <c r="BM937">
        <v>1</v>
      </c>
      <c r="BN937">
        <v>4</v>
      </c>
      <c r="BO937">
        <v>1</v>
      </c>
      <c r="BP937">
        <v>2</v>
      </c>
      <c r="BQ937">
        <v>3</v>
      </c>
      <c r="BR937">
        <v>1</v>
      </c>
      <c r="BS937">
        <v>2</v>
      </c>
    </row>
    <row r="938" spans="1:72" hidden="1">
      <c r="A938" s="9">
        <v>931</v>
      </c>
      <c r="B938" s="9">
        <v>2</v>
      </c>
      <c r="C938" s="9">
        <v>3</v>
      </c>
      <c r="D938" s="9">
        <v>1</v>
      </c>
      <c r="E938" s="9">
        <v>8</v>
      </c>
      <c r="F938" s="9">
        <v>1</v>
      </c>
      <c r="G938" s="9">
        <v>0</v>
      </c>
      <c r="H938" s="9">
        <v>0</v>
      </c>
      <c r="I938" s="9">
        <v>0</v>
      </c>
      <c r="J938" s="9">
        <v>0</v>
      </c>
      <c r="K938" s="9">
        <v>0</v>
      </c>
      <c r="L938" s="9">
        <v>0</v>
      </c>
      <c r="M938" s="9">
        <v>2</v>
      </c>
      <c r="N938" s="9">
        <v>1</v>
      </c>
      <c r="O938" s="9">
        <v>2</v>
      </c>
      <c r="P938" s="9">
        <v>2</v>
      </c>
      <c r="Q938" s="9">
        <v>1</v>
      </c>
      <c r="R938" s="9">
        <v>1</v>
      </c>
      <c r="S938" s="9">
        <v>1</v>
      </c>
      <c r="T938" s="9">
        <v>1</v>
      </c>
      <c r="U938" s="9">
        <v>1</v>
      </c>
      <c r="V938" s="9">
        <v>2</v>
      </c>
      <c r="W938" s="75">
        <v>1</v>
      </c>
      <c r="X938" s="75">
        <v>1</v>
      </c>
      <c r="Y938" s="75">
        <v>2</v>
      </c>
      <c r="Z938" s="9">
        <v>1</v>
      </c>
      <c r="AA938" s="9">
        <v>2</v>
      </c>
      <c r="AB938" s="9">
        <v>2</v>
      </c>
      <c r="AC938" s="9">
        <v>1</v>
      </c>
      <c r="AD938" s="9">
        <v>1</v>
      </c>
      <c r="AE938" s="9">
        <v>2</v>
      </c>
      <c r="AF938" s="9">
        <v>1</v>
      </c>
      <c r="AG938" s="9">
        <v>2</v>
      </c>
      <c r="AH938" s="91">
        <v>1</v>
      </c>
      <c r="AI938" s="9">
        <v>1</v>
      </c>
      <c r="AJ938">
        <v>1</v>
      </c>
      <c r="AL938" s="58">
        <v>2</v>
      </c>
      <c r="AM938">
        <v>1</v>
      </c>
      <c r="AN938">
        <v>1</v>
      </c>
      <c r="AO938">
        <v>2</v>
      </c>
      <c r="AP938">
        <v>2</v>
      </c>
      <c r="AQ938">
        <v>2</v>
      </c>
      <c r="AR938">
        <v>1</v>
      </c>
      <c r="AS938">
        <v>2</v>
      </c>
      <c r="AT938">
        <v>2</v>
      </c>
      <c r="AU938">
        <v>2</v>
      </c>
      <c r="AV938">
        <v>1</v>
      </c>
      <c r="AW938">
        <v>1</v>
      </c>
      <c r="AX938">
        <v>2</v>
      </c>
      <c r="AY938">
        <v>2</v>
      </c>
      <c r="AZ938">
        <v>2</v>
      </c>
      <c r="BA938">
        <v>1</v>
      </c>
      <c r="BB938">
        <v>2</v>
      </c>
      <c r="BC938">
        <v>1</v>
      </c>
      <c r="BD938">
        <v>1</v>
      </c>
      <c r="BE938">
        <v>1</v>
      </c>
      <c r="BF938">
        <v>3</v>
      </c>
      <c r="BG938">
        <v>4</v>
      </c>
      <c r="BH938">
        <v>1</v>
      </c>
      <c r="BI938">
        <v>2</v>
      </c>
      <c r="BJ938">
        <v>3</v>
      </c>
      <c r="BK938">
        <v>2</v>
      </c>
      <c r="BL938">
        <v>1</v>
      </c>
      <c r="BM938">
        <v>1</v>
      </c>
      <c r="BN938">
        <v>4</v>
      </c>
      <c r="BO938">
        <v>2</v>
      </c>
      <c r="BP938">
        <v>2</v>
      </c>
      <c r="BQ938">
        <v>2</v>
      </c>
      <c r="BR938">
        <v>1</v>
      </c>
      <c r="BS938">
        <v>2</v>
      </c>
      <c r="BT938" t="s">
        <v>514</v>
      </c>
    </row>
    <row r="939" spans="1:72" hidden="1">
      <c r="A939" s="9">
        <v>932</v>
      </c>
      <c r="B939" s="9">
        <v>1</v>
      </c>
      <c r="C939" s="9">
        <v>5</v>
      </c>
      <c r="D939" s="9">
        <v>1</v>
      </c>
      <c r="E939" s="9">
        <v>5</v>
      </c>
      <c r="F939" s="9">
        <v>0</v>
      </c>
      <c r="G939" s="9">
        <v>0</v>
      </c>
      <c r="H939" s="9">
        <v>0</v>
      </c>
      <c r="I939" s="9">
        <v>1</v>
      </c>
      <c r="J939" s="9">
        <v>0</v>
      </c>
      <c r="K939" s="9">
        <v>1</v>
      </c>
      <c r="L939" s="9">
        <v>0</v>
      </c>
      <c r="M939" s="9">
        <v>2</v>
      </c>
      <c r="N939" s="9">
        <v>2</v>
      </c>
      <c r="O939" s="9">
        <v>2</v>
      </c>
      <c r="P939" s="9">
        <v>1</v>
      </c>
      <c r="Q939" s="9">
        <v>1</v>
      </c>
      <c r="R939" s="9">
        <v>1</v>
      </c>
      <c r="S939" s="9">
        <v>1</v>
      </c>
      <c r="T939" s="9">
        <v>2</v>
      </c>
      <c r="U939" s="9">
        <v>1</v>
      </c>
      <c r="V939" s="9">
        <v>2</v>
      </c>
      <c r="W939" s="75">
        <v>1</v>
      </c>
      <c r="X939" s="75">
        <v>1</v>
      </c>
      <c r="Y939" s="75">
        <v>2</v>
      </c>
      <c r="Z939" s="9"/>
      <c r="AA939" s="9">
        <v>2</v>
      </c>
      <c r="AB939" s="9">
        <v>1</v>
      </c>
      <c r="AC939" s="9">
        <v>2</v>
      </c>
      <c r="AD939" s="9">
        <v>1</v>
      </c>
      <c r="AE939" s="9">
        <v>1</v>
      </c>
      <c r="AF939" s="9">
        <v>1</v>
      </c>
      <c r="AG939" s="9">
        <v>1</v>
      </c>
      <c r="AH939" s="91">
        <v>2</v>
      </c>
      <c r="AI939" s="9">
        <v>1</v>
      </c>
      <c r="AJ939">
        <v>1</v>
      </c>
      <c r="AK939">
        <v>1</v>
      </c>
      <c r="AL939" s="58">
        <v>2</v>
      </c>
      <c r="AM939">
        <v>1</v>
      </c>
      <c r="AN939">
        <v>2</v>
      </c>
      <c r="AO939">
        <v>2</v>
      </c>
      <c r="AP939">
        <v>2</v>
      </c>
      <c r="AQ939">
        <v>2</v>
      </c>
      <c r="AR939">
        <v>2</v>
      </c>
      <c r="AS939">
        <v>2</v>
      </c>
      <c r="AT939">
        <v>2</v>
      </c>
      <c r="AU939">
        <v>2</v>
      </c>
      <c r="AV939">
        <v>2</v>
      </c>
      <c r="AW939">
        <v>2</v>
      </c>
      <c r="AX939">
        <v>1</v>
      </c>
      <c r="AY939">
        <v>2</v>
      </c>
      <c r="AZ939">
        <v>2</v>
      </c>
      <c r="BA939">
        <v>1</v>
      </c>
      <c r="BB939">
        <v>2</v>
      </c>
      <c r="BC939">
        <v>1</v>
      </c>
      <c r="BD939">
        <v>2</v>
      </c>
      <c r="BE939">
        <v>2</v>
      </c>
      <c r="BF939" t="s">
        <v>957</v>
      </c>
      <c r="BG939" t="s">
        <v>957</v>
      </c>
      <c r="BH939">
        <v>1</v>
      </c>
      <c r="BI939">
        <v>3</v>
      </c>
      <c r="BJ939">
        <v>3</v>
      </c>
      <c r="BK939">
        <v>3</v>
      </c>
      <c r="BL939">
        <v>2</v>
      </c>
      <c r="BM939">
        <v>1</v>
      </c>
      <c r="BN939">
        <v>4</v>
      </c>
      <c r="BO939">
        <v>2</v>
      </c>
      <c r="BP939">
        <v>4</v>
      </c>
      <c r="BQ939">
        <v>1</v>
      </c>
      <c r="BR939">
        <v>2</v>
      </c>
      <c r="BS939">
        <v>2</v>
      </c>
    </row>
    <row r="940" spans="1:72">
      <c r="A940" s="9">
        <v>933</v>
      </c>
      <c r="B940" s="9">
        <v>2</v>
      </c>
      <c r="C940" s="9">
        <v>7</v>
      </c>
      <c r="D940" s="9">
        <v>4</v>
      </c>
      <c r="E940" s="9">
        <v>10</v>
      </c>
      <c r="F940" s="9">
        <v>0</v>
      </c>
      <c r="G940" s="9">
        <v>0</v>
      </c>
      <c r="H940" s="9">
        <v>0</v>
      </c>
      <c r="I940" s="9">
        <v>1</v>
      </c>
      <c r="J940" s="9">
        <v>0</v>
      </c>
      <c r="K940" s="9">
        <v>0</v>
      </c>
      <c r="L940" s="9">
        <v>0</v>
      </c>
      <c r="M940" s="9">
        <v>2</v>
      </c>
      <c r="N940" s="9">
        <v>2</v>
      </c>
      <c r="O940" s="9">
        <v>1</v>
      </c>
      <c r="P940" s="9">
        <v>1</v>
      </c>
      <c r="Q940" s="9">
        <v>1</v>
      </c>
      <c r="R940" s="9">
        <v>1</v>
      </c>
      <c r="S940" s="9">
        <v>2</v>
      </c>
      <c r="T940" s="9">
        <v>2</v>
      </c>
      <c r="U940" s="9">
        <v>1</v>
      </c>
      <c r="V940" s="9">
        <v>2</v>
      </c>
      <c r="W940" s="75">
        <v>2</v>
      </c>
      <c r="X940" s="75" t="s">
        <v>956</v>
      </c>
      <c r="Y940" s="75" t="s">
        <v>952</v>
      </c>
      <c r="Z940" s="9" t="s">
        <v>952</v>
      </c>
      <c r="AA940" s="9">
        <v>1</v>
      </c>
      <c r="AB940" s="9">
        <v>2</v>
      </c>
      <c r="AC940" s="9">
        <v>1</v>
      </c>
      <c r="AD940" s="9">
        <v>1</v>
      </c>
      <c r="AE940" s="9">
        <v>2</v>
      </c>
      <c r="AF940" s="9">
        <v>1</v>
      </c>
      <c r="AG940" s="9">
        <v>1</v>
      </c>
      <c r="AH940" s="9">
        <v>2</v>
      </c>
      <c r="AI940" s="9">
        <v>2</v>
      </c>
      <c r="AJ940">
        <v>2</v>
      </c>
      <c r="AK940" t="s">
        <v>957</v>
      </c>
      <c r="AL940" s="58">
        <v>2</v>
      </c>
      <c r="AM940">
        <v>1</v>
      </c>
      <c r="AN940">
        <v>1</v>
      </c>
      <c r="AO940">
        <v>2</v>
      </c>
      <c r="AP940">
        <v>1</v>
      </c>
      <c r="AQ940">
        <v>2</v>
      </c>
      <c r="AR940">
        <v>2</v>
      </c>
      <c r="AS940">
        <v>2</v>
      </c>
      <c r="AT940">
        <v>2</v>
      </c>
      <c r="AU940">
        <v>2</v>
      </c>
      <c r="AV940">
        <v>2</v>
      </c>
      <c r="AW940">
        <v>2</v>
      </c>
      <c r="AX940">
        <v>2</v>
      </c>
      <c r="AY940">
        <v>2</v>
      </c>
      <c r="AZ940">
        <v>2</v>
      </c>
      <c r="BA940">
        <v>1</v>
      </c>
      <c r="BB940">
        <v>2</v>
      </c>
      <c r="BC940">
        <v>1</v>
      </c>
      <c r="BD940">
        <v>1</v>
      </c>
      <c r="BE940">
        <v>2</v>
      </c>
      <c r="BF940" t="s">
        <v>957</v>
      </c>
      <c r="BG940" t="s">
        <v>957</v>
      </c>
      <c r="BH940">
        <v>1</v>
      </c>
      <c r="BI940">
        <v>3</v>
      </c>
      <c r="BJ940">
        <v>1</v>
      </c>
      <c r="BK940">
        <v>1</v>
      </c>
      <c r="BL940">
        <v>1</v>
      </c>
      <c r="BM940">
        <v>1</v>
      </c>
      <c r="BN940">
        <v>4</v>
      </c>
      <c r="BO940">
        <v>3</v>
      </c>
      <c r="BP940">
        <v>2</v>
      </c>
      <c r="BQ940">
        <v>4</v>
      </c>
      <c r="BR940">
        <v>1</v>
      </c>
      <c r="BS940">
        <v>2</v>
      </c>
      <c r="BT940" t="s">
        <v>515</v>
      </c>
    </row>
    <row r="941" spans="1:72">
      <c r="A941" s="9">
        <v>934</v>
      </c>
      <c r="B941" s="9">
        <v>2</v>
      </c>
      <c r="C941" s="9">
        <v>5</v>
      </c>
      <c r="D941" s="9">
        <v>1</v>
      </c>
      <c r="E941" s="9">
        <v>4</v>
      </c>
      <c r="F941" s="9">
        <v>0</v>
      </c>
      <c r="G941" s="9">
        <v>0</v>
      </c>
      <c r="H941" s="9">
        <v>0</v>
      </c>
      <c r="I941" s="9">
        <v>0</v>
      </c>
      <c r="J941" s="9">
        <v>0</v>
      </c>
      <c r="K941" s="9">
        <v>1</v>
      </c>
      <c r="L941" s="9">
        <v>0</v>
      </c>
      <c r="M941" s="9">
        <v>2</v>
      </c>
      <c r="N941" s="9">
        <v>2</v>
      </c>
      <c r="O941" s="9">
        <v>2</v>
      </c>
      <c r="P941" s="9">
        <v>1</v>
      </c>
      <c r="Q941" s="9">
        <v>1</v>
      </c>
      <c r="R941" s="9">
        <v>1</v>
      </c>
      <c r="S941" s="9">
        <v>2</v>
      </c>
      <c r="T941" s="9">
        <v>1</v>
      </c>
      <c r="U941" s="9">
        <v>1</v>
      </c>
      <c r="V941" s="9">
        <v>1</v>
      </c>
      <c r="W941" s="75">
        <v>2</v>
      </c>
      <c r="X941" s="75" t="s">
        <v>956</v>
      </c>
      <c r="Y941" s="75" t="s">
        <v>952</v>
      </c>
      <c r="Z941" s="9" t="s">
        <v>952</v>
      </c>
      <c r="AA941" s="9">
        <v>1</v>
      </c>
      <c r="AB941" s="9">
        <v>2</v>
      </c>
      <c r="AC941" s="9">
        <v>1</v>
      </c>
      <c r="AD941" s="9">
        <v>1</v>
      </c>
      <c r="AE941" s="9">
        <v>2</v>
      </c>
      <c r="AF941" s="9">
        <v>1</v>
      </c>
      <c r="AG941" s="9">
        <v>1</v>
      </c>
      <c r="AH941" s="9">
        <v>1</v>
      </c>
      <c r="AI941" s="9">
        <v>2</v>
      </c>
      <c r="AJ941">
        <v>2</v>
      </c>
      <c r="AK941" t="s">
        <v>957</v>
      </c>
      <c r="AL941" s="58">
        <v>1</v>
      </c>
      <c r="AM941">
        <v>1</v>
      </c>
      <c r="AN941">
        <v>2</v>
      </c>
      <c r="AO941">
        <v>2</v>
      </c>
      <c r="AP941">
        <v>1</v>
      </c>
      <c r="AQ941">
        <v>2</v>
      </c>
      <c r="AR941">
        <v>2</v>
      </c>
      <c r="AS941">
        <v>2</v>
      </c>
      <c r="AT941">
        <v>2</v>
      </c>
      <c r="AU941">
        <v>2</v>
      </c>
      <c r="AV941">
        <v>2</v>
      </c>
      <c r="AW941">
        <v>2</v>
      </c>
      <c r="AX941">
        <v>2</v>
      </c>
      <c r="AY941">
        <v>2</v>
      </c>
      <c r="AZ941">
        <v>1</v>
      </c>
      <c r="BA941">
        <v>1</v>
      </c>
      <c r="BB941">
        <v>1</v>
      </c>
      <c r="BC941">
        <v>1</v>
      </c>
      <c r="BD941">
        <v>1</v>
      </c>
      <c r="BE941">
        <v>2</v>
      </c>
      <c r="BF941" t="s">
        <v>968</v>
      </c>
      <c r="BG941" t="s">
        <v>957</v>
      </c>
      <c r="BH941">
        <v>1</v>
      </c>
      <c r="BI941">
        <v>2</v>
      </c>
      <c r="BJ941">
        <v>2</v>
      </c>
      <c r="BK941">
        <v>2</v>
      </c>
      <c r="BL941">
        <v>2</v>
      </c>
      <c r="BM941">
        <v>1</v>
      </c>
      <c r="BN941">
        <v>4</v>
      </c>
      <c r="BO941">
        <v>3</v>
      </c>
      <c r="BP941">
        <v>1</v>
      </c>
      <c r="BQ941">
        <v>2</v>
      </c>
      <c r="BR941">
        <v>1</v>
      </c>
      <c r="BS941">
        <v>5</v>
      </c>
    </row>
    <row r="942" spans="1:72">
      <c r="A942" s="9">
        <v>935</v>
      </c>
      <c r="B942" s="9">
        <v>1</v>
      </c>
      <c r="C942" s="9">
        <v>8</v>
      </c>
      <c r="D942" s="9">
        <v>1</v>
      </c>
      <c r="E942" s="9">
        <v>13</v>
      </c>
      <c r="F942" s="9">
        <v>0</v>
      </c>
      <c r="G942" s="9">
        <v>1</v>
      </c>
      <c r="H942" s="9">
        <v>1</v>
      </c>
      <c r="I942" s="9">
        <v>1</v>
      </c>
      <c r="J942" s="9">
        <v>1</v>
      </c>
      <c r="K942" s="9">
        <v>0</v>
      </c>
      <c r="L942" s="9">
        <v>0</v>
      </c>
      <c r="M942" s="9">
        <v>1</v>
      </c>
      <c r="N942" s="9">
        <v>2</v>
      </c>
      <c r="O942" s="9">
        <v>1</v>
      </c>
      <c r="P942" s="9">
        <v>2</v>
      </c>
      <c r="Q942" s="9">
        <v>1</v>
      </c>
      <c r="R942" s="9">
        <v>1</v>
      </c>
      <c r="S942" s="9">
        <v>1</v>
      </c>
      <c r="T942" s="9">
        <v>1</v>
      </c>
      <c r="U942" s="9">
        <v>1</v>
      </c>
      <c r="V942" s="9">
        <v>2</v>
      </c>
      <c r="W942" s="75">
        <v>1</v>
      </c>
      <c r="X942" s="75">
        <v>1</v>
      </c>
      <c r="Y942" s="75">
        <v>2</v>
      </c>
      <c r="Z942" s="9">
        <v>1</v>
      </c>
      <c r="AA942" s="9">
        <v>1</v>
      </c>
      <c r="AB942" s="9">
        <v>2</v>
      </c>
      <c r="AC942" s="9">
        <v>1</v>
      </c>
      <c r="AD942" s="9">
        <v>1</v>
      </c>
      <c r="AE942" s="9">
        <v>2</v>
      </c>
      <c r="AF942" s="9">
        <v>1</v>
      </c>
      <c r="AG942" s="9">
        <v>1</v>
      </c>
      <c r="AH942" s="91">
        <v>2</v>
      </c>
      <c r="AI942" s="9">
        <v>2</v>
      </c>
      <c r="AJ942">
        <v>2</v>
      </c>
      <c r="AK942" t="s">
        <v>957</v>
      </c>
      <c r="AL942" s="58">
        <v>1</v>
      </c>
      <c r="AM942">
        <v>1</v>
      </c>
      <c r="AN942">
        <v>2</v>
      </c>
      <c r="AO942">
        <v>2</v>
      </c>
      <c r="AP942">
        <v>2</v>
      </c>
      <c r="AQ942">
        <v>2</v>
      </c>
      <c r="AR942">
        <v>1</v>
      </c>
      <c r="AS942">
        <v>1</v>
      </c>
      <c r="AT942">
        <v>1</v>
      </c>
      <c r="AU942">
        <v>2</v>
      </c>
      <c r="AV942">
        <v>2</v>
      </c>
      <c r="AW942">
        <v>1</v>
      </c>
      <c r="AX942">
        <v>1</v>
      </c>
      <c r="AY942">
        <v>1</v>
      </c>
      <c r="AZ942">
        <v>2</v>
      </c>
      <c r="BA942">
        <v>2</v>
      </c>
      <c r="BB942">
        <v>2</v>
      </c>
      <c r="BC942">
        <v>1</v>
      </c>
      <c r="BD942">
        <v>1</v>
      </c>
      <c r="BE942">
        <v>2</v>
      </c>
      <c r="BF942" t="s">
        <v>968</v>
      </c>
      <c r="BG942" t="s">
        <v>957</v>
      </c>
      <c r="BI942">
        <v>2</v>
      </c>
      <c r="BJ942">
        <v>2</v>
      </c>
      <c r="BK942">
        <v>1</v>
      </c>
      <c r="BL942">
        <v>1</v>
      </c>
      <c r="BM942">
        <v>2</v>
      </c>
      <c r="BN942">
        <v>4</v>
      </c>
      <c r="BO942">
        <v>2</v>
      </c>
      <c r="BP942">
        <v>3</v>
      </c>
      <c r="BQ942">
        <v>4</v>
      </c>
      <c r="BR942">
        <v>1</v>
      </c>
      <c r="BS942">
        <v>2</v>
      </c>
      <c r="BT942" t="s">
        <v>516</v>
      </c>
    </row>
    <row r="943" spans="1:72" hidden="1">
      <c r="A943" s="9">
        <v>936</v>
      </c>
      <c r="B943" s="9">
        <v>2</v>
      </c>
      <c r="C943" s="9">
        <v>8</v>
      </c>
      <c r="D943" s="9">
        <v>5</v>
      </c>
      <c r="E943" s="9">
        <v>13</v>
      </c>
      <c r="F943" s="9">
        <v>0</v>
      </c>
      <c r="G943" s="9">
        <v>0</v>
      </c>
      <c r="H943" s="9">
        <v>0</v>
      </c>
      <c r="I943" s="9">
        <v>0</v>
      </c>
      <c r="J943" s="9">
        <v>1</v>
      </c>
      <c r="K943" s="9">
        <v>1</v>
      </c>
      <c r="L943" s="9">
        <v>0</v>
      </c>
      <c r="M943" s="9">
        <v>2</v>
      </c>
      <c r="N943" s="9">
        <v>1</v>
      </c>
      <c r="O943" s="9">
        <v>2</v>
      </c>
      <c r="P943" s="9">
        <v>1</v>
      </c>
      <c r="Q943" s="9">
        <v>2</v>
      </c>
      <c r="R943" s="9" t="s">
        <v>957</v>
      </c>
      <c r="S943" s="9" t="s">
        <v>957</v>
      </c>
      <c r="T943" s="9">
        <v>1</v>
      </c>
      <c r="U943" s="9">
        <v>1</v>
      </c>
      <c r="V943" s="9">
        <v>1</v>
      </c>
      <c r="W943" s="75">
        <v>2</v>
      </c>
      <c r="X943" s="75" t="s">
        <v>956</v>
      </c>
      <c r="Y943" s="75" t="s">
        <v>952</v>
      </c>
      <c r="Z943" s="9" t="s">
        <v>952</v>
      </c>
      <c r="AA943" s="9">
        <v>1</v>
      </c>
      <c r="AB943" s="9">
        <v>2</v>
      </c>
      <c r="AC943" s="9">
        <v>1</v>
      </c>
      <c r="AD943" s="9">
        <v>1</v>
      </c>
      <c r="AE943" s="9">
        <v>2</v>
      </c>
      <c r="AF943" s="9">
        <v>1</v>
      </c>
      <c r="AG943" s="9">
        <v>1</v>
      </c>
      <c r="AH943" s="9">
        <v>1</v>
      </c>
      <c r="AI943" s="9">
        <v>2</v>
      </c>
      <c r="AJ943">
        <v>2</v>
      </c>
      <c r="AK943" t="s">
        <v>957</v>
      </c>
      <c r="AL943" s="58">
        <v>1</v>
      </c>
      <c r="AM943">
        <v>1</v>
      </c>
      <c r="AN943">
        <v>1</v>
      </c>
      <c r="AO943">
        <v>2</v>
      </c>
      <c r="AP943">
        <v>2</v>
      </c>
      <c r="AQ943">
        <v>2</v>
      </c>
      <c r="AR943">
        <v>2</v>
      </c>
      <c r="AS943">
        <v>2</v>
      </c>
      <c r="AT943">
        <v>2</v>
      </c>
      <c r="AV943">
        <v>2</v>
      </c>
      <c r="AW943">
        <v>1</v>
      </c>
      <c r="AX943">
        <v>1</v>
      </c>
      <c r="AY943">
        <v>2</v>
      </c>
      <c r="AZ943">
        <v>1</v>
      </c>
      <c r="BA943">
        <v>1</v>
      </c>
      <c r="BB943">
        <v>1</v>
      </c>
      <c r="BC943">
        <v>1</v>
      </c>
      <c r="BD943">
        <v>1</v>
      </c>
      <c r="BE943">
        <v>1</v>
      </c>
      <c r="BF943">
        <v>1</v>
      </c>
      <c r="BG943">
        <v>1</v>
      </c>
      <c r="BH943">
        <v>1</v>
      </c>
      <c r="BI943">
        <v>1</v>
      </c>
      <c r="BJ943">
        <v>1</v>
      </c>
      <c r="BK943">
        <v>1</v>
      </c>
      <c r="BL943">
        <v>1</v>
      </c>
      <c r="BM943">
        <v>1</v>
      </c>
      <c r="BN943">
        <v>3</v>
      </c>
      <c r="BO943">
        <v>1</v>
      </c>
      <c r="BP943">
        <v>2</v>
      </c>
      <c r="BQ943">
        <v>3</v>
      </c>
      <c r="BR943">
        <v>4</v>
      </c>
      <c r="BS943">
        <v>1</v>
      </c>
    </row>
    <row r="944" spans="1:72" hidden="1">
      <c r="A944" s="9">
        <v>937</v>
      </c>
      <c r="B944" s="9">
        <v>1</v>
      </c>
      <c r="C944" s="9">
        <v>6</v>
      </c>
      <c r="D944" s="9">
        <v>1</v>
      </c>
      <c r="E944" s="9">
        <v>2</v>
      </c>
      <c r="F944" s="9">
        <v>0</v>
      </c>
      <c r="G944" s="9">
        <v>1</v>
      </c>
      <c r="H944" s="9">
        <v>0</v>
      </c>
      <c r="I944" s="9">
        <v>1</v>
      </c>
      <c r="J944" s="9">
        <v>0</v>
      </c>
      <c r="K944" s="9">
        <v>0</v>
      </c>
      <c r="L944" s="9">
        <v>0</v>
      </c>
      <c r="M944" s="9">
        <v>2</v>
      </c>
      <c r="N944" s="9">
        <v>1</v>
      </c>
      <c r="O944" s="9">
        <v>1</v>
      </c>
      <c r="P944" s="9">
        <v>1</v>
      </c>
      <c r="Q944" s="9">
        <v>1</v>
      </c>
      <c r="R944" s="9">
        <v>1</v>
      </c>
      <c r="S944" s="9">
        <v>1</v>
      </c>
      <c r="T944" s="9">
        <v>2</v>
      </c>
      <c r="U944" s="9">
        <v>1</v>
      </c>
      <c r="V944" s="9">
        <v>2</v>
      </c>
      <c r="W944" s="75">
        <v>1</v>
      </c>
      <c r="X944" s="75">
        <v>1</v>
      </c>
      <c r="Y944" s="75">
        <v>2</v>
      </c>
      <c r="Z944" s="9">
        <v>1</v>
      </c>
      <c r="AA944" s="9">
        <v>1</v>
      </c>
      <c r="AB944" s="9">
        <v>2</v>
      </c>
      <c r="AC944" s="9">
        <v>1</v>
      </c>
      <c r="AD944" s="9">
        <v>1</v>
      </c>
      <c r="AE944" s="9">
        <v>2</v>
      </c>
      <c r="AF944" s="9">
        <v>1</v>
      </c>
      <c r="AG944" s="9">
        <v>1</v>
      </c>
      <c r="AH944" s="9">
        <v>1</v>
      </c>
      <c r="AI944" s="9">
        <v>2</v>
      </c>
      <c r="AJ944">
        <v>1</v>
      </c>
      <c r="AK944">
        <v>1</v>
      </c>
      <c r="AL944" s="58">
        <v>1</v>
      </c>
      <c r="AM944">
        <v>1</v>
      </c>
      <c r="AN944">
        <v>1</v>
      </c>
      <c r="AO944">
        <v>2</v>
      </c>
      <c r="AP944">
        <v>1</v>
      </c>
      <c r="AQ944">
        <v>1</v>
      </c>
      <c r="AR944">
        <v>2</v>
      </c>
      <c r="AS944">
        <v>2</v>
      </c>
      <c r="AT944">
        <v>2</v>
      </c>
      <c r="AU944">
        <v>1</v>
      </c>
      <c r="AV944">
        <v>2</v>
      </c>
      <c r="AW944">
        <v>1</v>
      </c>
      <c r="AX944">
        <v>2</v>
      </c>
      <c r="AY944">
        <v>2</v>
      </c>
      <c r="AZ944">
        <v>2</v>
      </c>
      <c r="BA944">
        <v>1</v>
      </c>
      <c r="BB944">
        <v>2</v>
      </c>
      <c r="BC944">
        <v>1</v>
      </c>
      <c r="BD944">
        <v>1</v>
      </c>
      <c r="BE944">
        <v>1</v>
      </c>
      <c r="BF944">
        <v>2</v>
      </c>
      <c r="BG944">
        <v>2</v>
      </c>
      <c r="BH944">
        <v>2</v>
      </c>
      <c r="BI944">
        <v>1</v>
      </c>
      <c r="BJ944">
        <v>1</v>
      </c>
      <c r="BK944">
        <v>2</v>
      </c>
      <c r="BL944">
        <v>2</v>
      </c>
      <c r="BM944">
        <v>1</v>
      </c>
      <c r="BN944">
        <v>3</v>
      </c>
      <c r="BO944">
        <v>2</v>
      </c>
      <c r="BP944">
        <v>2</v>
      </c>
      <c r="BQ944">
        <v>2</v>
      </c>
      <c r="BR944">
        <v>1</v>
      </c>
      <c r="BS944">
        <v>2</v>
      </c>
    </row>
    <row r="945" spans="1:72" hidden="1">
      <c r="A945" s="9">
        <v>938</v>
      </c>
      <c r="B945" s="9">
        <v>1</v>
      </c>
      <c r="C945" s="9">
        <v>5</v>
      </c>
      <c r="D945" s="9">
        <v>3</v>
      </c>
      <c r="E945" s="9">
        <v>11</v>
      </c>
      <c r="F945" s="9">
        <v>0</v>
      </c>
      <c r="G945" s="9">
        <v>0</v>
      </c>
      <c r="H945" s="9">
        <v>0</v>
      </c>
      <c r="I945" s="9">
        <v>1</v>
      </c>
      <c r="J945" s="9">
        <v>0</v>
      </c>
      <c r="K945" s="9">
        <v>0</v>
      </c>
      <c r="L945" s="9">
        <v>0</v>
      </c>
      <c r="M945" s="9">
        <v>2</v>
      </c>
      <c r="N945" s="9">
        <v>1</v>
      </c>
      <c r="O945" s="9">
        <v>1</v>
      </c>
      <c r="P945" s="9">
        <v>1</v>
      </c>
      <c r="Q945" s="9">
        <v>1</v>
      </c>
      <c r="R945" s="9">
        <v>1</v>
      </c>
      <c r="S945" s="9">
        <v>2</v>
      </c>
      <c r="T945" s="9">
        <v>2</v>
      </c>
      <c r="U945" s="9">
        <v>1</v>
      </c>
      <c r="V945" s="9">
        <v>1</v>
      </c>
      <c r="W945" s="75">
        <v>1</v>
      </c>
      <c r="X945" s="75">
        <v>1</v>
      </c>
      <c r="Y945" s="75">
        <v>2</v>
      </c>
      <c r="Z945" s="9">
        <v>1</v>
      </c>
      <c r="AA945" s="9">
        <v>1</v>
      </c>
      <c r="AB945" s="9">
        <v>1</v>
      </c>
      <c r="AC945" s="9">
        <v>1</v>
      </c>
      <c r="AD945" s="9">
        <v>1</v>
      </c>
      <c r="AE945" s="9">
        <v>1</v>
      </c>
      <c r="AF945" s="9">
        <v>2</v>
      </c>
      <c r="AG945" s="9">
        <v>2</v>
      </c>
      <c r="AH945" s="91">
        <v>2</v>
      </c>
      <c r="AI945" s="9">
        <v>2</v>
      </c>
      <c r="AJ945">
        <v>2</v>
      </c>
      <c r="AK945" t="s">
        <v>957</v>
      </c>
      <c r="AL945" s="58">
        <v>1</v>
      </c>
      <c r="AM945">
        <v>1</v>
      </c>
      <c r="AN945">
        <v>1</v>
      </c>
      <c r="AO945">
        <v>2</v>
      </c>
      <c r="AP945">
        <v>2</v>
      </c>
      <c r="AQ945">
        <v>2</v>
      </c>
      <c r="AR945">
        <v>2</v>
      </c>
      <c r="AS945">
        <v>2</v>
      </c>
      <c r="AT945">
        <v>2</v>
      </c>
      <c r="AU945">
        <v>2</v>
      </c>
      <c r="AV945">
        <v>2</v>
      </c>
      <c r="AW945">
        <v>1</v>
      </c>
      <c r="AX945">
        <v>2</v>
      </c>
      <c r="AY945">
        <v>2</v>
      </c>
      <c r="AZ945">
        <v>2</v>
      </c>
      <c r="BA945">
        <v>2</v>
      </c>
      <c r="BB945">
        <v>2</v>
      </c>
      <c r="BC945">
        <v>1</v>
      </c>
      <c r="BD945">
        <v>1</v>
      </c>
      <c r="BE945">
        <v>1</v>
      </c>
      <c r="BF945">
        <v>1</v>
      </c>
      <c r="BG945">
        <v>1</v>
      </c>
      <c r="BH945">
        <v>1</v>
      </c>
      <c r="BI945">
        <v>3</v>
      </c>
      <c r="BJ945">
        <v>3</v>
      </c>
      <c r="BK945">
        <v>3</v>
      </c>
      <c r="BL945">
        <v>2</v>
      </c>
      <c r="BM945">
        <v>1</v>
      </c>
      <c r="BN945">
        <v>4</v>
      </c>
      <c r="BP945">
        <v>2</v>
      </c>
      <c r="BQ945">
        <v>4</v>
      </c>
      <c r="BR945">
        <v>1</v>
      </c>
      <c r="BS945">
        <v>3</v>
      </c>
      <c r="BT945" t="s">
        <v>517</v>
      </c>
    </row>
    <row r="946" spans="1:72">
      <c r="A946" s="9">
        <v>939</v>
      </c>
      <c r="B946" s="9">
        <v>2</v>
      </c>
      <c r="C946" s="9">
        <v>8</v>
      </c>
      <c r="D946" s="9">
        <v>5</v>
      </c>
      <c r="E946" s="9">
        <v>15</v>
      </c>
      <c r="F946" s="9">
        <v>0</v>
      </c>
      <c r="G946" s="9">
        <v>0</v>
      </c>
      <c r="H946" s="9">
        <v>0</v>
      </c>
      <c r="I946" s="9">
        <v>0</v>
      </c>
      <c r="J946" s="9">
        <v>0</v>
      </c>
      <c r="K946" s="9">
        <v>1</v>
      </c>
      <c r="L946" s="9">
        <v>0</v>
      </c>
      <c r="M946" s="9">
        <v>2</v>
      </c>
      <c r="N946" s="9">
        <v>2</v>
      </c>
      <c r="O946" s="9">
        <v>1</v>
      </c>
      <c r="P946" s="9">
        <v>1</v>
      </c>
      <c r="Q946" s="9">
        <v>1</v>
      </c>
      <c r="R946" s="9">
        <v>1</v>
      </c>
      <c r="S946" s="9">
        <v>1</v>
      </c>
      <c r="T946" s="9">
        <v>1</v>
      </c>
      <c r="U946" s="9">
        <v>1</v>
      </c>
      <c r="V946" s="9">
        <v>1</v>
      </c>
      <c r="W946" s="75">
        <v>1</v>
      </c>
      <c r="X946" s="75">
        <v>1</v>
      </c>
      <c r="Y946" s="75">
        <v>2</v>
      </c>
      <c r="Z946" s="9">
        <v>2</v>
      </c>
      <c r="AA946" s="9">
        <v>1</v>
      </c>
      <c r="AB946" s="9">
        <v>2</v>
      </c>
      <c r="AC946" s="9">
        <v>1</v>
      </c>
      <c r="AD946" s="9">
        <v>1</v>
      </c>
      <c r="AE946" s="9">
        <v>1</v>
      </c>
      <c r="AF946" s="9">
        <v>1</v>
      </c>
      <c r="AG946" s="9">
        <v>1</v>
      </c>
      <c r="AH946" s="91">
        <v>1</v>
      </c>
      <c r="AI946" s="9">
        <v>1</v>
      </c>
      <c r="AJ946">
        <v>2</v>
      </c>
      <c r="AK946" t="s">
        <v>957</v>
      </c>
      <c r="AL946" s="58">
        <v>1</v>
      </c>
      <c r="AM946">
        <v>1</v>
      </c>
      <c r="AN946">
        <v>1</v>
      </c>
      <c r="AO946">
        <v>2</v>
      </c>
      <c r="AP946">
        <v>1</v>
      </c>
      <c r="AQ946">
        <v>2</v>
      </c>
      <c r="AR946">
        <v>1</v>
      </c>
      <c r="AS946">
        <v>2</v>
      </c>
      <c r="AT946">
        <v>2</v>
      </c>
      <c r="AU946">
        <v>2</v>
      </c>
      <c r="AV946">
        <v>2</v>
      </c>
      <c r="AW946">
        <v>1</v>
      </c>
      <c r="AX946">
        <v>1</v>
      </c>
      <c r="AY946">
        <v>2</v>
      </c>
      <c r="AZ946">
        <v>1</v>
      </c>
      <c r="BA946">
        <v>1</v>
      </c>
      <c r="BB946">
        <v>2</v>
      </c>
      <c r="BC946">
        <v>2</v>
      </c>
      <c r="BD946">
        <v>2</v>
      </c>
      <c r="BE946">
        <v>1</v>
      </c>
      <c r="BF946">
        <v>1</v>
      </c>
      <c r="BG946">
        <v>2</v>
      </c>
      <c r="BH946">
        <v>1</v>
      </c>
      <c r="BI946">
        <v>1</v>
      </c>
      <c r="BJ946">
        <v>2</v>
      </c>
      <c r="BK946">
        <v>1</v>
      </c>
      <c r="BL946">
        <v>1</v>
      </c>
      <c r="BM946">
        <v>1</v>
      </c>
      <c r="BN946">
        <v>3</v>
      </c>
      <c r="BO946">
        <v>2</v>
      </c>
      <c r="BP946">
        <v>2</v>
      </c>
      <c r="BQ946">
        <v>1</v>
      </c>
      <c r="BR946">
        <v>1</v>
      </c>
      <c r="BS946">
        <v>2</v>
      </c>
    </row>
    <row r="947" spans="1:72" hidden="1">
      <c r="A947" s="9">
        <v>940</v>
      </c>
      <c r="B947" s="9">
        <v>2</v>
      </c>
      <c r="C947" s="9">
        <v>4</v>
      </c>
      <c r="D947" s="9">
        <v>4</v>
      </c>
      <c r="E947" s="9">
        <v>3</v>
      </c>
      <c r="F947" s="9">
        <v>0</v>
      </c>
      <c r="G947" s="9">
        <v>1</v>
      </c>
      <c r="H947" s="9">
        <v>0</v>
      </c>
      <c r="I947" s="9">
        <v>0</v>
      </c>
      <c r="J947" s="9">
        <v>0</v>
      </c>
      <c r="K947" s="9">
        <v>0</v>
      </c>
      <c r="L947" s="9">
        <v>0</v>
      </c>
      <c r="M947" s="9">
        <v>2</v>
      </c>
      <c r="N947" s="9">
        <v>1</v>
      </c>
      <c r="O947" s="9">
        <v>1</v>
      </c>
      <c r="P947" s="9">
        <v>1</v>
      </c>
      <c r="Q947" s="9">
        <v>1</v>
      </c>
      <c r="R947" s="9">
        <v>2</v>
      </c>
      <c r="S947" s="9">
        <v>1</v>
      </c>
      <c r="T947" s="9">
        <v>1</v>
      </c>
      <c r="U947" s="9">
        <v>1</v>
      </c>
      <c r="V947" s="9">
        <v>2</v>
      </c>
      <c r="W947" s="75">
        <v>1</v>
      </c>
      <c r="X947" s="75">
        <v>2</v>
      </c>
      <c r="Y947" s="75">
        <v>2</v>
      </c>
      <c r="Z947" s="9">
        <v>1</v>
      </c>
      <c r="AA947" s="9">
        <v>1</v>
      </c>
      <c r="AB947" s="9">
        <v>1</v>
      </c>
      <c r="AC947" s="9">
        <v>2</v>
      </c>
      <c r="AD947" s="9">
        <v>1</v>
      </c>
      <c r="AE947" s="9">
        <v>1</v>
      </c>
      <c r="AF947" s="9">
        <v>1</v>
      </c>
      <c r="AG947" s="9">
        <v>1</v>
      </c>
      <c r="AH947" s="9">
        <v>1</v>
      </c>
      <c r="AI947" s="9">
        <v>2</v>
      </c>
      <c r="AJ947">
        <v>1</v>
      </c>
      <c r="AK947">
        <v>1</v>
      </c>
      <c r="AL947" s="58">
        <v>2</v>
      </c>
      <c r="AM947">
        <v>1</v>
      </c>
      <c r="AN947">
        <v>2</v>
      </c>
      <c r="AO947">
        <v>2</v>
      </c>
      <c r="AP947">
        <v>2</v>
      </c>
      <c r="AQ947">
        <v>2</v>
      </c>
      <c r="AR947">
        <v>2</v>
      </c>
      <c r="AS947">
        <v>2</v>
      </c>
      <c r="AT947">
        <v>1</v>
      </c>
      <c r="AU947">
        <v>2</v>
      </c>
      <c r="AV947">
        <v>2</v>
      </c>
      <c r="AW947">
        <v>1</v>
      </c>
      <c r="AX947">
        <v>2</v>
      </c>
      <c r="AY947">
        <v>1</v>
      </c>
      <c r="AZ947">
        <v>1</v>
      </c>
      <c r="BA947">
        <v>1</v>
      </c>
      <c r="BB947">
        <v>1</v>
      </c>
      <c r="BC947">
        <v>1</v>
      </c>
      <c r="BD947">
        <v>1</v>
      </c>
      <c r="BE947">
        <v>1</v>
      </c>
      <c r="BF947">
        <v>1</v>
      </c>
      <c r="BG947">
        <v>1</v>
      </c>
      <c r="BH947">
        <v>1</v>
      </c>
      <c r="BI947">
        <v>3</v>
      </c>
      <c r="BJ947">
        <v>1</v>
      </c>
      <c r="BK947">
        <v>2</v>
      </c>
      <c r="BL947">
        <v>1</v>
      </c>
      <c r="BM947">
        <v>2</v>
      </c>
      <c r="BN947">
        <v>4</v>
      </c>
      <c r="BO947">
        <v>2</v>
      </c>
      <c r="BP947">
        <v>1</v>
      </c>
      <c r="BQ947">
        <v>4</v>
      </c>
      <c r="BR947">
        <v>1</v>
      </c>
      <c r="BS947">
        <v>1</v>
      </c>
    </row>
    <row r="948" spans="1:72">
      <c r="A948" s="9">
        <v>941</v>
      </c>
      <c r="B948" s="9">
        <v>2</v>
      </c>
      <c r="C948" s="9">
        <v>4</v>
      </c>
      <c r="D948" s="9">
        <v>4</v>
      </c>
      <c r="E948" s="9">
        <v>12</v>
      </c>
      <c r="F948" s="9">
        <v>0</v>
      </c>
      <c r="G948" s="9">
        <v>0</v>
      </c>
      <c r="H948" s="9">
        <v>1</v>
      </c>
      <c r="I948" s="9">
        <v>0</v>
      </c>
      <c r="J948" s="9">
        <v>0</v>
      </c>
      <c r="K948" s="9">
        <v>0</v>
      </c>
      <c r="L948" s="9">
        <v>0</v>
      </c>
      <c r="M948" s="9">
        <v>2</v>
      </c>
      <c r="N948" s="9">
        <v>2</v>
      </c>
      <c r="O948" s="9">
        <v>2</v>
      </c>
      <c r="P948" s="9">
        <v>1</v>
      </c>
      <c r="Q948" s="9">
        <v>1</v>
      </c>
      <c r="R948" s="9">
        <v>1</v>
      </c>
      <c r="S948" s="9">
        <v>2</v>
      </c>
      <c r="T948" s="9">
        <v>2</v>
      </c>
      <c r="U948" s="9">
        <v>1</v>
      </c>
      <c r="V948" s="9">
        <v>2</v>
      </c>
      <c r="W948" s="75">
        <v>1</v>
      </c>
      <c r="X948" s="75">
        <v>1</v>
      </c>
      <c r="Y948" s="75">
        <v>2</v>
      </c>
      <c r="Z948" s="9">
        <v>2</v>
      </c>
      <c r="AA948" s="9">
        <v>1</v>
      </c>
      <c r="AB948" s="9">
        <v>1</v>
      </c>
      <c r="AC948" s="9">
        <v>2</v>
      </c>
      <c r="AD948" s="9">
        <v>1</v>
      </c>
      <c r="AE948" s="9">
        <v>2</v>
      </c>
      <c r="AF948" s="9">
        <v>1</v>
      </c>
      <c r="AG948" s="9">
        <v>1</v>
      </c>
      <c r="AH948" s="9">
        <v>1</v>
      </c>
      <c r="AI948" s="9">
        <v>2</v>
      </c>
      <c r="AJ948">
        <v>2</v>
      </c>
      <c r="AK948" t="s">
        <v>957</v>
      </c>
      <c r="AL948" s="58">
        <v>1</v>
      </c>
      <c r="AM948">
        <v>1</v>
      </c>
      <c r="AN948">
        <v>1</v>
      </c>
      <c r="AO948">
        <v>2</v>
      </c>
      <c r="AP948">
        <v>2</v>
      </c>
      <c r="AQ948">
        <v>2</v>
      </c>
      <c r="AR948">
        <v>2</v>
      </c>
      <c r="AS948">
        <v>2</v>
      </c>
      <c r="AT948">
        <v>2</v>
      </c>
      <c r="AU948">
        <v>1</v>
      </c>
      <c r="AV948">
        <v>2</v>
      </c>
      <c r="AW948">
        <v>2</v>
      </c>
      <c r="AX948">
        <v>2</v>
      </c>
      <c r="AY948">
        <v>2</v>
      </c>
      <c r="AZ948">
        <v>2</v>
      </c>
      <c r="BA948">
        <v>1</v>
      </c>
      <c r="BB948">
        <v>1</v>
      </c>
      <c r="BC948">
        <v>1</v>
      </c>
      <c r="BD948">
        <v>1</v>
      </c>
      <c r="BE948">
        <v>1</v>
      </c>
      <c r="BF948">
        <v>1</v>
      </c>
      <c r="BG948">
        <v>1</v>
      </c>
      <c r="BH948">
        <v>2</v>
      </c>
      <c r="BI948">
        <v>2</v>
      </c>
      <c r="BJ948">
        <v>1</v>
      </c>
      <c r="BK948">
        <v>1</v>
      </c>
      <c r="BL948">
        <v>1</v>
      </c>
      <c r="BM948">
        <v>1</v>
      </c>
      <c r="BN948">
        <v>3</v>
      </c>
      <c r="BO948">
        <v>2</v>
      </c>
      <c r="BP948">
        <v>3</v>
      </c>
      <c r="BQ948">
        <v>2</v>
      </c>
      <c r="BR948">
        <v>1</v>
      </c>
      <c r="BS948">
        <v>1</v>
      </c>
    </row>
    <row r="949" spans="1:72">
      <c r="A949" s="9">
        <v>942</v>
      </c>
      <c r="B949" s="9">
        <v>2</v>
      </c>
      <c r="C949" s="9">
        <v>6</v>
      </c>
      <c r="D949" s="9"/>
      <c r="E949" s="9">
        <v>14</v>
      </c>
      <c r="F949" s="9">
        <v>0</v>
      </c>
      <c r="G949" s="9">
        <v>0</v>
      </c>
      <c r="H949" s="9">
        <v>0</v>
      </c>
      <c r="I949" s="9">
        <v>0</v>
      </c>
      <c r="J949" s="9">
        <v>0</v>
      </c>
      <c r="K949" s="9">
        <v>1</v>
      </c>
      <c r="L949" s="9">
        <v>0</v>
      </c>
      <c r="M949" s="9">
        <v>2</v>
      </c>
      <c r="N949" s="9">
        <v>2</v>
      </c>
      <c r="O949" s="9">
        <v>2</v>
      </c>
      <c r="P949" s="9">
        <v>1</v>
      </c>
      <c r="Q949" s="9">
        <v>1</v>
      </c>
      <c r="R949" s="9">
        <v>1</v>
      </c>
      <c r="S949" s="9">
        <v>1</v>
      </c>
      <c r="T949" s="9"/>
      <c r="U949" s="9">
        <v>1</v>
      </c>
      <c r="V949" s="9">
        <v>1</v>
      </c>
      <c r="W949" s="75">
        <v>2</v>
      </c>
      <c r="X949" s="75" t="s">
        <v>956</v>
      </c>
      <c r="Y949" s="75" t="s">
        <v>952</v>
      </c>
      <c r="Z949" s="9" t="s">
        <v>952</v>
      </c>
      <c r="AA949" s="9">
        <v>1</v>
      </c>
      <c r="AB949" s="9">
        <v>1</v>
      </c>
      <c r="AC949" s="9">
        <v>1</v>
      </c>
      <c r="AD949" s="9">
        <v>2</v>
      </c>
      <c r="AE949" s="9">
        <v>1</v>
      </c>
      <c r="AF949" s="9">
        <v>1</v>
      </c>
      <c r="AG949" s="9">
        <v>1</v>
      </c>
      <c r="AH949" s="9">
        <v>1</v>
      </c>
      <c r="AI949" s="9">
        <v>2</v>
      </c>
      <c r="AJ949">
        <v>2</v>
      </c>
      <c r="AK949" t="s">
        <v>957</v>
      </c>
      <c r="AL949" s="58">
        <v>2</v>
      </c>
      <c r="AM949">
        <v>1</v>
      </c>
      <c r="AN949">
        <v>2</v>
      </c>
      <c r="AO949">
        <v>2</v>
      </c>
      <c r="AP949">
        <v>1</v>
      </c>
      <c r="AQ949">
        <v>2</v>
      </c>
      <c r="AR949">
        <v>2</v>
      </c>
      <c r="AS949">
        <v>2</v>
      </c>
      <c r="AT949">
        <v>2</v>
      </c>
      <c r="AU949">
        <v>2</v>
      </c>
      <c r="AV949">
        <v>2</v>
      </c>
      <c r="AW949">
        <v>2</v>
      </c>
      <c r="AX949">
        <v>1</v>
      </c>
      <c r="AY949">
        <v>2</v>
      </c>
      <c r="AZ949">
        <v>2</v>
      </c>
      <c r="BA949">
        <v>1</v>
      </c>
      <c r="BB949">
        <v>1</v>
      </c>
      <c r="BC949">
        <v>1</v>
      </c>
      <c r="BD949">
        <v>2</v>
      </c>
      <c r="BE949">
        <v>2</v>
      </c>
      <c r="BF949" t="s">
        <v>957</v>
      </c>
      <c r="BG949" t="s">
        <v>957</v>
      </c>
      <c r="BH949">
        <v>1</v>
      </c>
      <c r="BI949">
        <v>1</v>
      </c>
      <c r="BJ949">
        <v>1</v>
      </c>
      <c r="BK949">
        <v>1</v>
      </c>
      <c r="BL949">
        <v>1</v>
      </c>
      <c r="BM949">
        <v>3</v>
      </c>
      <c r="BN949">
        <v>4</v>
      </c>
      <c r="BO949">
        <v>2</v>
      </c>
      <c r="BP949">
        <v>1</v>
      </c>
      <c r="BQ949">
        <v>3</v>
      </c>
      <c r="BR949">
        <v>4</v>
      </c>
      <c r="BS949">
        <v>5</v>
      </c>
      <c r="BT949" t="s">
        <v>518</v>
      </c>
    </row>
    <row r="950" spans="1:72" hidden="1">
      <c r="A950" s="9">
        <v>943</v>
      </c>
      <c r="B950" s="9">
        <v>2</v>
      </c>
      <c r="C950" s="9">
        <v>4</v>
      </c>
      <c r="D950" s="9">
        <v>1</v>
      </c>
      <c r="E950" s="9">
        <v>11</v>
      </c>
      <c r="F950" s="9">
        <v>0</v>
      </c>
      <c r="G950" s="9">
        <v>0</v>
      </c>
      <c r="H950" s="9">
        <v>0</v>
      </c>
      <c r="I950" s="9">
        <v>0</v>
      </c>
      <c r="J950" s="9">
        <v>0</v>
      </c>
      <c r="K950" s="9">
        <v>1</v>
      </c>
      <c r="L950" s="9">
        <v>0</v>
      </c>
      <c r="M950" s="9">
        <v>2</v>
      </c>
      <c r="N950" s="9">
        <v>2</v>
      </c>
      <c r="O950" s="9">
        <v>2</v>
      </c>
      <c r="P950" s="9">
        <v>1</v>
      </c>
      <c r="Q950" s="9">
        <v>1</v>
      </c>
      <c r="R950" s="9">
        <v>1</v>
      </c>
      <c r="S950" s="9">
        <v>2</v>
      </c>
      <c r="T950" s="9">
        <v>2</v>
      </c>
      <c r="U950" s="9">
        <v>1</v>
      </c>
      <c r="V950" s="9">
        <v>1</v>
      </c>
      <c r="W950" s="75">
        <v>2</v>
      </c>
      <c r="X950" s="75" t="s">
        <v>956</v>
      </c>
      <c r="Y950" s="75" t="s">
        <v>952</v>
      </c>
      <c r="Z950" s="9" t="s">
        <v>952</v>
      </c>
      <c r="AA950" s="9">
        <v>1</v>
      </c>
      <c r="AB950" s="9">
        <v>2</v>
      </c>
      <c r="AC950" s="9">
        <v>1</v>
      </c>
      <c r="AD950" s="9">
        <v>1</v>
      </c>
      <c r="AE950" s="9">
        <v>2</v>
      </c>
      <c r="AF950" s="9">
        <v>2</v>
      </c>
      <c r="AG950" s="9">
        <v>2</v>
      </c>
      <c r="AH950" s="91">
        <v>1</v>
      </c>
      <c r="AI950" s="9">
        <v>2</v>
      </c>
      <c r="AJ950">
        <v>2</v>
      </c>
      <c r="AK950" t="s">
        <v>957</v>
      </c>
      <c r="AL950" s="58">
        <v>1</v>
      </c>
      <c r="AM950">
        <v>2</v>
      </c>
      <c r="AN950">
        <v>2</v>
      </c>
      <c r="AO950">
        <v>2</v>
      </c>
      <c r="AP950">
        <v>2</v>
      </c>
      <c r="AQ950">
        <v>2</v>
      </c>
      <c r="AR950">
        <v>2</v>
      </c>
      <c r="AS950">
        <v>2</v>
      </c>
      <c r="AT950">
        <v>2</v>
      </c>
      <c r="AU950">
        <v>2</v>
      </c>
      <c r="AV950">
        <v>2</v>
      </c>
      <c r="AW950">
        <v>2</v>
      </c>
      <c r="AX950">
        <v>2</v>
      </c>
      <c r="AY950">
        <v>2</v>
      </c>
      <c r="AZ950">
        <v>2</v>
      </c>
      <c r="BA950">
        <v>2</v>
      </c>
      <c r="BB950">
        <v>2</v>
      </c>
      <c r="BC950">
        <v>1</v>
      </c>
      <c r="BD950">
        <v>1</v>
      </c>
      <c r="BE950">
        <v>2</v>
      </c>
      <c r="BF950" t="s">
        <v>968</v>
      </c>
      <c r="BG950" t="s">
        <v>957</v>
      </c>
      <c r="BH950">
        <v>2</v>
      </c>
      <c r="BI950">
        <v>4</v>
      </c>
      <c r="BJ950">
        <v>2</v>
      </c>
      <c r="BK950">
        <v>3</v>
      </c>
      <c r="BL950">
        <v>3</v>
      </c>
      <c r="BM950">
        <v>1</v>
      </c>
      <c r="BN950">
        <v>4</v>
      </c>
      <c r="BO950">
        <v>3</v>
      </c>
      <c r="BP950">
        <v>2</v>
      </c>
      <c r="BQ950">
        <v>3</v>
      </c>
      <c r="BR950">
        <v>3</v>
      </c>
      <c r="BS950">
        <v>3</v>
      </c>
    </row>
    <row r="951" spans="1:72" hidden="1">
      <c r="A951" s="9">
        <v>944</v>
      </c>
      <c r="B951" s="9">
        <v>1</v>
      </c>
      <c r="C951" s="9">
        <v>4</v>
      </c>
      <c r="D951" s="9">
        <v>1</v>
      </c>
      <c r="E951" s="9">
        <v>11</v>
      </c>
      <c r="F951" s="9">
        <v>0</v>
      </c>
      <c r="G951" s="9">
        <v>1</v>
      </c>
      <c r="H951" s="9">
        <v>1</v>
      </c>
      <c r="I951" s="9">
        <v>0</v>
      </c>
      <c r="J951" s="9">
        <v>0</v>
      </c>
      <c r="K951" s="9">
        <v>0</v>
      </c>
      <c r="L951" s="9">
        <v>0</v>
      </c>
      <c r="M951" s="9">
        <v>2</v>
      </c>
      <c r="N951" s="9">
        <v>1</v>
      </c>
      <c r="O951" s="9">
        <v>2</v>
      </c>
      <c r="P951" s="9">
        <v>2</v>
      </c>
      <c r="Q951" s="9">
        <v>1</v>
      </c>
      <c r="R951" s="9">
        <v>1</v>
      </c>
      <c r="S951" s="9">
        <v>2</v>
      </c>
      <c r="T951" s="9">
        <v>1</v>
      </c>
      <c r="U951" s="9">
        <v>1</v>
      </c>
      <c r="V951" s="9">
        <v>1</v>
      </c>
      <c r="W951" s="75">
        <v>2</v>
      </c>
      <c r="X951" s="75" t="s">
        <v>956</v>
      </c>
      <c r="Y951" s="75" t="s">
        <v>952</v>
      </c>
      <c r="Z951" s="9" t="s">
        <v>952</v>
      </c>
      <c r="AA951" s="9">
        <v>1</v>
      </c>
      <c r="AB951" s="9">
        <v>1</v>
      </c>
      <c r="AC951" s="9">
        <v>1</v>
      </c>
      <c r="AD951" s="9">
        <v>1</v>
      </c>
      <c r="AE951" s="9">
        <v>1</v>
      </c>
      <c r="AF951" s="9">
        <v>1</v>
      </c>
      <c r="AG951" s="9">
        <v>2</v>
      </c>
      <c r="AH951" s="91">
        <v>1</v>
      </c>
      <c r="AI951" s="9">
        <v>2</v>
      </c>
      <c r="AJ951">
        <v>1</v>
      </c>
      <c r="AK951">
        <v>1</v>
      </c>
      <c r="AL951" s="58">
        <v>1</v>
      </c>
      <c r="AM951">
        <v>1</v>
      </c>
      <c r="AN951">
        <v>2</v>
      </c>
      <c r="AO951">
        <v>2</v>
      </c>
      <c r="AP951">
        <v>1</v>
      </c>
      <c r="AQ951">
        <v>2</v>
      </c>
      <c r="AR951">
        <v>1</v>
      </c>
      <c r="AS951">
        <v>2</v>
      </c>
      <c r="AT951">
        <v>2</v>
      </c>
      <c r="AU951">
        <v>1</v>
      </c>
      <c r="AV951">
        <v>2</v>
      </c>
      <c r="AW951">
        <v>1</v>
      </c>
      <c r="AX951">
        <v>1</v>
      </c>
      <c r="AY951">
        <v>2</v>
      </c>
      <c r="AZ951">
        <v>1</v>
      </c>
      <c r="BA951">
        <v>2</v>
      </c>
      <c r="BB951">
        <v>1</v>
      </c>
      <c r="BC951">
        <v>1</v>
      </c>
      <c r="BD951">
        <v>1</v>
      </c>
      <c r="BE951">
        <v>2</v>
      </c>
      <c r="BF951" t="s">
        <v>957</v>
      </c>
      <c r="BG951" t="s">
        <v>957</v>
      </c>
      <c r="BH951">
        <v>1</v>
      </c>
      <c r="BI951">
        <v>2</v>
      </c>
      <c r="BJ951">
        <v>1</v>
      </c>
      <c r="BK951">
        <v>2</v>
      </c>
      <c r="BL951">
        <v>1</v>
      </c>
      <c r="BM951">
        <v>2</v>
      </c>
      <c r="BN951">
        <v>4</v>
      </c>
      <c r="BO951">
        <v>2</v>
      </c>
      <c r="BP951">
        <v>2</v>
      </c>
      <c r="BQ951">
        <v>2</v>
      </c>
      <c r="BR951">
        <v>1</v>
      </c>
      <c r="BS951">
        <v>2</v>
      </c>
      <c r="BT951" t="s">
        <v>519</v>
      </c>
    </row>
    <row r="952" spans="1:72" hidden="1">
      <c r="A952" s="9">
        <v>945</v>
      </c>
      <c r="B952" s="9">
        <v>1</v>
      </c>
      <c r="C952" s="9">
        <v>4</v>
      </c>
      <c r="D952" s="9"/>
      <c r="E952" s="9">
        <v>13</v>
      </c>
      <c r="F952" s="9">
        <v>0</v>
      </c>
      <c r="G952" s="9">
        <v>0</v>
      </c>
      <c r="H952" s="9">
        <v>0</v>
      </c>
      <c r="I952" s="9">
        <v>0</v>
      </c>
      <c r="J952" s="9">
        <v>1</v>
      </c>
      <c r="K952" s="9">
        <v>0</v>
      </c>
      <c r="L952" s="9">
        <v>0</v>
      </c>
      <c r="M952" s="9">
        <v>2</v>
      </c>
      <c r="N952" s="9"/>
      <c r="O952" s="9"/>
      <c r="P952" s="9"/>
      <c r="Q952" s="9">
        <v>1</v>
      </c>
      <c r="R952" s="9"/>
      <c r="S952" s="9"/>
      <c r="T952" s="9"/>
      <c r="U952" s="9">
        <v>1</v>
      </c>
      <c r="V952" s="9"/>
      <c r="W952" s="75">
        <v>1</v>
      </c>
      <c r="X952" s="75">
        <v>1</v>
      </c>
      <c r="Y952" s="75">
        <v>2</v>
      </c>
      <c r="Z952" s="9"/>
      <c r="AA952" s="9"/>
      <c r="AB952" s="9"/>
      <c r="AC952" s="9"/>
      <c r="AD952" s="9">
        <v>1</v>
      </c>
      <c r="AE952" s="9">
        <v>2</v>
      </c>
      <c r="AF952" s="9"/>
      <c r="AG952" s="9">
        <v>1</v>
      </c>
      <c r="AH952" s="91">
        <v>2</v>
      </c>
      <c r="AI952" s="9"/>
      <c r="AK952" t="s">
        <v>957</v>
      </c>
      <c r="AO952">
        <v>2</v>
      </c>
      <c r="BA952">
        <v>2</v>
      </c>
      <c r="BC952">
        <v>1</v>
      </c>
      <c r="BF952" t="s">
        <v>957</v>
      </c>
      <c r="BG952" t="s">
        <v>957</v>
      </c>
      <c r="BH952">
        <v>3</v>
      </c>
      <c r="BI952">
        <v>3</v>
      </c>
      <c r="BJ952">
        <v>2</v>
      </c>
      <c r="BK952">
        <v>2</v>
      </c>
      <c r="BL952">
        <v>2</v>
      </c>
      <c r="BM952">
        <v>2</v>
      </c>
      <c r="BN952">
        <v>4</v>
      </c>
      <c r="BO952">
        <v>4</v>
      </c>
      <c r="BP952">
        <v>2</v>
      </c>
      <c r="BQ952">
        <v>3</v>
      </c>
      <c r="BR952">
        <v>4</v>
      </c>
      <c r="BS952">
        <v>5</v>
      </c>
    </row>
    <row r="953" spans="1:72">
      <c r="A953" s="9">
        <v>5001</v>
      </c>
      <c r="B953" s="9">
        <v>2</v>
      </c>
      <c r="C953" s="9">
        <v>2</v>
      </c>
      <c r="D953" s="9">
        <v>1</v>
      </c>
      <c r="E953" s="9">
        <v>1</v>
      </c>
      <c r="F953" s="9">
        <v>0</v>
      </c>
      <c r="G953" s="9">
        <v>1</v>
      </c>
      <c r="H953" s="9">
        <v>0</v>
      </c>
      <c r="I953" s="9">
        <v>0</v>
      </c>
      <c r="J953" s="9">
        <v>0</v>
      </c>
      <c r="K953" s="9">
        <v>0</v>
      </c>
      <c r="L953" s="9">
        <v>0</v>
      </c>
      <c r="M953" s="9">
        <v>1</v>
      </c>
      <c r="N953" s="9">
        <v>2</v>
      </c>
      <c r="O953" s="9">
        <v>2</v>
      </c>
      <c r="P953" s="9">
        <v>1</v>
      </c>
      <c r="Q953" s="9">
        <v>1</v>
      </c>
      <c r="R953" s="9">
        <v>1</v>
      </c>
      <c r="S953" s="9">
        <v>2</v>
      </c>
      <c r="T953" s="9">
        <v>2</v>
      </c>
      <c r="U953" s="9">
        <v>1</v>
      </c>
      <c r="V953" s="9">
        <v>2</v>
      </c>
      <c r="W953" s="75">
        <v>1</v>
      </c>
      <c r="X953" s="75">
        <v>1</v>
      </c>
      <c r="Y953" s="75">
        <v>2</v>
      </c>
      <c r="Z953" s="9">
        <v>1</v>
      </c>
      <c r="AA953" s="9">
        <v>2</v>
      </c>
      <c r="AB953" s="9">
        <v>2</v>
      </c>
      <c r="AC953" s="9">
        <v>1</v>
      </c>
      <c r="AD953" s="9">
        <v>1</v>
      </c>
      <c r="AE953" s="9">
        <v>2</v>
      </c>
      <c r="AF953" s="9">
        <v>1</v>
      </c>
      <c r="AG953" s="9">
        <v>2</v>
      </c>
      <c r="AH953" s="91">
        <v>1</v>
      </c>
      <c r="AI953" s="9">
        <v>1</v>
      </c>
      <c r="AJ953">
        <v>1</v>
      </c>
      <c r="AK953">
        <v>1</v>
      </c>
      <c r="AL953" s="58">
        <v>2</v>
      </c>
      <c r="AM953">
        <v>1</v>
      </c>
      <c r="AN953">
        <v>2</v>
      </c>
      <c r="AO953">
        <v>2</v>
      </c>
      <c r="AP953">
        <v>2</v>
      </c>
      <c r="AQ953">
        <v>2</v>
      </c>
      <c r="AR953">
        <v>2</v>
      </c>
      <c r="AS953">
        <v>2</v>
      </c>
      <c r="AT953">
        <v>1</v>
      </c>
      <c r="AU953">
        <v>2</v>
      </c>
      <c r="AV953">
        <v>2</v>
      </c>
      <c r="AW953">
        <v>1</v>
      </c>
      <c r="AX953">
        <v>2</v>
      </c>
      <c r="AY953">
        <v>2</v>
      </c>
      <c r="AZ953">
        <v>2</v>
      </c>
      <c r="BA953">
        <v>1</v>
      </c>
      <c r="BB953">
        <v>1</v>
      </c>
      <c r="BC953">
        <v>1</v>
      </c>
      <c r="BD953">
        <v>1</v>
      </c>
      <c r="BE953">
        <v>1</v>
      </c>
      <c r="BF953">
        <v>3</v>
      </c>
      <c r="BG953">
        <v>3</v>
      </c>
      <c r="BH953">
        <v>3</v>
      </c>
      <c r="BI953">
        <v>2</v>
      </c>
      <c r="BJ953">
        <v>2</v>
      </c>
      <c r="BK953">
        <v>1</v>
      </c>
      <c r="BL953">
        <v>1</v>
      </c>
      <c r="BM953">
        <v>1</v>
      </c>
      <c r="BN953">
        <v>3</v>
      </c>
      <c r="BO953">
        <v>2</v>
      </c>
      <c r="BP953">
        <v>2</v>
      </c>
      <c r="BQ953">
        <v>3</v>
      </c>
      <c r="BR953">
        <v>1</v>
      </c>
      <c r="BS953">
        <v>2</v>
      </c>
    </row>
    <row r="954" spans="1:72" hidden="1">
      <c r="A954" s="9">
        <v>5002</v>
      </c>
      <c r="B954" s="9">
        <v>1</v>
      </c>
      <c r="C954" s="9">
        <v>3</v>
      </c>
      <c r="D954" s="9">
        <v>1</v>
      </c>
      <c r="E954" s="9">
        <v>2</v>
      </c>
      <c r="F954" s="9">
        <v>0</v>
      </c>
      <c r="G954" s="9">
        <v>0</v>
      </c>
      <c r="H954" s="9">
        <v>0</v>
      </c>
      <c r="I954" s="9">
        <v>0</v>
      </c>
      <c r="J954" s="9">
        <v>0</v>
      </c>
      <c r="K954" s="9">
        <v>0</v>
      </c>
      <c r="L954" s="9">
        <v>1</v>
      </c>
      <c r="M954" s="9">
        <v>3</v>
      </c>
      <c r="N954" s="9">
        <v>2</v>
      </c>
      <c r="O954" s="9">
        <v>2</v>
      </c>
      <c r="P954" s="9">
        <v>1</v>
      </c>
      <c r="Q954" s="9">
        <v>2</v>
      </c>
      <c r="R954" s="9" t="s">
        <v>957</v>
      </c>
      <c r="S954" s="9" t="s">
        <v>957</v>
      </c>
      <c r="T954" s="9">
        <v>2</v>
      </c>
      <c r="U954" s="9">
        <v>2</v>
      </c>
      <c r="V954" s="9" t="s">
        <v>957</v>
      </c>
      <c r="W954" s="75">
        <v>1</v>
      </c>
      <c r="X954" s="75">
        <v>1</v>
      </c>
      <c r="Y954" s="75">
        <v>2</v>
      </c>
      <c r="Z954" s="9">
        <v>1</v>
      </c>
      <c r="AA954" s="9">
        <v>2</v>
      </c>
      <c r="AB954" s="9">
        <v>2</v>
      </c>
      <c r="AC954" s="9">
        <v>1</v>
      </c>
      <c r="AD954" s="9">
        <v>2</v>
      </c>
      <c r="AE954" s="9">
        <v>2</v>
      </c>
      <c r="AF954" s="9">
        <v>2</v>
      </c>
      <c r="AG954" s="9">
        <v>2</v>
      </c>
      <c r="AH954" s="91">
        <v>2</v>
      </c>
      <c r="AI954" s="9">
        <v>2</v>
      </c>
      <c r="AJ954">
        <v>2</v>
      </c>
      <c r="AK954" t="s">
        <v>957</v>
      </c>
      <c r="AL954" s="58">
        <v>2</v>
      </c>
      <c r="AM954">
        <v>2</v>
      </c>
      <c r="AN954">
        <v>2</v>
      </c>
      <c r="AO954">
        <v>2</v>
      </c>
      <c r="AP954">
        <v>2</v>
      </c>
      <c r="AQ954">
        <v>2</v>
      </c>
      <c r="AR954">
        <v>2</v>
      </c>
      <c r="AS954">
        <v>2</v>
      </c>
      <c r="AT954">
        <v>2</v>
      </c>
      <c r="AU954">
        <v>2</v>
      </c>
      <c r="AV954">
        <v>2</v>
      </c>
      <c r="AW954">
        <v>2</v>
      </c>
      <c r="AX954">
        <v>2</v>
      </c>
      <c r="AY954">
        <v>2</v>
      </c>
      <c r="AZ954">
        <v>2</v>
      </c>
      <c r="BA954">
        <v>2</v>
      </c>
      <c r="BB954">
        <v>2</v>
      </c>
      <c r="BC954">
        <v>1</v>
      </c>
      <c r="BD954">
        <v>1</v>
      </c>
      <c r="BE954">
        <v>2</v>
      </c>
      <c r="BF954" t="s">
        <v>968</v>
      </c>
      <c r="BG954" t="s">
        <v>957</v>
      </c>
      <c r="BH954">
        <v>1</v>
      </c>
      <c r="BI954">
        <v>1</v>
      </c>
      <c r="BJ954">
        <v>2</v>
      </c>
      <c r="BK954">
        <v>4</v>
      </c>
      <c r="BL954">
        <v>3</v>
      </c>
      <c r="BM954">
        <v>2</v>
      </c>
      <c r="BN954">
        <v>4</v>
      </c>
      <c r="BO954">
        <v>4</v>
      </c>
      <c r="BP954">
        <v>1</v>
      </c>
      <c r="BQ954">
        <v>2</v>
      </c>
      <c r="BR954">
        <v>2</v>
      </c>
      <c r="BS954">
        <v>5</v>
      </c>
    </row>
    <row r="955" spans="1:72">
      <c r="A955" s="9">
        <v>5003</v>
      </c>
      <c r="B955" s="9">
        <v>2</v>
      </c>
      <c r="C955" s="9">
        <v>7</v>
      </c>
      <c r="D955" s="9">
        <v>5</v>
      </c>
      <c r="E955" s="9">
        <v>7</v>
      </c>
      <c r="F955" s="9">
        <v>0</v>
      </c>
      <c r="G955" s="9">
        <v>0</v>
      </c>
      <c r="H955" s="9">
        <v>0</v>
      </c>
      <c r="I955" s="9">
        <v>1</v>
      </c>
      <c r="J955" s="9">
        <v>1</v>
      </c>
      <c r="K955" s="9">
        <v>0</v>
      </c>
      <c r="L955" s="9">
        <v>0</v>
      </c>
      <c r="M955" s="9">
        <v>2</v>
      </c>
      <c r="N955" s="9">
        <v>2</v>
      </c>
      <c r="O955" s="9">
        <v>2</v>
      </c>
      <c r="P955" s="9">
        <v>2</v>
      </c>
      <c r="Q955" s="9">
        <v>1</v>
      </c>
      <c r="R955" s="9">
        <v>1</v>
      </c>
      <c r="S955" s="9">
        <v>2</v>
      </c>
      <c r="T955" s="9">
        <v>2</v>
      </c>
      <c r="U955" s="9">
        <v>1</v>
      </c>
      <c r="V955" s="9">
        <v>2</v>
      </c>
      <c r="W955" s="75">
        <v>2</v>
      </c>
      <c r="X955" s="75" t="s">
        <v>956</v>
      </c>
      <c r="Y955" s="75" t="s">
        <v>952</v>
      </c>
      <c r="Z955" s="9" t="s">
        <v>952</v>
      </c>
      <c r="AA955" s="9">
        <v>1</v>
      </c>
      <c r="AB955" s="9">
        <v>2</v>
      </c>
      <c r="AC955" s="9">
        <v>1</v>
      </c>
      <c r="AD955" s="9">
        <v>1</v>
      </c>
      <c r="AE955" s="9">
        <v>2</v>
      </c>
      <c r="AF955" s="9">
        <v>1</v>
      </c>
      <c r="AG955" s="9">
        <v>1</v>
      </c>
      <c r="AH955" s="91">
        <v>1</v>
      </c>
      <c r="AI955" s="9">
        <v>2</v>
      </c>
      <c r="AJ955">
        <v>2</v>
      </c>
      <c r="AK955" t="s">
        <v>957</v>
      </c>
      <c r="AL955" s="58">
        <v>2</v>
      </c>
      <c r="AM955">
        <v>1</v>
      </c>
      <c r="AN955">
        <v>1</v>
      </c>
      <c r="AO955">
        <v>2</v>
      </c>
      <c r="AP955">
        <v>1</v>
      </c>
      <c r="AQ955">
        <v>1</v>
      </c>
      <c r="AR955">
        <v>2</v>
      </c>
      <c r="AS955">
        <v>2</v>
      </c>
      <c r="AT955">
        <v>1</v>
      </c>
      <c r="AU955">
        <v>1</v>
      </c>
      <c r="AV955">
        <v>2</v>
      </c>
      <c r="AW955">
        <v>1</v>
      </c>
      <c r="AX955">
        <v>2</v>
      </c>
      <c r="AY955">
        <v>2</v>
      </c>
      <c r="AZ955">
        <v>2</v>
      </c>
      <c r="BA955">
        <v>1</v>
      </c>
      <c r="BB955">
        <v>1</v>
      </c>
      <c r="BC955">
        <v>1</v>
      </c>
      <c r="BD955">
        <v>1</v>
      </c>
      <c r="BE955">
        <v>1</v>
      </c>
      <c r="BF955">
        <v>2</v>
      </c>
      <c r="BG955">
        <v>1</v>
      </c>
      <c r="BH955">
        <v>1</v>
      </c>
      <c r="BI955">
        <v>1</v>
      </c>
      <c r="BJ955">
        <v>1</v>
      </c>
      <c r="BK955">
        <v>2</v>
      </c>
      <c r="BL955">
        <v>1</v>
      </c>
      <c r="BM955">
        <v>1</v>
      </c>
      <c r="BN955">
        <v>4</v>
      </c>
      <c r="BO955">
        <v>3</v>
      </c>
      <c r="BP955">
        <v>2</v>
      </c>
      <c r="BQ955">
        <v>3</v>
      </c>
      <c r="BR955">
        <v>1</v>
      </c>
      <c r="BS955">
        <v>1</v>
      </c>
    </row>
    <row r="956" spans="1:72" hidden="1">
      <c r="A956" s="9">
        <v>5004</v>
      </c>
      <c r="B956" s="9">
        <v>1</v>
      </c>
      <c r="C956" s="9">
        <v>6</v>
      </c>
      <c r="D956" s="9">
        <v>1</v>
      </c>
      <c r="E956" s="9">
        <v>15</v>
      </c>
      <c r="F956" s="9">
        <v>0</v>
      </c>
      <c r="G956" s="9">
        <v>0</v>
      </c>
      <c r="H956" s="9">
        <v>0</v>
      </c>
      <c r="I956" s="9">
        <v>0</v>
      </c>
      <c r="J956" s="9">
        <v>0</v>
      </c>
      <c r="K956" s="9">
        <v>0</v>
      </c>
      <c r="L956" s="9">
        <v>1</v>
      </c>
      <c r="M956" s="9">
        <v>1</v>
      </c>
      <c r="N956" s="9">
        <v>1</v>
      </c>
      <c r="O956" s="9">
        <v>2</v>
      </c>
      <c r="P956" s="9">
        <v>1</v>
      </c>
      <c r="Q956" s="9">
        <v>1</v>
      </c>
      <c r="R956" s="9">
        <v>1</v>
      </c>
      <c r="S956" s="9">
        <v>1</v>
      </c>
      <c r="T956" s="9">
        <v>1</v>
      </c>
      <c r="U956" s="9">
        <v>1</v>
      </c>
      <c r="V956" s="9">
        <v>1</v>
      </c>
      <c r="W956" s="75">
        <v>1</v>
      </c>
      <c r="X956" s="75">
        <v>1</v>
      </c>
      <c r="Y956" s="75">
        <v>2</v>
      </c>
      <c r="Z956" s="9">
        <v>1</v>
      </c>
      <c r="AA956" s="9">
        <v>2</v>
      </c>
      <c r="AB956" s="9">
        <v>1</v>
      </c>
      <c r="AC956" s="9">
        <v>2</v>
      </c>
      <c r="AD956" s="9">
        <v>1</v>
      </c>
      <c r="AE956" s="9">
        <v>1</v>
      </c>
      <c r="AF956" s="9">
        <v>1</v>
      </c>
      <c r="AG956" s="9">
        <v>2</v>
      </c>
      <c r="AH956" s="91">
        <v>1</v>
      </c>
      <c r="AI956" s="9">
        <v>2</v>
      </c>
      <c r="AJ956">
        <v>2</v>
      </c>
      <c r="AK956" t="s">
        <v>957</v>
      </c>
      <c r="AL956" s="58">
        <v>2</v>
      </c>
      <c r="AM956">
        <v>1</v>
      </c>
      <c r="AN956">
        <v>1</v>
      </c>
      <c r="AO956">
        <v>2</v>
      </c>
      <c r="AP956">
        <v>1</v>
      </c>
      <c r="AQ956">
        <v>2</v>
      </c>
      <c r="AR956">
        <v>2</v>
      </c>
      <c r="AS956">
        <v>2</v>
      </c>
      <c r="AT956">
        <v>2</v>
      </c>
      <c r="AU956">
        <v>1</v>
      </c>
      <c r="AV956">
        <v>2</v>
      </c>
      <c r="AW956">
        <v>2</v>
      </c>
      <c r="AX956">
        <v>1</v>
      </c>
      <c r="AY956">
        <v>1</v>
      </c>
      <c r="AZ956">
        <v>1</v>
      </c>
      <c r="BA956">
        <v>2</v>
      </c>
      <c r="BB956">
        <v>2</v>
      </c>
      <c r="BC956">
        <v>1</v>
      </c>
      <c r="BD956">
        <v>1</v>
      </c>
      <c r="BE956">
        <v>2</v>
      </c>
      <c r="BF956" t="s">
        <v>957</v>
      </c>
      <c r="BG956" t="s">
        <v>957</v>
      </c>
      <c r="BH956">
        <v>1</v>
      </c>
      <c r="BI956">
        <v>1</v>
      </c>
      <c r="BJ956">
        <v>1</v>
      </c>
      <c r="BK956">
        <v>1</v>
      </c>
      <c r="BL956">
        <v>1</v>
      </c>
      <c r="BM956">
        <v>1</v>
      </c>
      <c r="BN956">
        <v>4</v>
      </c>
      <c r="BO956">
        <v>1</v>
      </c>
      <c r="BP956">
        <v>2</v>
      </c>
      <c r="BQ956">
        <v>3</v>
      </c>
      <c r="BR956">
        <v>2</v>
      </c>
      <c r="BS956">
        <v>5</v>
      </c>
    </row>
    <row r="957" spans="1:72" hidden="1">
      <c r="A957" s="9">
        <v>5005</v>
      </c>
      <c r="B957" s="9">
        <v>1</v>
      </c>
      <c r="C957" s="9">
        <v>4</v>
      </c>
      <c r="D957" s="9">
        <v>1</v>
      </c>
      <c r="E957" s="9">
        <v>5</v>
      </c>
      <c r="F957" s="9">
        <v>0</v>
      </c>
      <c r="G957" s="9">
        <v>0</v>
      </c>
      <c r="H957" s="9">
        <v>0</v>
      </c>
      <c r="I957" s="9">
        <v>0</v>
      </c>
      <c r="J957" s="9">
        <v>0</v>
      </c>
      <c r="K957" s="9">
        <v>0</v>
      </c>
      <c r="L957" s="9">
        <v>1</v>
      </c>
      <c r="M957" s="9">
        <v>2</v>
      </c>
      <c r="N957" s="9">
        <v>1</v>
      </c>
      <c r="O957" s="9">
        <v>2</v>
      </c>
      <c r="P957" s="9">
        <v>2</v>
      </c>
      <c r="Q957" s="9">
        <v>1</v>
      </c>
      <c r="R957" s="9">
        <v>1</v>
      </c>
      <c r="S957" s="9">
        <v>1</v>
      </c>
      <c r="T957" s="9">
        <v>2</v>
      </c>
      <c r="U957" s="9">
        <v>2</v>
      </c>
      <c r="V957" s="9" t="s">
        <v>957</v>
      </c>
      <c r="W957" s="75">
        <v>2</v>
      </c>
      <c r="X957" s="75" t="s">
        <v>956</v>
      </c>
      <c r="Y957" s="75" t="s">
        <v>952</v>
      </c>
      <c r="Z957" s="9" t="s">
        <v>952</v>
      </c>
      <c r="AA957" s="9">
        <v>1</v>
      </c>
      <c r="AB957" s="9">
        <v>2</v>
      </c>
      <c r="AC957" s="9">
        <v>1</v>
      </c>
      <c r="AD957" s="9">
        <v>1</v>
      </c>
      <c r="AE957" s="9">
        <v>2</v>
      </c>
      <c r="AF957" s="9">
        <v>1</v>
      </c>
      <c r="AG957" s="9">
        <v>1</v>
      </c>
      <c r="AH957" s="91">
        <v>1</v>
      </c>
      <c r="AI957" s="9">
        <v>2</v>
      </c>
      <c r="AJ957">
        <v>2</v>
      </c>
      <c r="AK957" t="s">
        <v>957</v>
      </c>
      <c r="AL957" s="58">
        <v>2</v>
      </c>
      <c r="AM957">
        <v>1</v>
      </c>
      <c r="AN957">
        <v>1</v>
      </c>
      <c r="AO957">
        <v>2</v>
      </c>
      <c r="AP957">
        <v>1</v>
      </c>
      <c r="AQ957">
        <v>2</v>
      </c>
      <c r="AR957">
        <v>1</v>
      </c>
      <c r="AS957">
        <v>2</v>
      </c>
      <c r="AT957">
        <v>2</v>
      </c>
      <c r="AU957">
        <v>2</v>
      </c>
      <c r="AV957">
        <v>2</v>
      </c>
      <c r="AW957">
        <v>2</v>
      </c>
      <c r="AX957">
        <v>2</v>
      </c>
      <c r="AY957">
        <v>2</v>
      </c>
      <c r="AZ957">
        <v>2</v>
      </c>
      <c r="BA957">
        <v>2</v>
      </c>
      <c r="BB957">
        <v>2</v>
      </c>
      <c r="BC957">
        <v>1</v>
      </c>
      <c r="BD957">
        <v>1</v>
      </c>
      <c r="BE957">
        <v>1</v>
      </c>
      <c r="BF957">
        <v>1</v>
      </c>
      <c r="BG957">
        <v>1</v>
      </c>
      <c r="BH957">
        <v>1</v>
      </c>
      <c r="BI957">
        <v>4</v>
      </c>
      <c r="BJ957">
        <v>4</v>
      </c>
      <c r="BK957">
        <v>2</v>
      </c>
      <c r="BL957">
        <v>2</v>
      </c>
      <c r="BM957">
        <v>1</v>
      </c>
      <c r="BN957">
        <v>4</v>
      </c>
      <c r="BO957">
        <v>1</v>
      </c>
      <c r="BP957">
        <v>4</v>
      </c>
      <c r="BQ957">
        <v>1</v>
      </c>
      <c r="BR957">
        <v>1</v>
      </c>
      <c r="BS957">
        <v>5</v>
      </c>
    </row>
    <row r="958" spans="1:72">
      <c r="A958" s="9">
        <v>5006</v>
      </c>
      <c r="B958" s="9">
        <v>1</v>
      </c>
      <c r="C958" s="9">
        <v>6</v>
      </c>
      <c r="D958" s="9">
        <v>1</v>
      </c>
      <c r="E958" s="9">
        <v>1</v>
      </c>
      <c r="F958" s="9">
        <v>0</v>
      </c>
      <c r="G958" s="9">
        <v>0</v>
      </c>
      <c r="H958" s="9">
        <v>0</v>
      </c>
      <c r="I958" s="9">
        <v>0</v>
      </c>
      <c r="J958" s="9">
        <v>0</v>
      </c>
      <c r="K958" s="9">
        <v>0</v>
      </c>
      <c r="L958" s="9">
        <v>1</v>
      </c>
      <c r="M958" s="9">
        <v>2</v>
      </c>
      <c r="N958" s="9">
        <v>2</v>
      </c>
      <c r="O958" s="9">
        <v>2</v>
      </c>
      <c r="P958" s="9">
        <v>1</v>
      </c>
      <c r="Q958" s="9">
        <v>1</v>
      </c>
      <c r="R958" s="9">
        <v>1</v>
      </c>
      <c r="S958" s="9">
        <v>1</v>
      </c>
      <c r="T958" s="9">
        <v>2</v>
      </c>
      <c r="U958" s="9">
        <v>1</v>
      </c>
      <c r="V958" s="9">
        <v>1</v>
      </c>
      <c r="W958" s="75">
        <v>2</v>
      </c>
      <c r="X958" s="75" t="s">
        <v>954</v>
      </c>
      <c r="Y958" s="75" t="s">
        <v>952</v>
      </c>
      <c r="Z958" s="9" t="s">
        <v>952</v>
      </c>
      <c r="AA958" s="9">
        <v>2</v>
      </c>
      <c r="AB958" s="9">
        <v>1</v>
      </c>
      <c r="AC958" s="9">
        <v>1</v>
      </c>
      <c r="AD958" s="9">
        <v>1</v>
      </c>
      <c r="AE958" s="9">
        <v>2</v>
      </c>
      <c r="AF958" s="9">
        <v>1</v>
      </c>
      <c r="AG958" s="9">
        <v>2</v>
      </c>
      <c r="AH958" s="9">
        <v>1</v>
      </c>
      <c r="AI958" s="9">
        <v>1</v>
      </c>
      <c r="AJ958">
        <v>2</v>
      </c>
      <c r="AK958" t="s">
        <v>957</v>
      </c>
      <c r="AL958" s="58">
        <v>2</v>
      </c>
      <c r="AM958">
        <v>1</v>
      </c>
      <c r="AN958">
        <v>1</v>
      </c>
      <c r="AO958">
        <v>2</v>
      </c>
      <c r="AP958">
        <v>2</v>
      </c>
      <c r="AQ958">
        <v>2</v>
      </c>
      <c r="AR958">
        <v>2</v>
      </c>
      <c r="AS958">
        <v>2</v>
      </c>
      <c r="AT958">
        <v>2</v>
      </c>
      <c r="AU958">
        <v>1</v>
      </c>
      <c r="AV958">
        <v>2</v>
      </c>
      <c r="AW958">
        <v>2</v>
      </c>
      <c r="AX958">
        <v>2</v>
      </c>
      <c r="AY958">
        <v>2</v>
      </c>
      <c r="AZ958">
        <v>2</v>
      </c>
      <c r="BA958">
        <v>2</v>
      </c>
      <c r="BB958">
        <v>2</v>
      </c>
      <c r="BC958">
        <v>1</v>
      </c>
      <c r="BD958">
        <v>1</v>
      </c>
      <c r="BE958">
        <v>1</v>
      </c>
      <c r="BF958">
        <v>2</v>
      </c>
      <c r="BG958">
        <v>2</v>
      </c>
      <c r="BH958">
        <v>2</v>
      </c>
      <c r="BI958">
        <v>2</v>
      </c>
      <c r="BJ958">
        <v>2</v>
      </c>
      <c r="BK958">
        <v>2</v>
      </c>
      <c r="BL958">
        <v>2</v>
      </c>
      <c r="BM958">
        <v>2</v>
      </c>
      <c r="BN958">
        <v>4</v>
      </c>
      <c r="BO958">
        <v>2</v>
      </c>
      <c r="BP958">
        <v>2</v>
      </c>
      <c r="BQ958">
        <v>4</v>
      </c>
      <c r="BR958">
        <v>1</v>
      </c>
      <c r="BS958">
        <v>2</v>
      </c>
    </row>
    <row r="959" spans="1:72" hidden="1">
      <c r="A959" s="9">
        <v>5007</v>
      </c>
      <c r="B959" s="9">
        <v>1</v>
      </c>
      <c r="C959" s="9">
        <v>3</v>
      </c>
      <c r="D959" s="9">
        <v>1</v>
      </c>
      <c r="E959" s="9">
        <v>3</v>
      </c>
      <c r="F959" s="9">
        <v>1</v>
      </c>
      <c r="G959" s="9">
        <v>1</v>
      </c>
      <c r="H959" s="9">
        <v>1</v>
      </c>
      <c r="I959" s="9">
        <v>0</v>
      </c>
      <c r="J959" s="9">
        <v>1</v>
      </c>
      <c r="K959" s="9">
        <v>0</v>
      </c>
      <c r="L959" s="9">
        <v>0</v>
      </c>
      <c r="M959" s="9">
        <v>2</v>
      </c>
      <c r="N959" s="9">
        <v>1</v>
      </c>
      <c r="O959" s="9">
        <v>2</v>
      </c>
      <c r="P959" s="9">
        <v>1</v>
      </c>
      <c r="Q959" s="9">
        <v>1</v>
      </c>
      <c r="R959" s="9">
        <v>1</v>
      </c>
      <c r="S959" s="9">
        <v>1</v>
      </c>
      <c r="T959" s="9">
        <v>1</v>
      </c>
      <c r="U959" s="9">
        <v>1</v>
      </c>
      <c r="V959" s="9">
        <v>1</v>
      </c>
      <c r="W959" s="75">
        <v>1</v>
      </c>
      <c r="X959" s="75">
        <v>1</v>
      </c>
      <c r="Y959" s="75">
        <v>2</v>
      </c>
      <c r="Z959" s="9">
        <v>1</v>
      </c>
      <c r="AA959" s="9">
        <v>1</v>
      </c>
      <c r="AB959" s="9">
        <v>2</v>
      </c>
      <c r="AC959" s="9">
        <v>1</v>
      </c>
      <c r="AD959" s="9">
        <v>1</v>
      </c>
      <c r="AE959" s="9">
        <v>2</v>
      </c>
      <c r="AF959" s="9">
        <v>1</v>
      </c>
      <c r="AG959" s="9">
        <v>2</v>
      </c>
      <c r="AH959" s="91">
        <v>1</v>
      </c>
      <c r="AI959" s="9">
        <v>2</v>
      </c>
      <c r="AJ959">
        <v>1</v>
      </c>
      <c r="AK959">
        <v>1</v>
      </c>
      <c r="AL959" s="58">
        <v>1</v>
      </c>
      <c r="AM959">
        <v>1</v>
      </c>
      <c r="AN959">
        <v>1</v>
      </c>
      <c r="AO959">
        <v>2</v>
      </c>
      <c r="AP959">
        <v>2</v>
      </c>
      <c r="AQ959">
        <v>2</v>
      </c>
      <c r="AR959">
        <v>2</v>
      </c>
      <c r="AS959">
        <v>2</v>
      </c>
      <c r="AT959">
        <v>1</v>
      </c>
      <c r="AU959">
        <v>2</v>
      </c>
      <c r="AV959">
        <v>2</v>
      </c>
      <c r="AW959">
        <v>1</v>
      </c>
      <c r="AX959">
        <v>2</v>
      </c>
      <c r="AY959">
        <v>2</v>
      </c>
      <c r="AZ959">
        <v>1</v>
      </c>
      <c r="BA959">
        <v>1</v>
      </c>
      <c r="BB959">
        <v>1</v>
      </c>
      <c r="BC959">
        <v>1</v>
      </c>
      <c r="BD959">
        <v>1</v>
      </c>
      <c r="BE959">
        <v>2</v>
      </c>
      <c r="BF959" t="s">
        <v>957</v>
      </c>
      <c r="BG959" t="s">
        <v>957</v>
      </c>
      <c r="BH959">
        <v>1</v>
      </c>
      <c r="BI959">
        <v>1</v>
      </c>
      <c r="BJ959">
        <v>2</v>
      </c>
      <c r="BK959">
        <v>2</v>
      </c>
      <c r="BL959">
        <v>1</v>
      </c>
      <c r="BM959">
        <v>1</v>
      </c>
      <c r="BN959">
        <v>3</v>
      </c>
      <c r="BO959">
        <v>2</v>
      </c>
      <c r="BP959">
        <v>4</v>
      </c>
      <c r="BQ959">
        <v>4</v>
      </c>
      <c r="BR959">
        <v>1</v>
      </c>
      <c r="BS959">
        <v>1</v>
      </c>
    </row>
    <row r="960" spans="1:72">
      <c r="A960" s="9">
        <v>5008</v>
      </c>
      <c r="B960" s="9">
        <v>2</v>
      </c>
      <c r="C960" s="9">
        <v>4</v>
      </c>
      <c r="D960" s="9">
        <v>5</v>
      </c>
      <c r="E960" s="9">
        <v>15</v>
      </c>
      <c r="F960" s="9">
        <v>0</v>
      </c>
      <c r="G960" s="9">
        <v>1</v>
      </c>
      <c r="H960" s="9">
        <v>1</v>
      </c>
      <c r="I960" s="9">
        <v>0</v>
      </c>
      <c r="J960" s="9">
        <v>0</v>
      </c>
      <c r="K960" s="9">
        <v>0</v>
      </c>
      <c r="L960" s="9">
        <v>0</v>
      </c>
      <c r="M960" s="9">
        <v>2</v>
      </c>
      <c r="N960" s="9">
        <v>2</v>
      </c>
      <c r="O960" s="9">
        <v>1</v>
      </c>
      <c r="P960" s="9">
        <v>1</v>
      </c>
      <c r="Q960" s="9">
        <v>1</v>
      </c>
      <c r="R960" s="9">
        <v>1</v>
      </c>
      <c r="S960" s="9">
        <v>2</v>
      </c>
      <c r="T960" s="9">
        <v>1</v>
      </c>
      <c r="U960" s="9">
        <v>1</v>
      </c>
      <c r="V960" s="9">
        <v>1</v>
      </c>
      <c r="W960" s="75">
        <v>2</v>
      </c>
      <c r="X960" s="75" t="s">
        <v>954</v>
      </c>
      <c r="Y960" s="75" t="s">
        <v>952</v>
      </c>
      <c r="Z960" s="9" t="s">
        <v>952</v>
      </c>
      <c r="AA960" s="9">
        <v>2</v>
      </c>
      <c r="AB960" s="9">
        <v>1</v>
      </c>
      <c r="AC960" s="9">
        <v>1</v>
      </c>
      <c r="AD960" s="9">
        <v>1</v>
      </c>
      <c r="AE960" s="9">
        <v>1</v>
      </c>
      <c r="AF960" s="9">
        <v>1</v>
      </c>
      <c r="AG960" s="9">
        <v>1</v>
      </c>
      <c r="AH960" s="9"/>
      <c r="AI960" s="9">
        <v>1</v>
      </c>
      <c r="AJ960">
        <v>1</v>
      </c>
      <c r="AK960">
        <v>1</v>
      </c>
      <c r="AL960" s="58">
        <v>2</v>
      </c>
      <c r="AM960">
        <v>1</v>
      </c>
      <c r="AN960">
        <v>1</v>
      </c>
      <c r="AO960">
        <v>2</v>
      </c>
      <c r="AP960">
        <v>2</v>
      </c>
      <c r="AQ960">
        <v>1</v>
      </c>
      <c r="AR960">
        <v>1</v>
      </c>
      <c r="AS960">
        <v>2</v>
      </c>
      <c r="AT960">
        <v>1</v>
      </c>
      <c r="AU960">
        <v>2</v>
      </c>
      <c r="AV960">
        <v>2</v>
      </c>
      <c r="AW960">
        <v>1</v>
      </c>
      <c r="AX960">
        <v>1</v>
      </c>
      <c r="AY960">
        <v>2</v>
      </c>
      <c r="AZ960">
        <v>1</v>
      </c>
      <c r="BA960">
        <v>1</v>
      </c>
      <c r="BB960">
        <v>1</v>
      </c>
      <c r="BC960">
        <v>1</v>
      </c>
      <c r="BD960">
        <v>1</v>
      </c>
      <c r="BE960">
        <v>1</v>
      </c>
      <c r="BF960">
        <v>2</v>
      </c>
      <c r="BG960">
        <v>2</v>
      </c>
      <c r="BH960">
        <v>1</v>
      </c>
      <c r="BI960">
        <v>3</v>
      </c>
      <c r="BJ960">
        <v>2</v>
      </c>
      <c r="BK960">
        <v>2</v>
      </c>
      <c r="BL960">
        <v>2</v>
      </c>
      <c r="BM960">
        <v>3</v>
      </c>
      <c r="BN960">
        <v>4</v>
      </c>
      <c r="BO960">
        <v>2</v>
      </c>
      <c r="BP960">
        <v>2</v>
      </c>
      <c r="BQ960">
        <v>3</v>
      </c>
      <c r="BR960">
        <v>3</v>
      </c>
      <c r="BS960">
        <v>2</v>
      </c>
    </row>
    <row r="961" spans="1:72">
      <c r="A961" s="9">
        <v>5009</v>
      </c>
      <c r="B961" s="9">
        <v>2</v>
      </c>
      <c r="C961" s="9">
        <v>2</v>
      </c>
      <c r="D961" s="9">
        <v>1</v>
      </c>
      <c r="E961" s="9">
        <v>11</v>
      </c>
      <c r="F961" s="9">
        <v>0</v>
      </c>
      <c r="G961" s="9">
        <v>0</v>
      </c>
      <c r="H961" s="9">
        <v>0</v>
      </c>
      <c r="I961" s="9">
        <v>1</v>
      </c>
      <c r="J961" s="9">
        <v>0</v>
      </c>
      <c r="K961" s="9">
        <v>0</v>
      </c>
      <c r="L961" s="9">
        <v>0</v>
      </c>
      <c r="M961" s="9">
        <v>1</v>
      </c>
      <c r="N961" s="9">
        <v>2</v>
      </c>
      <c r="O961" s="9">
        <v>2</v>
      </c>
      <c r="P961" s="9">
        <v>2</v>
      </c>
      <c r="Q961" s="9">
        <v>1</v>
      </c>
      <c r="R961" s="9">
        <v>1</v>
      </c>
      <c r="S961" s="9">
        <v>2</v>
      </c>
      <c r="T961" s="9">
        <v>2</v>
      </c>
      <c r="U961" s="9">
        <v>1</v>
      </c>
      <c r="V961" s="9">
        <v>2</v>
      </c>
      <c r="W961" s="75">
        <v>1</v>
      </c>
      <c r="X961" s="75">
        <v>1</v>
      </c>
      <c r="Y961" s="75">
        <v>2</v>
      </c>
      <c r="Z961" s="9">
        <v>1</v>
      </c>
      <c r="AA961" s="9">
        <v>1</v>
      </c>
      <c r="AB961" s="9">
        <v>1</v>
      </c>
      <c r="AC961" s="9">
        <v>2</v>
      </c>
      <c r="AD961" s="9">
        <v>1</v>
      </c>
      <c r="AE961" s="9">
        <v>2</v>
      </c>
      <c r="AF961" s="9">
        <v>2</v>
      </c>
      <c r="AG961" s="9">
        <v>2</v>
      </c>
      <c r="AH961" s="91"/>
      <c r="AI961" s="9"/>
      <c r="AJ961">
        <v>2</v>
      </c>
      <c r="AK961" t="s">
        <v>957</v>
      </c>
      <c r="AL961" s="58">
        <v>2</v>
      </c>
      <c r="AM961">
        <v>2</v>
      </c>
      <c r="AN961">
        <v>2</v>
      </c>
      <c r="AO961">
        <v>2</v>
      </c>
      <c r="AP961">
        <v>2</v>
      </c>
      <c r="AQ961">
        <v>1</v>
      </c>
      <c r="AR961">
        <v>1</v>
      </c>
      <c r="AS961">
        <v>1</v>
      </c>
      <c r="AT961">
        <v>1</v>
      </c>
      <c r="AU961">
        <v>1</v>
      </c>
      <c r="AV961">
        <v>2</v>
      </c>
      <c r="AW961">
        <v>1</v>
      </c>
      <c r="AX961">
        <v>2</v>
      </c>
      <c r="AY961">
        <v>2</v>
      </c>
      <c r="AZ961">
        <v>2</v>
      </c>
      <c r="BA961">
        <v>2</v>
      </c>
      <c r="BB961">
        <v>2</v>
      </c>
      <c r="BC961">
        <v>1</v>
      </c>
      <c r="BD961">
        <v>1</v>
      </c>
      <c r="BE961">
        <v>1</v>
      </c>
      <c r="BF961">
        <v>2</v>
      </c>
      <c r="BG961">
        <v>2</v>
      </c>
      <c r="BH961">
        <v>1</v>
      </c>
      <c r="BI961">
        <v>1</v>
      </c>
      <c r="BJ961">
        <v>1</v>
      </c>
      <c r="BK961">
        <v>2</v>
      </c>
      <c r="BL961">
        <v>2</v>
      </c>
      <c r="BM961">
        <v>2</v>
      </c>
      <c r="BN961">
        <v>4</v>
      </c>
      <c r="BO961">
        <v>4</v>
      </c>
      <c r="BP961">
        <v>2</v>
      </c>
      <c r="BQ961">
        <v>3</v>
      </c>
      <c r="BR961">
        <v>1</v>
      </c>
      <c r="BS961">
        <v>5</v>
      </c>
    </row>
    <row r="962" spans="1:72" hidden="1">
      <c r="A962" s="9">
        <v>5010</v>
      </c>
      <c r="B962" s="9">
        <v>2</v>
      </c>
      <c r="C962" s="9">
        <v>5</v>
      </c>
      <c r="D962" s="9">
        <v>4</v>
      </c>
      <c r="E962" s="9">
        <v>7</v>
      </c>
      <c r="F962" s="9">
        <v>0</v>
      </c>
      <c r="G962" s="9">
        <v>0</v>
      </c>
      <c r="H962" s="9">
        <v>0</v>
      </c>
      <c r="I962" s="9">
        <v>1</v>
      </c>
      <c r="J962" s="9">
        <v>1</v>
      </c>
      <c r="K962" s="9">
        <v>0</v>
      </c>
      <c r="L962" s="9">
        <v>0</v>
      </c>
      <c r="M962" s="9">
        <v>2</v>
      </c>
      <c r="N962" s="9">
        <v>1</v>
      </c>
      <c r="O962" s="9">
        <v>1</v>
      </c>
      <c r="P962" s="9">
        <v>1</v>
      </c>
      <c r="Q962" s="9">
        <v>1</v>
      </c>
      <c r="R962" s="9">
        <v>1</v>
      </c>
      <c r="S962" s="9">
        <v>1</v>
      </c>
      <c r="T962" s="9">
        <v>1</v>
      </c>
      <c r="U962" s="9">
        <v>1</v>
      </c>
      <c r="V962" s="9">
        <v>1</v>
      </c>
      <c r="W962" s="75">
        <v>1</v>
      </c>
      <c r="X962" s="75">
        <v>1</v>
      </c>
      <c r="Y962" s="75">
        <v>2</v>
      </c>
      <c r="Z962" s="9">
        <v>1</v>
      </c>
      <c r="AA962" s="9">
        <v>1</v>
      </c>
      <c r="AB962" s="9">
        <v>1</v>
      </c>
      <c r="AC962" s="9">
        <v>1</v>
      </c>
      <c r="AD962" s="9">
        <v>1</v>
      </c>
      <c r="AE962" s="9">
        <v>2</v>
      </c>
      <c r="AF962" s="9">
        <v>1</v>
      </c>
      <c r="AG962" s="9">
        <v>1</v>
      </c>
      <c r="AH962" s="9"/>
      <c r="AI962" s="9">
        <v>1</v>
      </c>
      <c r="AJ962">
        <v>2</v>
      </c>
      <c r="AK962" t="s">
        <v>957</v>
      </c>
      <c r="AL962" s="58">
        <v>2</v>
      </c>
      <c r="AM962">
        <v>1</v>
      </c>
      <c r="AN962">
        <v>2</v>
      </c>
      <c r="AO962">
        <v>2</v>
      </c>
      <c r="AP962">
        <v>1</v>
      </c>
      <c r="AQ962">
        <v>2</v>
      </c>
      <c r="AR962">
        <v>2</v>
      </c>
      <c r="AS962">
        <v>2</v>
      </c>
      <c r="AT962">
        <v>1</v>
      </c>
      <c r="AU962">
        <v>1</v>
      </c>
      <c r="AV962">
        <v>2</v>
      </c>
      <c r="AW962">
        <v>1</v>
      </c>
      <c r="AX962">
        <v>2</v>
      </c>
      <c r="AY962">
        <v>1</v>
      </c>
      <c r="AZ962">
        <v>1</v>
      </c>
      <c r="BA962">
        <v>1</v>
      </c>
      <c r="BB962">
        <v>1</v>
      </c>
      <c r="BC962">
        <v>1</v>
      </c>
      <c r="BD962">
        <v>1</v>
      </c>
      <c r="BE962">
        <v>1</v>
      </c>
      <c r="BF962">
        <v>2</v>
      </c>
      <c r="BG962">
        <v>2</v>
      </c>
      <c r="BH962">
        <v>1</v>
      </c>
      <c r="BI962">
        <v>2</v>
      </c>
      <c r="BJ962">
        <v>1</v>
      </c>
      <c r="BK962">
        <v>2</v>
      </c>
      <c r="BL962">
        <v>2</v>
      </c>
      <c r="BM962">
        <v>1</v>
      </c>
      <c r="BN962">
        <v>3</v>
      </c>
      <c r="BO962">
        <v>2</v>
      </c>
      <c r="BP962">
        <v>1</v>
      </c>
      <c r="BQ962">
        <v>1</v>
      </c>
      <c r="BR962">
        <v>1</v>
      </c>
      <c r="BS962">
        <v>2</v>
      </c>
      <c r="BT962" t="s">
        <v>520</v>
      </c>
    </row>
    <row r="963" spans="1:72" hidden="1">
      <c r="A963" s="9">
        <v>5011</v>
      </c>
      <c r="B963" s="9">
        <v>1</v>
      </c>
      <c r="C963" s="9">
        <v>4</v>
      </c>
      <c r="D963" s="9">
        <v>1</v>
      </c>
      <c r="E963" s="9">
        <v>1</v>
      </c>
      <c r="F963" s="9">
        <v>0</v>
      </c>
      <c r="G963" s="9">
        <v>0</v>
      </c>
      <c r="H963" s="9">
        <v>0</v>
      </c>
      <c r="I963" s="9">
        <v>0</v>
      </c>
      <c r="J963" s="9">
        <v>0</v>
      </c>
      <c r="K963" s="9">
        <v>1</v>
      </c>
      <c r="L963" s="9">
        <v>0</v>
      </c>
      <c r="M963" s="9">
        <v>2</v>
      </c>
      <c r="N963" s="9">
        <v>1</v>
      </c>
      <c r="O963" s="9">
        <v>2</v>
      </c>
      <c r="P963" s="9">
        <v>1</v>
      </c>
      <c r="Q963" s="9">
        <v>1</v>
      </c>
      <c r="R963" s="9">
        <v>1</v>
      </c>
      <c r="S963" s="9">
        <v>2</v>
      </c>
      <c r="T963" s="9">
        <v>1</v>
      </c>
      <c r="U963" s="9">
        <v>1</v>
      </c>
      <c r="V963" s="9">
        <v>1</v>
      </c>
      <c r="W963" s="75">
        <v>1</v>
      </c>
      <c r="X963" s="75">
        <v>1</v>
      </c>
      <c r="Y963" s="75">
        <v>2</v>
      </c>
      <c r="Z963" s="9">
        <v>1</v>
      </c>
      <c r="AA963" s="9">
        <v>2</v>
      </c>
      <c r="AB963" s="9">
        <v>2</v>
      </c>
      <c r="AC963" s="9">
        <v>2</v>
      </c>
      <c r="AD963" s="9">
        <v>1</v>
      </c>
      <c r="AE963" s="9">
        <v>1</v>
      </c>
      <c r="AF963" s="9">
        <v>1</v>
      </c>
      <c r="AG963" s="9">
        <v>1</v>
      </c>
      <c r="AH963" s="9">
        <v>2</v>
      </c>
      <c r="AI963" s="9">
        <v>2</v>
      </c>
      <c r="AJ963">
        <v>2</v>
      </c>
      <c r="AK963" t="s">
        <v>957</v>
      </c>
      <c r="AL963" s="58">
        <v>2</v>
      </c>
      <c r="AM963">
        <v>1</v>
      </c>
      <c r="AN963">
        <v>1</v>
      </c>
      <c r="AO963">
        <v>2</v>
      </c>
      <c r="AP963">
        <v>2</v>
      </c>
      <c r="AQ963">
        <v>2</v>
      </c>
      <c r="AR963">
        <v>1</v>
      </c>
      <c r="AS963">
        <v>2</v>
      </c>
      <c r="AT963">
        <v>1</v>
      </c>
      <c r="AU963">
        <v>1</v>
      </c>
      <c r="AV963">
        <v>2</v>
      </c>
      <c r="AW963">
        <v>1</v>
      </c>
      <c r="AX963">
        <v>1</v>
      </c>
      <c r="AY963">
        <v>2</v>
      </c>
      <c r="AZ963">
        <v>1</v>
      </c>
      <c r="BA963">
        <v>1</v>
      </c>
      <c r="BB963">
        <v>1</v>
      </c>
      <c r="BC963">
        <v>1</v>
      </c>
      <c r="BD963">
        <v>1</v>
      </c>
      <c r="BE963">
        <v>1</v>
      </c>
      <c r="BF963">
        <v>1</v>
      </c>
      <c r="BG963">
        <v>1</v>
      </c>
      <c r="BH963">
        <v>1</v>
      </c>
      <c r="BI963">
        <v>3</v>
      </c>
      <c r="BJ963">
        <v>1</v>
      </c>
      <c r="BK963">
        <v>1</v>
      </c>
      <c r="BL963">
        <v>1</v>
      </c>
      <c r="BM963">
        <v>2</v>
      </c>
      <c r="BN963">
        <v>4</v>
      </c>
      <c r="BO963">
        <v>1</v>
      </c>
      <c r="BP963">
        <v>2</v>
      </c>
      <c r="BQ963">
        <v>2</v>
      </c>
      <c r="BR963">
        <v>1</v>
      </c>
      <c r="BS963">
        <v>1</v>
      </c>
    </row>
    <row r="964" spans="1:72" hidden="1">
      <c r="A964" s="9">
        <v>5012</v>
      </c>
      <c r="B964" s="9">
        <v>1</v>
      </c>
      <c r="C964" s="9">
        <v>5</v>
      </c>
      <c r="D964" s="9">
        <v>7</v>
      </c>
      <c r="E964" s="9">
        <v>4</v>
      </c>
      <c r="F964" s="9">
        <v>0</v>
      </c>
      <c r="G964" s="9">
        <v>0</v>
      </c>
      <c r="H964" s="9">
        <v>0</v>
      </c>
      <c r="I964" s="9">
        <v>0</v>
      </c>
      <c r="J964" s="9">
        <v>0</v>
      </c>
      <c r="K964" s="9">
        <v>0</v>
      </c>
      <c r="L964" s="9">
        <v>1</v>
      </c>
      <c r="M964" s="9">
        <v>2</v>
      </c>
      <c r="N964" s="9">
        <v>1</v>
      </c>
      <c r="O964" s="9">
        <v>2</v>
      </c>
      <c r="P964" s="9">
        <v>2</v>
      </c>
      <c r="Q964" s="9">
        <v>1</v>
      </c>
      <c r="R964" s="9">
        <v>1</v>
      </c>
      <c r="S964" s="9">
        <v>1</v>
      </c>
      <c r="T964" s="9">
        <v>1</v>
      </c>
      <c r="U964" s="9">
        <v>1</v>
      </c>
      <c r="V964" s="9">
        <v>2</v>
      </c>
      <c r="W964" s="75">
        <v>1</v>
      </c>
      <c r="X964" s="75">
        <v>1</v>
      </c>
      <c r="Y964" s="75">
        <v>2</v>
      </c>
      <c r="Z964" s="9">
        <v>2</v>
      </c>
      <c r="AA964" s="9">
        <v>2</v>
      </c>
      <c r="AB964" s="9">
        <v>2</v>
      </c>
      <c r="AC964" s="9">
        <v>1</v>
      </c>
      <c r="AD964" s="9">
        <v>1</v>
      </c>
      <c r="AE964" s="9">
        <v>2</v>
      </c>
      <c r="AF964" s="9">
        <v>1</v>
      </c>
      <c r="AG964" s="9">
        <v>1</v>
      </c>
      <c r="AH964" s="9">
        <v>1</v>
      </c>
      <c r="AI964" s="9">
        <v>2</v>
      </c>
      <c r="AJ964">
        <v>2</v>
      </c>
      <c r="AK964" t="s">
        <v>957</v>
      </c>
      <c r="AL964" s="58">
        <v>2</v>
      </c>
      <c r="AM964">
        <v>1</v>
      </c>
      <c r="AN964">
        <v>1</v>
      </c>
      <c r="AO964">
        <v>2</v>
      </c>
      <c r="AP964">
        <v>1</v>
      </c>
      <c r="AQ964">
        <v>2</v>
      </c>
      <c r="AR964">
        <v>2</v>
      </c>
      <c r="AS964">
        <v>2</v>
      </c>
      <c r="AT964">
        <v>1</v>
      </c>
      <c r="AU964">
        <v>2</v>
      </c>
      <c r="AV964">
        <v>2</v>
      </c>
      <c r="AW964">
        <v>1</v>
      </c>
      <c r="AX964">
        <v>1</v>
      </c>
      <c r="AY964">
        <v>1</v>
      </c>
      <c r="AZ964">
        <v>1</v>
      </c>
      <c r="BA964">
        <v>2</v>
      </c>
      <c r="BB964">
        <v>2</v>
      </c>
      <c r="BC964">
        <v>1</v>
      </c>
      <c r="BD964">
        <v>1</v>
      </c>
      <c r="BE964">
        <v>1</v>
      </c>
      <c r="BF964">
        <v>2</v>
      </c>
      <c r="BG964">
        <v>1</v>
      </c>
      <c r="BH964">
        <v>1</v>
      </c>
      <c r="BI964">
        <v>2</v>
      </c>
      <c r="BJ964">
        <v>1</v>
      </c>
      <c r="BK964">
        <v>2</v>
      </c>
      <c r="BL964">
        <v>2</v>
      </c>
      <c r="BM964">
        <v>2</v>
      </c>
      <c r="BN964">
        <v>4</v>
      </c>
      <c r="BO964">
        <v>2</v>
      </c>
      <c r="BP964">
        <v>2</v>
      </c>
      <c r="BQ964">
        <v>2</v>
      </c>
      <c r="BR964">
        <v>1</v>
      </c>
      <c r="BS964">
        <v>5</v>
      </c>
    </row>
    <row r="965" spans="1:72">
      <c r="A965" s="9">
        <v>5013</v>
      </c>
      <c r="B965" s="9">
        <v>1</v>
      </c>
      <c r="C965" s="9">
        <v>3</v>
      </c>
      <c r="D965" s="9">
        <v>7</v>
      </c>
      <c r="E965" s="9">
        <v>10</v>
      </c>
      <c r="F965" s="9">
        <v>0</v>
      </c>
      <c r="G965" s="9">
        <v>0</v>
      </c>
      <c r="H965" s="9">
        <v>0</v>
      </c>
      <c r="I965" s="9">
        <v>1</v>
      </c>
      <c r="J965" s="9">
        <v>0</v>
      </c>
      <c r="K965" s="9">
        <v>0</v>
      </c>
      <c r="L965" s="9">
        <v>0</v>
      </c>
      <c r="M965" s="9">
        <v>2</v>
      </c>
      <c r="N965" s="9">
        <v>2</v>
      </c>
      <c r="O965" s="9">
        <v>2</v>
      </c>
      <c r="P965" s="9">
        <v>2</v>
      </c>
      <c r="Q965" s="9">
        <v>2</v>
      </c>
      <c r="R965" s="9" t="s">
        <v>957</v>
      </c>
      <c r="S965" s="9" t="s">
        <v>957</v>
      </c>
      <c r="T965" s="9">
        <v>2</v>
      </c>
      <c r="U965" s="9">
        <v>2</v>
      </c>
      <c r="V965" s="9" t="s">
        <v>957</v>
      </c>
      <c r="W965" s="75">
        <v>2</v>
      </c>
      <c r="X965" s="75" t="s">
        <v>956</v>
      </c>
      <c r="Y965" s="75" t="s">
        <v>952</v>
      </c>
      <c r="Z965" s="9" t="s">
        <v>952</v>
      </c>
      <c r="AA965" s="9">
        <v>2</v>
      </c>
      <c r="AB965" s="9">
        <v>2</v>
      </c>
      <c r="AC965" s="9">
        <v>2</v>
      </c>
      <c r="AD965" s="9">
        <v>1</v>
      </c>
      <c r="AE965" s="9">
        <v>2</v>
      </c>
      <c r="AF965" s="9">
        <v>2</v>
      </c>
      <c r="AG965" s="9">
        <v>2</v>
      </c>
      <c r="AH965" s="91">
        <v>1</v>
      </c>
      <c r="AI965" s="9">
        <v>2</v>
      </c>
      <c r="AJ965">
        <v>1</v>
      </c>
      <c r="AK965">
        <v>1</v>
      </c>
      <c r="AL965" s="58">
        <v>2</v>
      </c>
      <c r="AM965">
        <v>2</v>
      </c>
      <c r="AN965">
        <v>2</v>
      </c>
      <c r="AO965">
        <v>2</v>
      </c>
      <c r="AP965">
        <v>1</v>
      </c>
      <c r="AQ965">
        <v>2</v>
      </c>
      <c r="AR965">
        <v>2</v>
      </c>
      <c r="AS965">
        <v>2</v>
      </c>
      <c r="AT965">
        <v>2</v>
      </c>
      <c r="AU965">
        <v>2</v>
      </c>
      <c r="AV965">
        <v>2</v>
      </c>
      <c r="AW965">
        <v>1</v>
      </c>
      <c r="AX965">
        <v>2</v>
      </c>
      <c r="AY965">
        <v>2</v>
      </c>
      <c r="AZ965">
        <v>2</v>
      </c>
      <c r="BA965">
        <v>2</v>
      </c>
      <c r="BB965">
        <v>2</v>
      </c>
      <c r="BC965">
        <v>1</v>
      </c>
      <c r="BD965">
        <v>1</v>
      </c>
      <c r="BE965">
        <v>1</v>
      </c>
      <c r="BF965">
        <v>1</v>
      </c>
      <c r="BG965">
        <v>1</v>
      </c>
      <c r="BH965">
        <v>1</v>
      </c>
      <c r="BI965">
        <v>2</v>
      </c>
      <c r="BJ965">
        <v>1</v>
      </c>
      <c r="BK965">
        <v>1</v>
      </c>
      <c r="BL965">
        <v>1</v>
      </c>
      <c r="BM965">
        <v>2</v>
      </c>
      <c r="BN965">
        <v>4</v>
      </c>
      <c r="BO965">
        <v>4</v>
      </c>
      <c r="BP965">
        <v>2</v>
      </c>
      <c r="BQ965">
        <v>4</v>
      </c>
      <c r="BR965">
        <v>2</v>
      </c>
      <c r="BS965">
        <v>5</v>
      </c>
    </row>
    <row r="966" spans="1:72">
      <c r="A966" s="9">
        <v>5014</v>
      </c>
      <c r="B966" s="9">
        <v>2</v>
      </c>
      <c r="C966" s="9">
        <v>4</v>
      </c>
      <c r="D966" s="9">
        <v>5</v>
      </c>
      <c r="E966" s="9">
        <v>5</v>
      </c>
      <c r="F966" s="9">
        <v>0</v>
      </c>
      <c r="G966" s="9">
        <v>1</v>
      </c>
      <c r="H966" s="9">
        <v>1</v>
      </c>
      <c r="I966" s="9">
        <v>1</v>
      </c>
      <c r="J966" s="9">
        <v>0</v>
      </c>
      <c r="K966" s="9">
        <v>0</v>
      </c>
      <c r="L966" s="9">
        <v>0</v>
      </c>
      <c r="M966" s="9">
        <v>1</v>
      </c>
      <c r="N966" s="9">
        <v>2</v>
      </c>
      <c r="O966" s="9">
        <v>2</v>
      </c>
      <c r="P966" s="9">
        <v>1</v>
      </c>
      <c r="Q966" s="9">
        <v>1</v>
      </c>
      <c r="R966" s="9">
        <v>2</v>
      </c>
      <c r="S966" s="9">
        <v>2</v>
      </c>
      <c r="T966" s="9">
        <v>2</v>
      </c>
      <c r="U966" s="9">
        <v>1</v>
      </c>
      <c r="V966" s="9">
        <v>2</v>
      </c>
      <c r="W966" s="75"/>
      <c r="X966" s="75" t="s">
        <v>954</v>
      </c>
      <c r="Y966" s="75" t="s">
        <v>952</v>
      </c>
      <c r="Z966" s="9" t="s">
        <v>952</v>
      </c>
      <c r="AA966" s="9">
        <v>1</v>
      </c>
      <c r="AB966" s="9">
        <v>2</v>
      </c>
      <c r="AC966" s="9">
        <v>2</v>
      </c>
      <c r="AD966" s="9">
        <v>1</v>
      </c>
      <c r="AE966" s="9">
        <v>2</v>
      </c>
      <c r="AF966" s="9">
        <v>1</v>
      </c>
      <c r="AG966" s="9">
        <v>1</v>
      </c>
      <c r="AH966" s="9">
        <v>2</v>
      </c>
      <c r="AI966" s="9">
        <v>2</v>
      </c>
      <c r="AJ966">
        <v>2</v>
      </c>
      <c r="AK966" t="s">
        <v>957</v>
      </c>
      <c r="AL966" s="58">
        <v>2</v>
      </c>
      <c r="AM966">
        <v>1</v>
      </c>
      <c r="AN966">
        <v>2</v>
      </c>
      <c r="AO966">
        <v>2</v>
      </c>
      <c r="AP966">
        <v>1</v>
      </c>
      <c r="AQ966">
        <v>2</v>
      </c>
      <c r="AR966">
        <v>2</v>
      </c>
      <c r="AS966">
        <v>2</v>
      </c>
      <c r="AT966">
        <v>1</v>
      </c>
      <c r="AU966">
        <v>2</v>
      </c>
      <c r="AV966">
        <v>2</v>
      </c>
      <c r="AW966">
        <v>1</v>
      </c>
      <c r="AX966">
        <v>2</v>
      </c>
      <c r="AY966">
        <v>2</v>
      </c>
      <c r="AZ966">
        <v>2</v>
      </c>
      <c r="BA966">
        <v>1</v>
      </c>
      <c r="BB966">
        <v>1</v>
      </c>
      <c r="BC966">
        <v>1</v>
      </c>
      <c r="BD966">
        <v>1</v>
      </c>
      <c r="BE966">
        <v>2</v>
      </c>
      <c r="BF966" t="s">
        <v>957</v>
      </c>
      <c r="BG966" t="s">
        <v>957</v>
      </c>
      <c r="BH966">
        <v>2</v>
      </c>
      <c r="BI966">
        <v>2</v>
      </c>
      <c r="BJ966">
        <v>1</v>
      </c>
      <c r="BK966">
        <v>2</v>
      </c>
      <c r="BL966">
        <v>1</v>
      </c>
      <c r="BM966">
        <v>2</v>
      </c>
      <c r="BN966">
        <v>4</v>
      </c>
      <c r="BO966">
        <v>2</v>
      </c>
      <c r="BP966">
        <v>2</v>
      </c>
      <c r="BQ966">
        <v>3</v>
      </c>
      <c r="BR966">
        <v>1</v>
      </c>
      <c r="BS966">
        <v>2</v>
      </c>
    </row>
    <row r="967" spans="1:72" hidden="1">
      <c r="A967" s="9">
        <v>5015</v>
      </c>
      <c r="B967" s="9">
        <v>1</v>
      </c>
      <c r="C967" s="9">
        <v>8</v>
      </c>
      <c r="D967" s="9">
        <v>7</v>
      </c>
      <c r="E967" s="9">
        <v>14</v>
      </c>
      <c r="F967" s="9">
        <v>0</v>
      </c>
      <c r="G967" s="9">
        <v>0</v>
      </c>
      <c r="H967" s="9">
        <v>0</v>
      </c>
      <c r="I967" s="9">
        <v>1</v>
      </c>
      <c r="J967" s="9">
        <v>0</v>
      </c>
      <c r="K967" s="9">
        <v>0</v>
      </c>
      <c r="L967" s="9">
        <v>0</v>
      </c>
      <c r="M967" s="9">
        <v>1</v>
      </c>
      <c r="N967" s="9">
        <v>1</v>
      </c>
      <c r="O967" s="9">
        <v>2</v>
      </c>
      <c r="P967" s="9">
        <v>1</v>
      </c>
      <c r="Q967" s="9">
        <v>1</v>
      </c>
      <c r="R967" s="9">
        <v>1</v>
      </c>
      <c r="S967" s="9">
        <v>1</v>
      </c>
      <c r="T967" s="9">
        <v>1</v>
      </c>
      <c r="U967" s="9">
        <v>2</v>
      </c>
      <c r="V967" s="9" t="s">
        <v>957</v>
      </c>
      <c r="W967" s="75">
        <v>1</v>
      </c>
      <c r="X967" s="75">
        <v>1</v>
      </c>
      <c r="Y967" s="75">
        <v>2</v>
      </c>
      <c r="Z967" s="9">
        <v>1</v>
      </c>
      <c r="AA967" s="9">
        <v>1</v>
      </c>
      <c r="AB967" s="9">
        <v>2</v>
      </c>
      <c r="AC967" s="9">
        <v>1</v>
      </c>
      <c r="AD967" s="9">
        <v>1</v>
      </c>
      <c r="AE967" s="9">
        <v>1</v>
      </c>
      <c r="AF967" s="9">
        <v>2</v>
      </c>
      <c r="AG967" s="9">
        <v>1</v>
      </c>
      <c r="AH967" s="9"/>
      <c r="AI967" s="9"/>
      <c r="AJ967">
        <v>2</v>
      </c>
      <c r="AK967" t="s">
        <v>957</v>
      </c>
      <c r="AL967" s="58">
        <v>2</v>
      </c>
      <c r="AM967">
        <v>1</v>
      </c>
      <c r="AN967">
        <v>1</v>
      </c>
      <c r="AO967">
        <v>2</v>
      </c>
      <c r="AP967">
        <v>2</v>
      </c>
      <c r="AQ967">
        <v>2</v>
      </c>
      <c r="AR967">
        <v>2</v>
      </c>
      <c r="AS967">
        <v>2</v>
      </c>
      <c r="AT967">
        <v>2</v>
      </c>
      <c r="AU967">
        <v>2</v>
      </c>
      <c r="AV967">
        <v>2</v>
      </c>
      <c r="AW967">
        <v>1</v>
      </c>
      <c r="AX967">
        <v>1</v>
      </c>
      <c r="AY967">
        <v>1</v>
      </c>
      <c r="AZ967">
        <v>1</v>
      </c>
      <c r="BA967">
        <v>1</v>
      </c>
      <c r="BB967">
        <v>2</v>
      </c>
      <c r="BC967">
        <v>1</v>
      </c>
      <c r="BD967">
        <v>1</v>
      </c>
      <c r="BE967">
        <v>1</v>
      </c>
      <c r="BF967">
        <v>1</v>
      </c>
      <c r="BG967">
        <v>1</v>
      </c>
      <c r="BH967">
        <v>1</v>
      </c>
      <c r="BI967">
        <v>3</v>
      </c>
      <c r="BJ967">
        <v>3</v>
      </c>
      <c r="BK967">
        <v>3</v>
      </c>
      <c r="BL967">
        <v>1</v>
      </c>
      <c r="BM967">
        <v>1</v>
      </c>
      <c r="BN967">
        <v>4</v>
      </c>
      <c r="BO967">
        <v>2</v>
      </c>
      <c r="BP967">
        <v>4</v>
      </c>
      <c r="BQ967">
        <v>2</v>
      </c>
      <c r="BR967">
        <v>1</v>
      </c>
      <c r="BS967">
        <v>5</v>
      </c>
      <c r="BT967" t="s">
        <v>521</v>
      </c>
    </row>
    <row r="968" spans="1:72">
      <c r="A968" s="9">
        <v>5016</v>
      </c>
      <c r="B968" s="9">
        <v>1</v>
      </c>
      <c r="C968" s="9">
        <v>1</v>
      </c>
      <c r="D968" s="9">
        <v>2</v>
      </c>
      <c r="E968" s="9">
        <v>5</v>
      </c>
      <c r="F968" s="9">
        <v>0</v>
      </c>
      <c r="G968" s="9">
        <v>0</v>
      </c>
      <c r="H968" s="9">
        <v>1</v>
      </c>
      <c r="I968" s="9">
        <v>1</v>
      </c>
      <c r="J968" s="9">
        <v>1</v>
      </c>
      <c r="K968" s="9">
        <v>0</v>
      </c>
      <c r="L968" s="9">
        <v>0</v>
      </c>
      <c r="M968" s="9">
        <v>1</v>
      </c>
      <c r="N968" s="9">
        <v>2</v>
      </c>
      <c r="O968" s="9">
        <v>1</v>
      </c>
      <c r="P968" s="9">
        <v>1</v>
      </c>
      <c r="Q968" s="9">
        <v>1</v>
      </c>
      <c r="R968" s="9">
        <v>1</v>
      </c>
      <c r="S968" s="9">
        <v>1</v>
      </c>
      <c r="T968" s="9">
        <v>1</v>
      </c>
      <c r="U968" s="9">
        <v>1</v>
      </c>
      <c r="V968" s="9">
        <v>1</v>
      </c>
      <c r="W968" s="75">
        <v>1</v>
      </c>
      <c r="X968" s="75">
        <v>1</v>
      </c>
      <c r="Y968" s="75">
        <v>2</v>
      </c>
      <c r="Z968" s="9">
        <v>1</v>
      </c>
      <c r="AA968" s="9">
        <v>1</v>
      </c>
      <c r="AB968" s="9">
        <v>2</v>
      </c>
      <c r="AC968" s="9">
        <v>2</v>
      </c>
      <c r="AD968" s="9">
        <v>2</v>
      </c>
      <c r="AE968" s="9">
        <v>1</v>
      </c>
      <c r="AF968" s="9">
        <v>1</v>
      </c>
      <c r="AG968" s="9">
        <v>1</v>
      </c>
      <c r="AH968" s="91">
        <v>1</v>
      </c>
      <c r="AI968" s="9">
        <v>2</v>
      </c>
      <c r="AJ968">
        <v>2</v>
      </c>
      <c r="AK968" t="s">
        <v>957</v>
      </c>
      <c r="AL968" s="58">
        <v>2</v>
      </c>
      <c r="AM968">
        <v>1</v>
      </c>
      <c r="AO968">
        <v>2</v>
      </c>
      <c r="AP968">
        <v>1</v>
      </c>
      <c r="AQ968">
        <v>2</v>
      </c>
      <c r="AR968">
        <v>2</v>
      </c>
      <c r="AS968">
        <v>2</v>
      </c>
      <c r="AT968">
        <v>1</v>
      </c>
      <c r="AU968">
        <v>2</v>
      </c>
      <c r="AV968">
        <v>2</v>
      </c>
      <c r="AW968">
        <v>1</v>
      </c>
      <c r="AX968">
        <v>2</v>
      </c>
      <c r="AY968">
        <v>2</v>
      </c>
      <c r="AZ968">
        <v>1</v>
      </c>
      <c r="BA968">
        <v>2</v>
      </c>
      <c r="BB968">
        <v>1</v>
      </c>
      <c r="BC968">
        <v>1</v>
      </c>
      <c r="BD968">
        <v>1</v>
      </c>
      <c r="BE968">
        <v>1</v>
      </c>
      <c r="BF968">
        <v>2</v>
      </c>
      <c r="BG968">
        <v>3</v>
      </c>
      <c r="BH968">
        <v>1</v>
      </c>
      <c r="BI968">
        <v>1</v>
      </c>
      <c r="BJ968">
        <v>2</v>
      </c>
      <c r="BK968">
        <v>2</v>
      </c>
      <c r="BL968">
        <v>3</v>
      </c>
      <c r="BM968">
        <v>2</v>
      </c>
      <c r="BN968">
        <v>3</v>
      </c>
      <c r="BO968">
        <v>3</v>
      </c>
      <c r="BP968">
        <v>1</v>
      </c>
      <c r="BQ968">
        <v>2</v>
      </c>
      <c r="BR968">
        <v>1</v>
      </c>
      <c r="BS968">
        <v>1</v>
      </c>
    </row>
    <row r="969" spans="1:72" hidden="1">
      <c r="A969" s="9">
        <v>5017</v>
      </c>
      <c r="B969" s="9">
        <v>1</v>
      </c>
      <c r="C969" s="9">
        <v>3</v>
      </c>
      <c r="D969" s="9">
        <v>1</v>
      </c>
      <c r="E969" s="9">
        <v>1</v>
      </c>
      <c r="F969" s="9">
        <v>1</v>
      </c>
      <c r="G969" s="9">
        <v>0</v>
      </c>
      <c r="H969" s="9">
        <v>0</v>
      </c>
      <c r="I969" s="9">
        <v>0</v>
      </c>
      <c r="J969" s="9">
        <v>0</v>
      </c>
      <c r="K969" s="9">
        <v>0</v>
      </c>
      <c r="L969" s="9">
        <v>0</v>
      </c>
      <c r="M969" s="9">
        <v>2</v>
      </c>
      <c r="N969" s="9">
        <v>1</v>
      </c>
      <c r="O969" s="9">
        <v>1</v>
      </c>
      <c r="P969" s="9">
        <v>1</v>
      </c>
      <c r="Q969" s="9">
        <v>1</v>
      </c>
      <c r="R969" s="9">
        <v>1</v>
      </c>
      <c r="S969" s="9">
        <v>2</v>
      </c>
      <c r="T969" s="9">
        <v>2</v>
      </c>
      <c r="U969" s="9">
        <v>1</v>
      </c>
      <c r="V969" s="9">
        <v>2</v>
      </c>
      <c r="W969" s="75">
        <v>1</v>
      </c>
      <c r="X969" s="75">
        <v>1</v>
      </c>
      <c r="Y969" s="75">
        <v>1</v>
      </c>
      <c r="Z969" s="9">
        <v>1</v>
      </c>
      <c r="AA969" s="9">
        <v>1</v>
      </c>
      <c r="AB969" s="9">
        <v>2</v>
      </c>
      <c r="AC969" s="9">
        <v>1</v>
      </c>
      <c r="AD969" s="9">
        <v>1</v>
      </c>
      <c r="AE969" s="9">
        <v>2</v>
      </c>
      <c r="AF969" s="9">
        <v>1</v>
      </c>
      <c r="AG969" s="9">
        <v>1</v>
      </c>
      <c r="AH969" s="91">
        <v>1</v>
      </c>
      <c r="AI969" s="9">
        <v>2</v>
      </c>
      <c r="AJ969">
        <v>1</v>
      </c>
      <c r="AK969">
        <v>1</v>
      </c>
      <c r="AL969" s="58">
        <v>2</v>
      </c>
      <c r="AM969">
        <v>1</v>
      </c>
      <c r="AN969">
        <v>1</v>
      </c>
      <c r="AO969">
        <v>2</v>
      </c>
      <c r="AP969">
        <v>2</v>
      </c>
      <c r="AQ969">
        <v>2</v>
      </c>
      <c r="AR969">
        <v>2</v>
      </c>
      <c r="AS969">
        <v>2</v>
      </c>
      <c r="AT969">
        <v>1</v>
      </c>
      <c r="AU969">
        <v>2</v>
      </c>
      <c r="AV969">
        <v>2</v>
      </c>
      <c r="AW969">
        <v>1</v>
      </c>
      <c r="AX969">
        <v>2</v>
      </c>
      <c r="AY969">
        <v>2</v>
      </c>
      <c r="AZ969">
        <v>2</v>
      </c>
      <c r="BA969">
        <v>1</v>
      </c>
      <c r="BB969">
        <v>2</v>
      </c>
      <c r="BC969">
        <v>1</v>
      </c>
      <c r="BD969">
        <v>1</v>
      </c>
      <c r="BE969">
        <v>1</v>
      </c>
      <c r="BF969">
        <v>1</v>
      </c>
      <c r="BG969">
        <v>1</v>
      </c>
      <c r="BH969">
        <v>1</v>
      </c>
      <c r="BI969">
        <v>2</v>
      </c>
      <c r="BJ969">
        <v>1</v>
      </c>
      <c r="BK969">
        <v>2</v>
      </c>
      <c r="BL969">
        <v>1</v>
      </c>
      <c r="BM969">
        <v>3</v>
      </c>
      <c r="BN969">
        <v>4</v>
      </c>
      <c r="BO969">
        <v>2</v>
      </c>
      <c r="BP969">
        <v>2</v>
      </c>
      <c r="BQ969">
        <v>2</v>
      </c>
      <c r="BR969">
        <v>1</v>
      </c>
      <c r="BS969">
        <v>2</v>
      </c>
    </row>
    <row r="970" spans="1:72">
      <c r="A970" s="9">
        <v>5018</v>
      </c>
      <c r="B970" s="9">
        <v>1</v>
      </c>
      <c r="C970" s="9">
        <v>5</v>
      </c>
      <c r="D970" s="9">
        <v>1</v>
      </c>
      <c r="E970" s="9">
        <v>6</v>
      </c>
      <c r="F970" s="9">
        <v>0</v>
      </c>
      <c r="G970" s="9">
        <v>1</v>
      </c>
      <c r="H970" s="9">
        <v>1</v>
      </c>
      <c r="I970" s="9">
        <v>0</v>
      </c>
      <c r="J970" s="9">
        <v>0</v>
      </c>
      <c r="K970" s="9">
        <v>0</v>
      </c>
      <c r="L970" s="9">
        <v>0</v>
      </c>
      <c r="M970" s="9">
        <v>2</v>
      </c>
      <c r="N970" s="9">
        <v>2</v>
      </c>
      <c r="O970" s="9">
        <v>1</v>
      </c>
      <c r="P970" s="9">
        <v>1</v>
      </c>
      <c r="Q970" s="9">
        <v>1</v>
      </c>
      <c r="R970" s="9">
        <v>1</v>
      </c>
      <c r="S970" s="9">
        <v>1</v>
      </c>
      <c r="T970" s="9">
        <v>1</v>
      </c>
      <c r="U970" s="9">
        <v>1</v>
      </c>
      <c r="V970" s="9">
        <v>1</v>
      </c>
      <c r="W970" s="75">
        <v>1</v>
      </c>
      <c r="X970" s="75">
        <v>1</v>
      </c>
      <c r="Y970" s="75">
        <v>2</v>
      </c>
      <c r="Z970" s="9">
        <v>1</v>
      </c>
      <c r="AA970" s="9">
        <v>2</v>
      </c>
      <c r="AB970" s="9">
        <v>2</v>
      </c>
      <c r="AC970" s="9">
        <v>1</v>
      </c>
      <c r="AD970" s="9">
        <v>1</v>
      </c>
      <c r="AE970" s="9">
        <v>2</v>
      </c>
      <c r="AF970" s="9">
        <v>1</v>
      </c>
      <c r="AG970" s="9">
        <v>1</v>
      </c>
      <c r="AH970" s="91">
        <v>2</v>
      </c>
      <c r="AI970" s="9">
        <v>2</v>
      </c>
      <c r="AJ970">
        <v>2</v>
      </c>
      <c r="AK970" t="s">
        <v>957</v>
      </c>
      <c r="AL970" s="58">
        <v>2</v>
      </c>
      <c r="AM970">
        <v>1</v>
      </c>
      <c r="AN970">
        <v>1</v>
      </c>
      <c r="AO970">
        <v>2</v>
      </c>
      <c r="AP970">
        <v>1</v>
      </c>
      <c r="AQ970">
        <v>2</v>
      </c>
      <c r="AR970">
        <v>1</v>
      </c>
      <c r="AS970">
        <v>2</v>
      </c>
      <c r="AT970">
        <v>1</v>
      </c>
      <c r="AU970">
        <v>2</v>
      </c>
      <c r="AV970">
        <v>2</v>
      </c>
      <c r="AW970">
        <v>1</v>
      </c>
      <c r="AX970">
        <v>1</v>
      </c>
      <c r="AY970">
        <v>1</v>
      </c>
      <c r="AZ970">
        <v>1</v>
      </c>
      <c r="BA970">
        <v>2</v>
      </c>
      <c r="BB970">
        <v>2</v>
      </c>
      <c r="BC970">
        <v>2</v>
      </c>
      <c r="BD970">
        <v>1</v>
      </c>
      <c r="BE970">
        <v>1</v>
      </c>
      <c r="BF970">
        <v>2</v>
      </c>
      <c r="BG970">
        <v>2</v>
      </c>
      <c r="BH970">
        <v>1</v>
      </c>
      <c r="BI970">
        <v>2</v>
      </c>
      <c r="BJ970">
        <v>1</v>
      </c>
      <c r="BK970">
        <v>2</v>
      </c>
      <c r="BL970">
        <v>2</v>
      </c>
      <c r="BM970">
        <v>2</v>
      </c>
      <c r="BN970">
        <v>2</v>
      </c>
      <c r="BO970">
        <v>2</v>
      </c>
      <c r="BP970">
        <v>2</v>
      </c>
      <c r="BQ970">
        <v>1</v>
      </c>
      <c r="BR970">
        <v>1</v>
      </c>
      <c r="BS970">
        <v>2</v>
      </c>
      <c r="BT970" t="s">
        <v>522</v>
      </c>
    </row>
    <row r="971" spans="1:72" hidden="1">
      <c r="A971" s="9">
        <v>5019</v>
      </c>
      <c r="B971" s="9">
        <v>1</v>
      </c>
      <c r="C971" s="9">
        <v>2</v>
      </c>
      <c r="D971" s="9">
        <v>1</v>
      </c>
      <c r="E971" s="9">
        <v>6</v>
      </c>
      <c r="F971" s="9">
        <v>0</v>
      </c>
      <c r="G971" s="9">
        <v>0</v>
      </c>
      <c r="H971" s="9">
        <v>0</v>
      </c>
      <c r="I971" s="9">
        <v>1</v>
      </c>
      <c r="J971" s="9">
        <v>0</v>
      </c>
      <c r="K971" s="9">
        <v>0</v>
      </c>
      <c r="L971" s="9">
        <v>0</v>
      </c>
      <c r="M971" s="9">
        <v>1</v>
      </c>
      <c r="N971" s="9">
        <v>2</v>
      </c>
      <c r="O971" s="9">
        <v>2</v>
      </c>
      <c r="P971" s="9">
        <v>2</v>
      </c>
      <c r="Q971" s="9">
        <v>1</v>
      </c>
      <c r="R971" s="9">
        <v>1</v>
      </c>
      <c r="S971" s="9">
        <v>1</v>
      </c>
      <c r="T971" s="9">
        <v>2</v>
      </c>
      <c r="U971" s="9">
        <v>1</v>
      </c>
      <c r="V971" s="9">
        <v>2</v>
      </c>
      <c r="W971" s="75">
        <v>2</v>
      </c>
      <c r="X971" s="75" t="s">
        <v>956</v>
      </c>
      <c r="Y971" s="75" t="s">
        <v>952</v>
      </c>
      <c r="Z971" s="9" t="s">
        <v>952</v>
      </c>
      <c r="AA971" s="9">
        <v>2</v>
      </c>
      <c r="AB971" s="9">
        <v>1</v>
      </c>
      <c r="AC971" s="9">
        <v>2</v>
      </c>
      <c r="AD971" s="9">
        <v>2</v>
      </c>
      <c r="AE971" s="9">
        <v>1</v>
      </c>
      <c r="AF971" s="9">
        <v>2</v>
      </c>
      <c r="AG971" s="9">
        <v>2</v>
      </c>
      <c r="AH971" s="91">
        <v>2</v>
      </c>
      <c r="AI971" s="9">
        <v>2</v>
      </c>
      <c r="AJ971">
        <v>2</v>
      </c>
      <c r="AK971" t="s">
        <v>957</v>
      </c>
      <c r="AL971" s="58">
        <v>2</v>
      </c>
      <c r="AM971">
        <v>2</v>
      </c>
      <c r="AN971">
        <v>2</v>
      </c>
      <c r="AO971">
        <v>2</v>
      </c>
      <c r="AP971">
        <v>2</v>
      </c>
      <c r="AQ971">
        <v>2</v>
      </c>
      <c r="AR971">
        <v>2</v>
      </c>
      <c r="AS971">
        <v>2</v>
      </c>
      <c r="AT971">
        <v>2</v>
      </c>
      <c r="AU971">
        <v>2</v>
      </c>
      <c r="AV971">
        <v>2</v>
      </c>
      <c r="AW971">
        <v>2</v>
      </c>
      <c r="AX971">
        <v>2</v>
      </c>
      <c r="AY971">
        <v>2</v>
      </c>
      <c r="AZ971">
        <v>2</v>
      </c>
      <c r="BA971">
        <v>2</v>
      </c>
      <c r="BB971">
        <v>2</v>
      </c>
      <c r="BC971">
        <v>1</v>
      </c>
      <c r="BD971">
        <v>2</v>
      </c>
      <c r="BE971">
        <v>2</v>
      </c>
      <c r="BF971" t="s">
        <v>957</v>
      </c>
      <c r="BG971" t="s">
        <v>957</v>
      </c>
      <c r="BH971">
        <v>2</v>
      </c>
      <c r="BI971">
        <v>4</v>
      </c>
      <c r="BJ971">
        <v>1</v>
      </c>
      <c r="BK971">
        <v>3</v>
      </c>
      <c r="BL971">
        <v>3</v>
      </c>
      <c r="BM971">
        <v>1</v>
      </c>
      <c r="BN971">
        <v>4</v>
      </c>
      <c r="BO971">
        <v>4</v>
      </c>
      <c r="BP971">
        <v>4</v>
      </c>
      <c r="BQ971">
        <v>3</v>
      </c>
      <c r="BR971">
        <v>1</v>
      </c>
      <c r="BS971">
        <v>5</v>
      </c>
    </row>
    <row r="972" spans="1:72" hidden="1">
      <c r="A972" s="9">
        <v>5020</v>
      </c>
      <c r="B972" s="9">
        <v>2</v>
      </c>
      <c r="C972" s="9">
        <v>3</v>
      </c>
      <c r="D972" s="9">
        <v>4</v>
      </c>
      <c r="E972" s="9">
        <v>17</v>
      </c>
      <c r="F972" s="9">
        <v>1</v>
      </c>
      <c r="G972" s="9">
        <v>0</v>
      </c>
      <c r="H972" s="9">
        <v>0</v>
      </c>
      <c r="I972" s="9">
        <v>0</v>
      </c>
      <c r="J972" s="9">
        <v>0</v>
      </c>
      <c r="K972" s="9">
        <v>0</v>
      </c>
      <c r="L972" s="9">
        <v>0</v>
      </c>
      <c r="M972" s="9">
        <v>2</v>
      </c>
      <c r="N972" s="9">
        <v>1</v>
      </c>
      <c r="O972" s="9">
        <v>2</v>
      </c>
      <c r="P972" s="9">
        <v>1</v>
      </c>
      <c r="Q972" s="9">
        <v>1</v>
      </c>
      <c r="R972" s="9">
        <v>1</v>
      </c>
      <c r="S972" s="9">
        <v>1</v>
      </c>
      <c r="T972" s="9">
        <v>2</v>
      </c>
      <c r="U972" s="9">
        <v>1</v>
      </c>
      <c r="V972" s="9">
        <v>2</v>
      </c>
      <c r="W972" s="75">
        <v>1</v>
      </c>
      <c r="X972" s="75">
        <v>1</v>
      </c>
      <c r="Y972" s="75">
        <v>2</v>
      </c>
      <c r="Z972" s="9">
        <v>1</v>
      </c>
      <c r="AA972" s="9">
        <v>1</v>
      </c>
      <c r="AB972" s="9">
        <v>1</v>
      </c>
      <c r="AC972" s="9">
        <v>1</v>
      </c>
      <c r="AD972" s="9">
        <v>1</v>
      </c>
      <c r="AE972" s="9">
        <v>1</v>
      </c>
      <c r="AF972" s="9">
        <v>1</v>
      </c>
      <c r="AG972" s="9">
        <v>2</v>
      </c>
      <c r="AH972" s="91">
        <v>1</v>
      </c>
      <c r="AI972" s="9">
        <v>2</v>
      </c>
      <c r="AJ972">
        <v>1</v>
      </c>
      <c r="AK972">
        <v>1</v>
      </c>
      <c r="AL972" s="58">
        <v>2</v>
      </c>
      <c r="AM972">
        <v>1</v>
      </c>
      <c r="AN972">
        <v>1</v>
      </c>
      <c r="AO972">
        <v>2</v>
      </c>
      <c r="AP972">
        <v>1</v>
      </c>
      <c r="AQ972">
        <v>2</v>
      </c>
      <c r="AR972">
        <v>2</v>
      </c>
      <c r="AS972">
        <v>2</v>
      </c>
      <c r="AT972">
        <v>1</v>
      </c>
      <c r="AU972">
        <v>1</v>
      </c>
      <c r="AV972">
        <v>2</v>
      </c>
      <c r="AW972">
        <v>1</v>
      </c>
      <c r="AX972">
        <v>2</v>
      </c>
      <c r="AY972">
        <v>2</v>
      </c>
      <c r="AZ972">
        <v>2</v>
      </c>
      <c r="BA972">
        <v>1</v>
      </c>
      <c r="BB972">
        <v>1</v>
      </c>
      <c r="BC972">
        <v>1</v>
      </c>
      <c r="BD972">
        <v>1</v>
      </c>
      <c r="BE972">
        <v>1</v>
      </c>
      <c r="BF972">
        <v>1</v>
      </c>
      <c r="BG972">
        <v>1</v>
      </c>
      <c r="BH972">
        <v>1</v>
      </c>
      <c r="BI972">
        <v>4</v>
      </c>
      <c r="BJ972">
        <v>2</v>
      </c>
      <c r="BK972">
        <v>1</v>
      </c>
      <c r="BL972">
        <v>1</v>
      </c>
      <c r="BM972">
        <v>3</v>
      </c>
      <c r="BN972">
        <v>4</v>
      </c>
      <c r="BO972">
        <v>1</v>
      </c>
      <c r="BP972">
        <v>1</v>
      </c>
      <c r="BQ972">
        <v>1</v>
      </c>
      <c r="BR972">
        <v>1</v>
      </c>
      <c r="BS972">
        <v>1</v>
      </c>
      <c r="BT972" t="s">
        <v>523</v>
      </c>
    </row>
    <row r="973" spans="1:72" hidden="1">
      <c r="A973" s="9">
        <v>5021</v>
      </c>
      <c r="B973" s="9">
        <v>1</v>
      </c>
      <c r="C973" s="9">
        <v>8</v>
      </c>
      <c r="D973" s="9">
        <v>7</v>
      </c>
      <c r="E973" s="9">
        <v>3</v>
      </c>
      <c r="F973" s="9">
        <v>0</v>
      </c>
      <c r="G973" s="9">
        <v>0</v>
      </c>
      <c r="H973" s="9">
        <v>1</v>
      </c>
      <c r="I973" s="9">
        <v>1</v>
      </c>
      <c r="J973" s="9">
        <v>1</v>
      </c>
      <c r="K973" s="9">
        <v>0</v>
      </c>
      <c r="L973" s="9">
        <v>0</v>
      </c>
      <c r="M973" s="9">
        <v>2</v>
      </c>
      <c r="N973" s="9">
        <v>1</v>
      </c>
      <c r="O973" s="9">
        <v>1</v>
      </c>
      <c r="P973" s="9">
        <v>1</v>
      </c>
      <c r="Q973" s="9">
        <v>1</v>
      </c>
      <c r="R973" s="9">
        <v>1</v>
      </c>
      <c r="S973" s="9">
        <v>1</v>
      </c>
      <c r="T973" s="9">
        <v>1</v>
      </c>
      <c r="U973" s="9">
        <v>1</v>
      </c>
      <c r="V973" s="9">
        <v>1</v>
      </c>
      <c r="W973" s="75">
        <v>2</v>
      </c>
      <c r="X973" s="75" t="s">
        <v>956</v>
      </c>
      <c r="Y973" s="75" t="s">
        <v>952</v>
      </c>
      <c r="Z973" s="9" t="s">
        <v>952</v>
      </c>
      <c r="AA973" s="9">
        <v>1</v>
      </c>
      <c r="AB973" s="9">
        <v>2</v>
      </c>
      <c r="AC973" s="9">
        <v>1</v>
      </c>
      <c r="AD973" s="9">
        <v>1</v>
      </c>
      <c r="AE973" s="9">
        <v>2</v>
      </c>
      <c r="AF973" s="9">
        <v>1</v>
      </c>
      <c r="AG973" s="9">
        <v>1</v>
      </c>
      <c r="AH973" s="9">
        <v>1</v>
      </c>
      <c r="AI973" s="9">
        <v>2</v>
      </c>
      <c r="AJ973">
        <v>1</v>
      </c>
      <c r="AK973">
        <v>1</v>
      </c>
      <c r="AL973" s="58">
        <v>1</v>
      </c>
      <c r="AM973">
        <v>1</v>
      </c>
      <c r="AN973">
        <v>1</v>
      </c>
      <c r="AO973">
        <v>1</v>
      </c>
      <c r="AP973">
        <v>2</v>
      </c>
      <c r="AQ973">
        <v>2</v>
      </c>
      <c r="AR973">
        <v>2</v>
      </c>
      <c r="AS973">
        <v>2</v>
      </c>
      <c r="AT973">
        <v>2</v>
      </c>
      <c r="AU973">
        <v>2</v>
      </c>
      <c r="AV973">
        <v>2</v>
      </c>
      <c r="AW973">
        <v>2</v>
      </c>
      <c r="AX973">
        <v>2</v>
      </c>
      <c r="AY973">
        <v>2</v>
      </c>
      <c r="AZ973">
        <v>1</v>
      </c>
      <c r="BA973">
        <v>1</v>
      </c>
      <c r="BB973">
        <v>1</v>
      </c>
      <c r="BC973">
        <v>1</v>
      </c>
      <c r="BD973">
        <v>1</v>
      </c>
      <c r="BE973">
        <v>1</v>
      </c>
      <c r="BF973">
        <v>2</v>
      </c>
      <c r="BG973">
        <v>2</v>
      </c>
      <c r="BH973">
        <v>1</v>
      </c>
      <c r="BI973">
        <v>1</v>
      </c>
      <c r="BJ973">
        <v>2</v>
      </c>
      <c r="BK973">
        <v>1</v>
      </c>
      <c r="BL973">
        <v>1</v>
      </c>
      <c r="BM973">
        <v>3</v>
      </c>
      <c r="BN973">
        <v>2</v>
      </c>
      <c r="BO973">
        <v>2</v>
      </c>
      <c r="BP973">
        <v>2</v>
      </c>
      <c r="BQ973">
        <v>2</v>
      </c>
      <c r="BR973">
        <v>1</v>
      </c>
      <c r="BS973">
        <v>1</v>
      </c>
    </row>
    <row r="974" spans="1:72" hidden="1">
      <c r="A974" s="9">
        <v>5022</v>
      </c>
      <c r="B974" s="9">
        <v>1</v>
      </c>
      <c r="C974" s="9">
        <v>3</v>
      </c>
      <c r="D974" s="9">
        <v>1</v>
      </c>
      <c r="E974" s="9">
        <v>16</v>
      </c>
      <c r="F974" s="9">
        <v>1</v>
      </c>
      <c r="G974" s="9">
        <v>0</v>
      </c>
      <c r="H974" s="9">
        <v>0</v>
      </c>
      <c r="I974" s="9">
        <v>1</v>
      </c>
      <c r="J974" s="9">
        <v>0</v>
      </c>
      <c r="K974" s="9">
        <v>0</v>
      </c>
      <c r="L974" s="9">
        <v>0</v>
      </c>
      <c r="M974" s="9">
        <v>3</v>
      </c>
      <c r="N974" s="9">
        <v>1</v>
      </c>
      <c r="O974" s="9">
        <v>2</v>
      </c>
      <c r="P974" s="9">
        <v>2</v>
      </c>
      <c r="Q974" s="9">
        <v>1</v>
      </c>
      <c r="R974" s="9">
        <v>2</v>
      </c>
      <c r="S974" s="9"/>
      <c r="T974" s="9">
        <v>1</v>
      </c>
      <c r="U974" s="9">
        <v>1</v>
      </c>
      <c r="V974" s="9">
        <v>2</v>
      </c>
      <c r="W974" s="75">
        <v>2</v>
      </c>
      <c r="X974" s="75" t="s">
        <v>956</v>
      </c>
      <c r="Y974" s="75" t="s">
        <v>952</v>
      </c>
      <c r="Z974" s="9" t="s">
        <v>952</v>
      </c>
      <c r="AA974" s="9">
        <v>1</v>
      </c>
      <c r="AB974" s="9">
        <v>1</v>
      </c>
      <c r="AC974" s="9">
        <v>1</v>
      </c>
      <c r="AD974" s="9">
        <v>1</v>
      </c>
      <c r="AE974" s="9">
        <v>2</v>
      </c>
      <c r="AF974" s="9">
        <v>1</v>
      </c>
      <c r="AG974" s="9">
        <v>1</v>
      </c>
      <c r="AH974" s="91">
        <v>2</v>
      </c>
      <c r="AI974" s="9">
        <v>1</v>
      </c>
      <c r="AJ974">
        <v>1</v>
      </c>
      <c r="AK974">
        <v>1</v>
      </c>
      <c r="AL974" s="58">
        <v>2</v>
      </c>
      <c r="AM974">
        <v>1</v>
      </c>
      <c r="AN974">
        <v>2</v>
      </c>
      <c r="AO974">
        <v>2</v>
      </c>
      <c r="AP974">
        <v>1</v>
      </c>
      <c r="AQ974">
        <v>2</v>
      </c>
      <c r="AR974">
        <v>2</v>
      </c>
      <c r="AS974">
        <v>2</v>
      </c>
      <c r="AT974">
        <v>1</v>
      </c>
      <c r="AU974">
        <v>1</v>
      </c>
      <c r="AV974">
        <v>2</v>
      </c>
      <c r="AW974">
        <v>1</v>
      </c>
      <c r="AX974">
        <v>1</v>
      </c>
      <c r="AY974">
        <v>1</v>
      </c>
      <c r="AZ974">
        <v>1</v>
      </c>
      <c r="BA974">
        <v>1</v>
      </c>
      <c r="BB974">
        <v>1</v>
      </c>
      <c r="BC974">
        <v>1</v>
      </c>
      <c r="BD974">
        <v>1</v>
      </c>
      <c r="BE974">
        <v>1</v>
      </c>
      <c r="BF974">
        <v>2</v>
      </c>
      <c r="BG974">
        <v>2</v>
      </c>
      <c r="BH974">
        <v>2</v>
      </c>
      <c r="BI974">
        <v>3</v>
      </c>
      <c r="BJ974">
        <v>3</v>
      </c>
      <c r="BK974">
        <v>3</v>
      </c>
      <c r="BL974">
        <v>2</v>
      </c>
      <c r="BM974">
        <v>2</v>
      </c>
      <c r="BN974">
        <v>4</v>
      </c>
      <c r="BO974">
        <v>2</v>
      </c>
      <c r="BP974">
        <v>2</v>
      </c>
      <c r="BQ974">
        <v>1</v>
      </c>
      <c r="BR974">
        <v>1</v>
      </c>
      <c r="BS974">
        <v>2</v>
      </c>
    </row>
    <row r="975" spans="1:72" hidden="1">
      <c r="A975" s="9">
        <v>5023</v>
      </c>
      <c r="B975" s="9">
        <v>1</v>
      </c>
      <c r="C975" s="9">
        <v>7</v>
      </c>
      <c r="D975" s="9">
        <v>7</v>
      </c>
      <c r="E975" s="9">
        <v>6</v>
      </c>
      <c r="F975" s="9">
        <v>0</v>
      </c>
      <c r="G975" s="9">
        <v>0</v>
      </c>
      <c r="H975" s="9">
        <v>0</v>
      </c>
      <c r="I975" s="9">
        <v>0</v>
      </c>
      <c r="J975" s="9">
        <v>1</v>
      </c>
      <c r="K975" s="9">
        <v>0</v>
      </c>
      <c r="L975" s="9">
        <v>0</v>
      </c>
      <c r="M975" s="9">
        <v>2</v>
      </c>
      <c r="N975" s="9">
        <v>1</v>
      </c>
      <c r="O975" s="9">
        <v>2</v>
      </c>
      <c r="P975" s="9">
        <v>1</v>
      </c>
      <c r="Q975" s="9">
        <v>1</v>
      </c>
      <c r="R975" s="9">
        <v>1</v>
      </c>
      <c r="S975" s="9">
        <v>1</v>
      </c>
      <c r="T975" s="9">
        <v>1</v>
      </c>
      <c r="U975" s="9">
        <v>1</v>
      </c>
      <c r="V975" s="9">
        <v>2</v>
      </c>
      <c r="W975" s="75">
        <v>2</v>
      </c>
      <c r="X975" s="75" t="s">
        <v>956</v>
      </c>
      <c r="Y975" s="75" t="s">
        <v>952</v>
      </c>
      <c r="Z975" s="9" t="s">
        <v>952</v>
      </c>
      <c r="AA975" s="9">
        <v>1</v>
      </c>
      <c r="AB975" s="9">
        <v>2</v>
      </c>
      <c r="AC975" s="9">
        <v>2</v>
      </c>
      <c r="AD975" s="9">
        <v>1</v>
      </c>
      <c r="AE975" s="9">
        <v>2</v>
      </c>
      <c r="AF975" s="9">
        <v>2</v>
      </c>
      <c r="AG975" s="9">
        <v>2</v>
      </c>
      <c r="AH975" s="9">
        <v>1</v>
      </c>
      <c r="AI975" s="9">
        <v>2</v>
      </c>
      <c r="AJ975">
        <v>2</v>
      </c>
      <c r="AK975" t="s">
        <v>957</v>
      </c>
      <c r="AL975" s="58">
        <v>2</v>
      </c>
      <c r="AM975">
        <v>2</v>
      </c>
      <c r="AN975">
        <v>2</v>
      </c>
      <c r="AO975">
        <v>2</v>
      </c>
      <c r="AP975">
        <v>2</v>
      </c>
      <c r="AQ975">
        <v>2</v>
      </c>
      <c r="AR975">
        <v>2</v>
      </c>
      <c r="AS975">
        <v>2</v>
      </c>
      <c r="AT975">
        <v>2</v>
      </c>
      <c r="AU975">
        <v>2</v>
      </c>
      <c r="AV975">
        <v>2</v>
      </c>
      <c r="AW975">
        <v>2</v>
      </c>
      <c r="AX975">
        <v>2</v>
      </c>
      <c r="AY975">
        <v>2</v>
      </c>
      <c r="AZ975">
        <v>2</v>
      </c>
      <c r="BA975">
        <v>2</v>
      </c>
      <c r="BB975">
        <v>2</v>
      </c>
      <c r="BC975">
        <v>1</v>
      </c>
      <c r="BD975">
        <v>1</v>
      </c>
      <c r="BE975">
        <v>1</v>
      </c>
      <c r="BF975">
        <v>2</v>
      </c>
      <c r="BG975">
        <v>2</v>
      </c>
      <c r="BH975">
        <v>2</v>
      </c>
      <c r="BI975">
        <v>4</v>
      </c>
      <c r="BJ975">
        <v>4</v>
      </c>
      <c r="BK975">
        <v>4</v>
      </c>
      <c r="BL975">
        <v>3</v>
      </c>
      <c r="BM975">
        <v>2</v>
      </c>
      <c r="BN975">
        <v>4</v>
      </c>
      <c r="BO975">
        <v>2</v>
      </c>
      <c r="BP975">
        <v>2</v>
      </c>
      <c r="BQ975">
        <v>3</v>
      </c>
      <c r="BR975">
        <v>3</v>
      </c>
      <c r="BS975">
        <v>3</v>
      </c>
    </row>
    <row r="976" spans="1:72">
      <c r="A976" s="9">
        <v>5024</v>
      </c>
      <c r="B976" s="9">
        <v>2</v>
      </c>
      <c r="C976" s="9">
        <v>4</v>
      </c>
      <c r="D976" s="9">
        <v>5</v>
      </c>
      <c r="E976" s="9">
        <v>1</v>
      </c>
      <c r="F976" s="9">
        <v>0</v>
      </c>
      <c r="G976" s="9">
        <v>0</v>
      </c>
      <c r="H976" s="9">
        <v>0</v>
      </c>
      <c r="I976" s="9">
        <v>0</v>
      </c>
      <c r="J976" s="9">
        <v>1</v>
      </c>
      <c r="K976" s="9">
        <v>0</v>
      </c>
      <c r="L976" s="9">
        <v>0</v>
      </c>
      <c r="M976" s="9">
        <v>1</v>
      </c>
      <c r="N976" s="9">
        <v>2</v>
      </c>
      <c r="O976" s="9">
        <v>1</v>
      </c>
      <c r="P976" s="9">
        <v>1</v>
      </c>
      <c r="Q976" s="9">
        <v>1</v>
      </c>
      <c r="R976" s="9">
        <v>2</v>
      </c>
      <c r="S976" s="9">
        <v>1</v>
      </c>
      <c r="T976" s="9">
        <v>2</v>
      </c>
      <c r="U976" s="9">
        <v>1</v>
      </c>
      <c r="V976" s="9">
        <v>2</v>
      </c>
      <c r="W976" s="75">
        <v>1</v>
      </c>
      <c r="X976" s="75">
        <v>2</v>
      </c>
      <c r="Y976" s="75">
        <v>2</v>
      </c>
      <c r="Z976" s="9">
        <v>1</v>
      </c>
      <c r="AA976" s="9">
        <v>1</v>
      </c>
      <c r="AB976" s="9">
        <v>1</v>
      </c>
      <c r="AC976" s="9">
        <v>1</v>
      </c>
      <c r="AD976" s="9">
        <v>1</v>
      </c>
      <c r="AE976" s="9">
        <v>1</v>
      </c>
      <c r="AF976" s="9">
        <v>2</v>
      </c>
      <c r="AG976" s="9">
        <v>1</v>
      </c>
      <c r="AH976" s="91">
        <v>1</v>
      </c>
      <c r="AI976" s="9">
        <v>2</v>
      </c>
      <c r="AJ976">
        <v>1</v>
      </c>
      <c r="AK976">
        <v>1</v>
      </c>
      <c r="AL976" s="58">
        <v>2</v>
      </c>
      <c r="AM976">
        <v>1</v>
      </c>
      <c r="AN976">
        <v>2</v>
      </c>
      <c r="AO976">
        <v>2</v>
      </c>
      <c r="AP976">
        <v>2</v>
      </c>
      <c r="AQ976">
        <v>2</v>
      </c>
      <c r="AR976">
        <v>2</v>
      </c>
      <c r="AS976">
        <v>2</v>
      </c>
      <c r="AT976">
        <v>1</v>
      </c>
      <c r="AU976">
        <v>2</v>
      </c>
      <c r="AV976">
        <v>2</v>
      </c>
      <c r="AW976">
        <v>2</v>
      </c>
      <c r="AX976">
        <v>2</v>
      </c>
      <c r="AY976">
        <v>2</v>
      </c>
      <c r="AZ976">
        <v>2</v>
      </c>
      <c r="BA976">
        <v>1</v>
      </c>
      <c r="BB976">
        <v>1</v>
      </c>
      <c r="BC976">
        <v>1</v>
      </c>
      <c r="BD976">
        <v>1</v>
      </c>
      <c r="BE976">
        <v>1</v>
      </c>
      <c r="BF976">
        <v>1</v>
      </c>
      <c r="BG976">
        <v>1</v>
      </c>
      <c r="BH976">
        <v>1</v>
      </c>
      <c r="BI976">
        <v>2</v>
      </c>
      <c r="BJ976">
        <v>1</v>
      </c>
      <c r="BK976">
        <v>1</v>
      </c>
      <c r="BL976">
        <v>1</v>
      </c>
      <c r="BM976">
        <v>1</v>
      </c>
      <c r="BN976">
        <v>4</v>
      </c>
      <c r="BO976">
        <v>4</v>
      </c>
      <c r="BP976">
        <v>1</v>
      </c>
      <c r="BQ976">
        <v>2</v>
      </c>
      <c r="BR976">
        <v>1</v>
      </c>
      <c r="BS976">
        <v>2</v>
      </c>
    </row>
    <row r="977" spans="1:72">
      <c r="A977" s="9">
        <v>5025</v>
      </c>
      <c r="B977" s="9">
        <v>2</v>
      </c>
      <c r="C977" s="9">
        <v>5</v>
      </c>
      <c r="D977" s="9">
        <v>4</v>
      </c>
      <c r="E977" s="9">
        <v>7</v>
      </c>
      <c r="F977" s="9">
        <v>0</v>
      </c>
      <c r="G977" s="9">
        <v>0</v>
      </c>
      <c r="H977" s="9">
        <v>0</v>
      </c>
      <c r="I977" s="9">
        <v>0</v>
      </c>
      <c r="J977" s="9">
        <v>0</v>
      </c>
      <c r="K977" s="9">
        <v>1</v>
      </c>
      <c r="L977" s="9">
        <v>0</v>
      </c>
      <c r="M977" s="9">
        <v>2</v>
      </c>
      <c r="N977" s="9">
        <v>2</v>
      </c>
      <c r="O977" s="9">
        <v>1</v>
      </c>
      <c r="P977" s="9">
        <v>2</v>
      </c>
      <c r="Q977" s="9">
        <v>1</v>
      </c>
      <c r="R977" s="9">
        <v>1</v>
      </c>
      <c r="S977" s="9">
        <v>1</v>
      </c>
      <c r="T977" s="9">
        <v>2</v>
      </c>
      <c r="U977" s="9">
        <v>1</v>
      </c>
      <c r="V977" s="9">
        <v>2</v>
      </c>
      <c r="W977" s="75">
        <v>2</v>
      </c>
      <c r="X977" s="75" t="s">
        <v>956</v>
      </c>
      <c r="Y977" s="75" t="s">
        <v>952</v>
      </c>
      <c r="Z977" s="9" t="s">
        <v>952</v>
      </c>
      <c r="AA977" s="9">
        <v>2</v>
      </c>
      <c r="AB977" s="9">
        <v>1</v>
      </c>
      <c r="AC977" s="9">
        <v>1</v>
      </c>
      <c r="AD977" s="9">
        <v>1</v>
      </c>
      <c r="AE977" s="9">
        <v>2</v>
      </c>
      <c r="AF977" s="9">
        <v>1</v>
      </c>
      <c r="AG977" s="9">
        <v>1</v>
      </c>
      <c r="AH977" s="91">
        <v>2</v>
      </c>
      <c r="AI977" s="9">
        <v>2</v>
      </c>
      <c r="AJ977">
        <v>2</v>
      </c>
      <c r="AK977" t="s">
        <v>957</v>
      </c>
      <c r="AL977" s="58">
        <v>2</v>
      </c>
      <c r="AM977">
        <v>1</v>
      </c>
      <c r="AN977">
        <v>1</v>
      </c>
      <c r="AO977">
        <v>2</v>
      </c>
      <c r="AP977">
        <v>1</v>
      </c>
      <c r="AQ977">
        <v>2</v>
      </c>
      <c r="AR977">
        <v>2</v>
      </c>
      <c r="AS977">
        <v>2</v>
      </c>
      <c r="AT977">
        <v>2</v>
      </c>
      <c r="AU977">
        <v>2</v>
      </c>
      <c r="AV977">
        <v>2</v>
      </c>
      <c r="AW977">
        <v>2</v>
      </c>
      <c r="AX977">
        <v>1</v>
      </c>
      <c r="AY977">
        <v>2</v>
      </c>
      <c r="AZ977">
        <v>1</v>
      </c>
      <c r="BA977">
        <v>1</v>
      </c>
      <c r="BB977">
        <v>2</v>
      </c>
      <c r="BC977">
        <v>1</v>
      </c>
      <c r="BD977">
        <v>1</v>
      </c>
      <c r="BE977">
        <v>2</v>
      </c>
      <c r="BF977" t="s">
        <v>957</v>
      </c>
      <c r="BG977" t="s">
        <v>957</v>
      </c>
      <c r="BH977">
        <v>1</v>
      </c>
      <c r="BI977">
        <v>3</v>
      </c>
      <c r="BJ977">
        <v>2</v>
      </c>
      <c r="BK977">
        <v>2</v>
      </c>
      <c r="BL977">
        <v>2</v>
      </c>
      <c r="BM977">
        <v>2</v>
      </c>
      <c r="BN977">
        <v>4</v>
      </c>
      <c r="BO977">
        <v>2</v>
      </c>
      <c r="BP977">
        <v>2</v>
      </c>
      <c r="BQ977">
        <v>2</v>
      </c>
      <c r="BR977">
        <v>1</v>
      </c>
      <c r="BS977">
        <v>5</v>
      </c>
    </row>
    <row r="978" spans="1:72" hidden="1">
      <c r="A978" s="9">
        <v>5026</v>
      </c>
      <c r="B978" s="9">
        <v>2</v>
      </c>
      <c r="C978" s="9">
        <v>4</v>
      </c>
      <c r="D978" s="9">
        <v>5</v>
      </c>
      <c r="E978" s="9">
        <v>8</v>
      </c>
      <c r="F978" s="9">
        <v>1</v>
      </c>
      <c r="G978" s="9">
        <v>1</v>
      </c>
      <c r="H978" s="9">
        <v>0</v>
      </c>
      <c r="I978" s="9">
        <v>1</v>
      </c>
      <c r="J978" s="9">
        <v>0</v>
      </c>
      <c r="K978" s="9">
        <v>0</v>
      </c>
      <c r="L978" s="9">
        <v>0</v>
      </c>
      <c r="M978" s="9">
        <v>2</v>
      </c>
      <c r="N978" s="9">
        <v>1</v>
      </c>
      <c r="O978" s="9">
        <v>2</v>
      </c>
      <c r="P978" s="9">
        <v>2</v>
      </c>
      <c r="Q978" s="9">
        <v>1</v>
      </c>
      <c r="R978" s="9">
        <v>1</v>
      </c>
      <c r="S978" s="9">
        <v>2</v>
      </c>
      <c r="T978" s="9">
        <v>2</v>
      </c>
      <c r="U978" s="9">
        <v>1</v>
      </c>
      <c r="V978" s="9">
        <v>2</v>
      </c>
      <c r="W978" s="75">
        <v>2</v>
      </c>
      <c r="X978" s="75" t="s">
        <v>956</v>
      </c>
      <c r="Y978" s="75" t="s">
        <v>952</v>
      </c>
      <c r="Z978" s="9" t="s">
        <v>952</v>
      </c>
      <c r="AA978" s="9">
        <v>2</v>
      </c>
      <c r="AB978" s="9">
        <v>1</v>
      </c>
      <c r="AC978" s="9">
        <v>1</v>
      </c>
      <c r="AD978" s="9">
        <v>1</v>
      </c>
      <c r="AE978" s="9">
        <v>1</v>
      </c>
      <c r="AF978" s="9">
        <v>1</v>
      </c>
      <c r="AG978" s="9">
        <v>1</v>
      </c>
      <c r="AH978" s="9">
        <v>1</v>
      </c>
      <c r="AI978" s="9">
        <v>2</v>
      </c>
      <c r="AJ978">
        <v>1</v>
      </c>
      <c r="AK978">
        <v>1</v>
      </c>
      <c r="AL978" s="58">
        <v>2</v>
      </c>
      <c r="AM978">
        <v>1</v>
      </c>
      <c r="AN978">
        <v>1</v>
      </c>
      <c r="AO978">
        <v>2</v>
      </c>
      <c r="AP978">
        <v>1</v>
      </c>
      <c r="AQ978">
        <v>1</v>
      </c>
      <c r="AR978">
        <v>1</v>
      </c>
      <c r="AS978">
        <v>2</v>
      </c>
      <c r="AT978">
        <v>1</v>
      </c>
      <c r="AU978">
        <v>2</v>
      </c>
      <c r="AV978">
        <v>2</v>
      </c>
      <c r="AW978">
        <v>1</v>
      </c>
      <c r="AX978">
        <v>1</v>
      </c>
      <c r="AY978">
        <v>2</v>
      </c>
      <c r="AZ978">
        <v>2</v>
      </c>
      <c r="BA978">
        <v>1</v>
      </c>
      <c r="BB978">
        <v>2</v>
      </c>
      <c r="BC978">
        <v>1</v>
      </c>
      <c r="BD978">
        <v>1</v>
      </c>
      <c r="BE978">
        <v>1</v>
      </c>
      <c r="BF978">
        <v>2</v>
      </c>
      <c r="BG978">
        <v>1</v>
      </c>
      <c r="BH978">
        <v>1</v>
      </c>
      <c r="BI978">
        <v>1</v>
      </c>
      <c r="BJ978">
        <v>1</v>
      </c>
      <c r="BK978">
        <v>3</v>
      </c>
      <c r="BL978">
        <v>3</v>
      </c>
      <c r="BM978">
        <v>2</v>
      </c>
      <c r="BN978">
        <v>4</v>
      </c>
      <c r="BO978">
        <v>1</v>
      </c>
      <c r="BP978">
        <v>2</v>
      </c>
      <c r="BQ978">
        <v>1</v>
      </c>
      <c r="BR978">
        <v>1</v>
      </c>
      <c r="BS978">
        <v>2</v>
      </c>
      <c r="BT978" t="s">
        <v>524</v>
      </c>
    </row>
    <row r="979" spans="1:72" hidden="1">
      <c r="A979" s="9">
        <v>5027</v>
      </c>
      <c r="B979" s="9">
        <v>2</v>
      </c>
      <c r="C979" s="9">
        <v>9</v>
      </c>
      <c r="D979" s="9">
        <v>7</v>
      </c>
      <c r="E979" s="9">
        <v>9</v>
      </c>
      <c r="F979" s="9">
        <v>0</v>
      </c>
      <c r="G979" s="9">
        <v>0</v>
      </c>
      <c r="H979" s="9">
        <v>0</v>
      </c>
      <c r="I979" s="9">
        <v>0</v>
      </c>
      <c r="J979" s="9">
        <v>0</v>
      </c>
      <c r="K979" s="9">
        <v>1</v>
      </c>
      <c r="L979" s="9">
        <v>0</v>
      </c>
      <c r="M979" s="9">
        <v>2</v>
      </c>
      <c r="N979" s="9">
        <v>1</v>
      </c>
      <c r="O979" s="9">
        <v>2</v>
      </c>
      <c r="P979" s="9">
        <v>1</v>
      </c>
      <c r="Q979" s="9">
        <v>2</v>
      </c>
      <c r="R979" s="9" t="s">
        <v>957</v>
      </c>
      <c r="S979" s="9" t="s">
        <v>957</v>
      </c>
      <c r="T979" s="9">
        <v>1</v>
      </c>
      <c r="U979" s="9"/>
      <c r="V979" s="9" t="s">
        <v>957</v>
      </c>
      <c r="W979" s="75">
        <v>2</v>
      </c>
      <c r="X979" s="75" t="s">
        <v>956</v>
      </c>
      <c r="Y979" s="75" t="s">
        <v>952</v>
      </c>
      <c r="Z979" s="9" t="s">
        <v>952</v>
      </c>
      <c r="AA979" s="9">
        <v>1</v>
      </c>
      <c r="AB979" s="9">
        <v>2</v>
      </c>
      <c r="AC979" s="9">
        <v>1</v>
      </c>
      <c r="AD979" s="9">
        <v>1</v>
      </c>
      <c r="AE979" s="9">
        <v>2</v>
      </c>
      <c r="AF979" s="9">
        <v>1</v>
      </c>
      <c r="AG979" s="9">
        <v>1</v>
      </c>
      <c r="AH979" s="9">
        <v>2</v>
      </c>
      <c r="AI979" s="9">
        <v>2</v>
      </c>
      <c r="AJ979">
        <v>1</v>
      </c>
      <c r="AK979">
        <v>1</v>
      </c>
      <c r="AL979" s="58">
        <v>2</v>
      </c>
      <c r="AM979">
        <v>1</v>
      </c>
      <c r="AN979">
        <v>1</v>
      </c>
      <c r="AO979">
        <v>1</v>
      </c>
      <c r="AP979">
        <v>1</v>
      </c>
      <c r="AQ979">
        <v>2</v>
      </c>
      <c r="AR979">
        <v>2</v>
      </c>
      <c r="AS979">
        <v>2</v>
      </c>
      <c r="AT979">
        <v>2</v>
      </c>
      <c r="AU979">
        <v>1</v>
      </c>
      <c r="AV979">
        <v>1</v>
      </c>
      <c r="AW979">
        <v>1</v>
      </c>
      <c r="AX979">
        <v>1</v>
      </c>
      <c r="AY979">
        <v>2</v>
      </c>
      <c r="AZ979">
        <v>2</v>
      </c>
      <c r="BA979">
        <v>1</v>
      </c>
      <c r="BB979">
        <v>1</v>
      </c>
      <c r="BC979">
        <v>2</v>
      </c>
      <c r="BD979">
        <v>1</v>
      </c>
      <c r="BE979">
        <v>2</v>
      </c>
      <c r="BF979" t="s">
        <v>968</v>
      </c>
      <c r="BG979" t="s">
        <v>957</v>
      </c>
      <c r="BH979">
        <v>1</v>
      </c>
      <c r="BI979">
        <v>1</v>
      </c>
      <c r="BJ979">
        <v>1</v>
      </c>
      <c r="BK979">
        <v>1</v>
      </c>
      <c r="BL979">
        <v>1</v>
      </c>
      <c r="BM979">
        <v>3</v>
      </c>
      <c r="BN979">
        <v>3</v>
      </c>
      <c r="BO979">
        <v>1</v>
      </c>
      <c r="BP979">
        <v>4</v>
      </c>
      <c r="BQ979">
        <v>4</v>
      </c>
      <c r="BR979">
        <v>1</v>
      </c>
      <c r="BS979">
        <v>5</v>
      </c>
      <c r="BT979" t="s">
        <v>525</v>
      </c>
    </row>
    <row r="980" spans="1:72">
      <c r="A980" s="9">
        <v>5028</v>
      </c>
      <c r="B980" s="9">
        <v>2</v>
      </c>
      <c r="C980" s="9">
        <v>4</v>
      </c>
      <c r="D980" s="9">
        <v>4</v>
      </c>
      <c r="E980" s="9">
        <v>2</v>
      </c>
      <c r="F980" s="9">
        <v>0</v>
      </c>
      <c r="G980" s="9">
        <v>0</v>
      </c>
      <c r="H980" s="9">
        <v>0</v>
      </c>
      <c r="I980" s="9">
        <v>1</v>
      </c>
      <c r="J980" s="9">
        <v>0</v>
      </c>
      <c r="K980" s="9">
        <v>0</v>
      </c>
      <c r="L980" s="9">
        <v>0</v>
      </c>
      <c r="M980" s="9">
        <v>2</v>
      </c>
      <c r="N980" s="9">
        <v>2</v>
      </c>
      <c r="O980" s="9">
        <v>2</v>
      </c>
      <c r="P980" s="9">
        <v>1</v>
      </c>
      <c r="Q980" s="9">
        <v>1</v>
      </c>
      <c r="R980" s="9">
        <v>1</v>
      </c>
      <c r="S980" s="9">
        <v>2</v>
      </c>
      <c r="T980" s="9">
        <v>2</v>
      </c>
      <c r="U980" s="9">
        <v>1</v>
      </c>
      <c r="V980" s="9">
        <v>2</v>
      </c>
      <c r="W980" s="75">
        <v>2</v>
      </c>
      <c r="X980" s="75" t="s">
        <v>956</v>
      </c>
      <c r="Y980" s="75" t="s">
        <v>952</v>
      </c>
      <c r="Z980" s="9" t="s">
        <v>952</v>
      </c>
      <c r="AA980" s="9">
        <v>1</v>
      </c>
      <c r="AB980" s="9">
        <v>1</v>
      </c>
      <c r="AC980" s="9">
        <v>1</v>
      </c>
      <c r="AD980" s="9">
        <v>1</v>
      </c>
      <c r="AE980" s="9">
        <v>1</v>
      </c>
      <c r="AF980" s="9">
        <v>1</v>
      </c>
      <c r="AG980" s="9">
        <v>1</v>
      </c>
      <c r="AH980" s="9">
        <v>1</v>
      </c>
      <c r="AI980" s="9">
        <v>2</v>
      </c>
      <c r="AJ980">
        <v>2</v>
      </c>
      <c r="AK980" t="s">
        <v>957</v>
      </c>
      <c r="AL980" s="58">
        <v>1</v>
      </c>
      <c r="AM980">
        <v>2</v>
      </c>
      <c r="AN980">
        <v>2</v>
      </c>
      <c r="AO980">
        <v>2</v>
      </c>
      <c r="AP980">
        <v>2</v>
      </c>
      <c r="AQ980">
        <v>2</v>
      </c>
      <c r="AR980">
        <v>1</v>
      </c>
      <c r="AS980">
        <v>1</v>
      </c>
      <c r="AT980">
        <v>1</v>
      </c>
      <c r="AU980">
        <v>1</v>
      </c>
      <c r="AV980">
        <v>2</v>
      </c>
      <c r="AW980">
        <v>1</v>
      </c>
      <c r="AX980">
        <v>1</v>
      </c>
      <c r="AY980">
        <v>1</v>
      </c>
      <c r="AZ980">
        <v>1</v>
      </c>
      <c r="BA980">
        <v>1</v>
      </c>
      <c r="BB980">
        <v>1</v>
      </c>
      <c r="BC980">
        <v>1</v>
      </c>
      <c r="BD980">
        <v>1</v>
      </c>
      <c r="BE980">
        <v>1</v>
      </c>
      <c r="BF980">
        <v>1</v>
      </c>
      <c r="BG980">
        <v>1</v>
      </c>
      <c r="BH980">
        <v>2</v>
      </c>
      <c r="BI980">
        <v>2</v>
      </c>
      <c r="BJ980">
        <v>1</v>
      </c>
      <c r="BK980">
        <v>1</v>
      </c>
      <c r="BL980">
        <v>1</v>
      </c>
      <c r="BM980">
        <v>1</v>
      </c>
      <c r="BN980">
        <v>3</v>
      </c>
      <c r="BO980">
        <v>1</v>
      </c>
      <c r="BP980">
        <v>1</v>
      </c>
      <c r="BQ980">
        <v>1</v>
      </c>
      <c r="BR980">
        <v>4</v>
      </c>
      <c r="BS980">
        <v>1</v>
      </c>
      <c r="BT980" t="s">
        <v>526</v>
      </c>
    </row>
    <row r="981" spans="1:72">
      <c r="A981" s="9">
        <v>5029</v>
      </c>
      <c r="B981" s="9">
        <v>2</v>
      </c>
      <c r="C981" s="9">
        <v>1</v>
      </c>
      <c r="D981" s="9">
        <v>4</v>
      </c>
      <c r="E981" s="9">
        <v>5</v>
      </c>
      <c r="F981" s="9">
        <v>0</v>
      </c>
      <c r="G981" s="9">
        <v>0</v>
      </c>
      <c r="H981" s="9">
        <v>0</v>
      </c>
      <c r="I981" s="9">
        <v>1</v>
      </c>
      <c r="J981" s="9">
        <v>0</v>
      </c>
      <c r="K981" s="9">
        <v>0</v>
      </c>
      <c r="L981" s="9">
        <v>0</v>
      </c>
      <c r="M981" s="9">
        <v>1</v>
      </c>
      <c r="N981" s="9">
        <v>2</v>
      </c>
      <c r="O981" s="9">
        <v>1</v>
      </c>
      <c r="P981" s="9">
        <v>1</v>
      </c>
      <c r="Q981" s="9">
        <v>1</v>
      </c>
      <c r="R981" s="9">
        <v>1</v>
      </c>
      <c r="S981" s="9">
        <v>1</v>
      </c>
      <c r="T981" s="9">
        <v>2</v>
      </c>
      <c r="U981" s="9">
        <v>1</v>
      </c>
      <c r="V981" s="9">
        <v>2</v>
      </c>
      <c r="W981" s="75">
        <v>2</v>
      </c>
      <c r="X981" s="75" t="s">
        <v>956</v>
      </c>
      <c r="Y981" s="75" t="s">
        <v>952</v>
      </c>
      <c r="Z981" s="9" t="s">
        <v>952</v>
      </c>
      <c r="AA981" s="9">
        <v>2</v>
      </c>
      <c r="AB981" s="9">
        <v>2</v>
      </c>
      <c r="AC981" s="9">
        <v>2</v>
      </c>
      <c r="AD981" s="9">
        <v>1</v>
      </c>
      <c r="AE981" s="9">
        <v>2</v>
      </c>
      <c r="AF981" s="9">
        <v>1</v>
      </c>
      <c r="AG981" s="9">
        <v>2</v>
      </c>
      <c r="AH981" s="9">
        <v>1</v>
      </c>
      <c r="AI981" s="9">
        <v>2</v>
      </c>
      <c r="AJ981">
        <v>2</v>
      </c>
      <c r="AK981" t="s">
        <v>957</v>
      </c>
      <c r="AL981" s="58">
        <v>2</v>
      </c>
      <c r="AM981">
        <v>1</v>
      </c>
      <c r="AN981">
        <v>1</v>
      </c>
      <c r="AO981">
        <v>2</v>
      </c>
      <c r="AP981">
        <v>1</v>
      </c>
      <c r="AQ981">
        <v>1</v>
      </c>
      <c r="AR981">
        <v>2</v>
      </c>
      <c r="AS981">
        <v>2</v>
      </c>
      <c r="AT981">
        <v>2</v>
      </c>
      <c r="AU981">
        <v>2</v>
      </c>
      <c r="AV981">
        <v>2</v>
      </c>
      <c r="AW981">
        <v>2</v>
      </c>
      <c r="AX981">
        <v>2</v>
      </c>
      <c r="AY981">
        <v>2</v>
      </c>
      <c r="AZ981">
        <v>2</v>
      </c>
      <c r="BA981">
        <v>2</v>
      </c>
      <c r="BB981">
        <v>2</v>
      </c>
      <c r="BC981">
        <v>1</v>
      </c>
      <c r="BD981">
        <v>1</v>
      </c>
      <c r="BE981">
        <v>2</v>
      </c>
      <c r="BF981" t="s">
        <v>957</v>
      </c>
      <c r="BG981" t="s">
        <v>957</v>
      </c>
      <c r="BH981">
        <v>1</v>
      </c>
      <c r="BI981">
        <v>2</v>
      </c>
      <c r="BJ981">
        <v>1</v>
      </c>
      <c r="BK981">
        <v>1</v>
      </c>
      <c r="BL981">
        <v>1</v>
      </c>
      <c r="BM981">
        <v>1</v>
      </c>
      <c r="BN981">
        <v>3</v>
      </c>
      <c r="BO981">
        <v>2</v>
      </c>
      <c r="BP981">
        <v>1</v>
      </c>
      <c r="BQ981">
        <v>3</v>
      </c>
      <c r="BR981">
        <v>1</v>
      </c>
      <c r="BS981">
        <v>5</v>
      </c>
    </row>
    <row r="982" spans="1:72" hidden="1">
      <c r="A982" s="9">
        <v>5030</v>
      </c>
      <c r="B982" s="9">
        <v>1</v>
      </c>
      <c r="C982" s="9">
        <v>5</v>
      </c>
      <c r="D982" s="9">
        <v>7</v>
      </c>
      <c r="E982" s="9">
        <v>12</v>
      </c>
      <c r="F982" s="9">
        <v>0</v>
      </c>
      <c r="G982" s="9">
        <v>0</v>
      </c>
      <c r="H982" s="9">
        <v>0</v>
      </c>
      <c r="I982" s="9">
        <v>1</v>
      </c>
      <c r="J982" s="9">
        <v>1</v>
      </c>
      <c r="K982" s="9">
        <v>0</v>
      </c>
      <c r="L982" s="9">
        <v>0</v>
      </c>
      <c r="M982" s="9">
        <v>2</v>
      </c>
      <c r="N982" s="9">
        <v>1</v>
      </c>
      <c r="O982" s="9">
        <v>2</v>
      </c>
      <c r="P982" s="9">
        <v>2</v>
      </c>
      <c r="Q982" s="9">
        <v>1</v>
      </c>
      <c r="R982" s="9">
        <v>1</v>
      </c>
      <c r="S982" s="9">
        <v>1</v>
      </c>
      <c r="T982" s="9">
        <v>1</v>
      </c>
      <c r="U982" s="9">
        <v>1</v>
      </c>
      <c r="V982" s="9">
        <v>1</v>
      </c>
      <c r="W982" s="75">
        <v>2</v>
      </c>
      <c r="X982" s="75" t="s">
        <v>956</v>
      </c>
      <c r="Y982" s="75" t="s">
        <v>952</v>
      </c>
      <c r="Z982" s="9" t="s">
        <v>952</v>
      </c>
      <c r="AA982" s="9">
        <v>2</v>
      </c>
      <c r="AB982" s="9">
        <v>1</v>
      </c>
      <c r="AC982" s="9">
        <v>1</v>
      </c>
      <c r="AD982" s="9">
        <v>1</v>
      </c>
      <c r="AE982" s="9">
        <v>1</v>
      </c>
      <c r="AF982" s="9">
        <v>1</v>
      </c>
      <c r="AG982" s="9">
        <v>1</v>
      </c>
      <c r="AH982" s="91">
        <v>2</v>
      </c>
      <c r="AI982" s="9">
        <v>2</v>
      </c>
      <c r="AJ982">
        <v>2</v>
      </c>
      <c r="AK982" t="s">
        <v>957</v>
      </c>
      <c r="AL982" s="58">
        <v>2</v>
      </c>
      <c r="AM982">
        <v>1</v>
      </c>
      <c r="AN982">
        <v>2</v>
      </c>
      <c r="AO982">
        <v>2</v>
      </c>
      <c r="AP982">
        <v>2</v>
      </c>
      <c r="AQ982">
        <v>2</v>
      </c>
      <c r="AR982">
        <v>2</v>
      </c>
      <c r="AS982">
        <v>2</v>
      </c>
      <c r="AT982">
        <v>2</v>
      </c>
      <c r="AU982">
        <v>1</v>
      </c>
      <c r="AV982">
        <v>2</v>
      </c>
      <c r="AW982">
        <v>2</v>
      </c>
      <c r="AX982">
        <v>2</v>
      </c>
      <c r="AY982">
        <v>2</v>
      </c>
      <c r="AZ982">
        <v>2</v>
      </c>
      <c r="BA982">
        <v>1</v>
      </c>
      <c r="BB982">
        <v>2</v>
      </c>
      <c r="BC982">
        <v>1</v>
      </c>
      <c r="BD982">
        <v>1</v>
      </c>
      <c r="BE982">
        <v>2</v>
      </c>
      <c r="BF982" t="s">
        <v>968</v>
      </c>
      <c r="BG982" t="s">
        <v>957</v>
      </c>
      <c r="BH982">
        <v>1</v>
      </c>
      <c r="BI982">
        <v>2</v>
      </c>
      <c r="BJ982">
        <v>1</v>
      </c>
      <c r="BK982">
        <v>2</v>
      </c>
      <c r="BL982">
        <v>1</v>
      </c>
      <c r="BM982">
        <v>2</v>
      </c>
      <c r="BN982">
        <v>4</v>
      </c>
      <c r="BO982">
        <v>2</v>
      </c>
      <c r="BP982">
        <v>2</v>
      </c>
      <c r="BQ982">
        <v>3</v>
      </c>
      <c r="BR982">
        <v>1</v>
      </c>
      <c r="BS982">
        <v>2</v>
      </c>
    </row>
    <row r="983" spans="1:72">
      <c r="A983" s="9">
        <v>5031</v>
      </c>
      <c r="B983" s="9">
        <v>1</v>
      </c>
      <c r="C983" s="9">
        <v>2</v>
      </c>
      <c r="D983" s="9">
        <v>6</v>
      </c>
      <c r="E983" s="9">
        <v>15</v>
      </c>
      <c r="F983" s="9">
        <v>0</v>
      </c>
      <c r="G983" s="9">
        <v>0</v>
      </c>
      <c r="H983" s="9">
        <v>1</v>
      </c>
      <c r="I983" s="9">
        <v>1</v>
      </c>
      <c r="J983" s="9">
        <v>0</v>
      </c>
      <c r="K983" s="9">
        <v>0</v>
      </c>
      <c r="L983" s="9">
        <v>0</v>
      </c>
      <c r="M983" s="9">
        <v>1</v>
      </c>
      <c r="N983" s="9">
        <v>2</v>
      </c>
      <c r="O983" s="9">
        <v>2</v>
      </c>
      <c r="P983" s="9">
        <v>1</v>
      </c>
      <c r="Q983" s="9">
        <v>1</v>
      </c>
      <c r="R983" s="9">
        <v>1</v>
      </c>
      <c r="S983" s="9">
        <v>2</v>
      </c>
      <c r="T983" s="9">
        <v>2</v>
      </c>
      <c r="U983" s="9">
        <v>1</v>
      </c>
      <c r="V983" s="9">
        <v>2</v>
      </c>
      <c r="W983" s="75">
        <v>1</v>
      </c>
      <c r="X983" s="75">
        <v>1</v>
      </c>
      <c r="Y983" s="75">
        <v>2</v>
      </c>
      <c r="Z983" s="9">
        <v>2</v>
      </c>
      <c r="AA983" s="9">
        <v>1</v>
      </c>
      <c r="AB983" s="9">
        <v>2</v>
      </c>
      <c r="AC983" s="9">
        <v>2</v>
      </c>
      <c r="AD983" s="9">
        <v>2</v>
      </c>
      <c r="AE983" s="9">
        <v>2</v>
      </c>
      <c r="AF983" s="9">
        <v>2</v>
      </c>
      <c r="AG983" s="9">
        <v>2</v>
      </c>
      <c r="AH983" s="91">
        <v>1</v>
      </c>
      <c r="AI983" s="9">
        <v>2</v>
      </c>
      <c r="AJ983">
        <v>2</v>
      </c>
      <c r="AK983" t="s">
        <v>957</v>
      </c>
      <c r="AL983" s="58">
        <v>2</v>
      </c>
      <c r="AM983">
        <v>1</v>
      </c>
      <c r="AN983">
        <v>2</v>
      </c>
      <c r="AO983">
        <v>1</v>
      </c>
      <c r="AP983">
        <v>2</v>
      </c>
      <c r="AQ983">
        <v>2</v>
      </c>
      <c r="AR983">
        <v>1</v>
      </c>
      <c r="AS983">
        <v>2</v>
      </c>
      <c r="AT983">
        <v>1</v>
      </c>
      <c r="AU983">
        <v>2</v>
      </c>
      <c r="AV983">
        <v>2</v>
      </c>
      <c r="AW983">
        <v>1</v>
      </c>
      <c r="AX983">
        <v>2</v>
      </c>
      <c r="AY983">
        <v>2</v>
      </c>
      <c r="AZ983">
        <v>2</v>
      </c>
      <c r="BA983">
        <v>2</v>
      </c>
      <c r="BB983">
        <v>2</v>
      </c>
      <c r="BC983">
        <v>1</v>
      </c>
      <c r="BD983">
        <v>1</v>
      </c>
      <c r="BE983">
        <v>1</v>
      </c>
      <c r="BF983">
        <v>2</v>
      </c>
      <c r="BG983">
        <v>2</v>
      </c>
      <c r="BH983">
        <v>2</v>
      </c>
      <c r="BI983">
        <v>3</v>
      </c>
      <c r="BJ983">
        <v>3</v>
      </c>
      <c r="BK983">
        <v>2</v>
      </c>
      <c r="BL983">
        <v>2</v>
      </c>
      <c r="BM983">
        <v>2</v>
      </c>
      <c r="BN983">
        <v>4</v>
      </c>
      <c r="BO983">
        <v>2</v>
      </c>
      <c r="BP983">
        <v>2</v>
      </c>
      <c r="BQ983">
        <v>3</v>
      </c>
      <c r="BR983">
        <v>1</v>
      </c>
      <c r="BS983">
        <v>2</v>
      </c>
    </row>
    <row r="984" spans="1:72">
      <c r="A984" s="9">
        <v>5032</v>
      </c>
      <c r="B984" s="9">
        <v>2</v>
      </c>
      <c r="C984" s="9">
        <v>3</v>
      </c>
      <c r="D984" s="9">
        <v>1</v>
      </c>
      <c r="E984" s="9">
        <v>16</v>
      </c>
      <c r="F984" s="9">
        <v>0</v>
      </c>
      <c r="G984" s="9">
        <v>1</v>
      </c>
      <c r="H984" s="9">
        <v>0</v>
      </c>
      <c r="I984" s="9">
        <v>1</v>
      </c>
      <c r="J984" s="9">
        <v>1</v>
      </c>
      <c r="K984" s="9">
        <v>0</v>
      </c>
      <c r="L984" s="9">
        <v>0</v>
      </c>
      <c r="M984" s="9">
        <v>1</v>
      </c>
      <c r="N984" s="9">
        <v>2</v>
      </c>
      <c r="O984" s="9">
        <v>2</v>
      </c>
      <c r="P984" s="9">
        <v>1</v>
      </c>
      <c r="Q984" s="9">
        <v>1</v>
      </c>
      <c r="R984" s="9">
        <v>1</v>
      </c>
      <c r="S984" s="9">
        <v>1</v>
      </c>
      <c r="T984" s="9">
        <v>2</v>
      </c>
      <c r="U984" s="9">
        <v>1</v>
      </c>
      <c r="V984" s="9">
        <v>1</v>
      </c>
      <c r="W984" s="75">
        <v>1</v>
      </c>
      <c r="X984" s="75">
        <v>1</v>
      </c>
      <c r="Y984" s="75">
        <v>2</v>
      </c>
      <c r="Z984" s="9">
        <v>1</v>
      </c>
      <c r="AA984" s="9">
        <v>2</v>
      </c>
      <c r="AB984" s="9">
        <v>1</v>
      </c>
      <c r="AC984" s="9">
        <v>2</v>
      </c>
      <c r="AD984" s="9">
        <v>1</v>
      </c>
      <c r="AE984" s="9">
        <v>2</v>
      </c>
      <c r="AF984" s="9">
        <v>1</v>
      </c>
      <c r="AG984" s="9">
        <v>1</v>
      </c>
      <c r="AH984" s="9">
        <v>2</v>
      </c>
      <c r="AI984" s="9">
        <v>2</v>
      </c>
      <c r="AJ984">
        <v>1</v>
      </c>
      <c r="AK984">
        <v>1</v>
      </c>
      <c r="AL984" s="58">
        <v>2</v>
      </c>
      <c r="AM984">
        <v>1</v>
      </c>
      <c r="AN984">
        <v>2</v>
      </c>
      <c r="AO984">
        <v>2</v>
      </c>
      <c r="AP984">
        <v>1</v>
      </c>
      <c r="AQ984">
        <v>1</v>
      </c>
      <c r="AR984">
        <v>2</v>
      </c>
      <c r="AS984">
        <v>2</v>
      </c>
      <c r="AT984">
        <v>2</v>
      </c>
      <c r="AU984">
        <v>2</v>
      </c>
      <c r="AV984">
        <v>2</v>
      </c>
      <c r="AW984">
        <v>1</v>
      </c>
      <c r="AX984">
        <v>2</v>
      </c>
      <c r="AY984">
        <v>2</v>
      </c>
      <c r="AZ984">
        <v>2</v>
      </c>
      <c r="BA984">
        <v>2</v>
      </c>
      <c r="BB984">
        <v>2</v>
      </c>
      <c r="BC984">
        <v>1</v>
      </c>
      <c r="BD984">
        <v>1</v>
      </c>
      <c r="BE984">
        <v>1</v>
      </c>
      <c r="BF984">
        <v>2</v>
      </c>
      <c r="BG984">
        <v>1</v>
      </c>
      <c r="BH984">
        <v>1</v>
      </c>
      <c r="BI984">
        <v>3</v>
      </c>
      <c r="BJ984">
        <v>1</v>
      </c>
      <c r="BK984">
        <v>1</v>
      </c>
      <c r="BL984">
        <v>1</v>
      </c>
      <c r="BM984">
        <v>1</v>
      </c>
      <c r="BN984">
        <v>4</v>
      </c>
      <c r="BO984">
        <v>3</v>
      </c>
      <c r="BP984">
        <v>2</v>
      </c>
      <c r="BQ984">
        <v>3</v>
      </c>
      <c r="BR984">
        <v>1</v>
      </c>
      <c r="BS984">
        <v>2</v>
      </c>
    </row>
    <row r="985" spans="1:72" hidden="1">
      <c r="A985" s="9">
        <v>5033</v>
      </c>
      <c r="B985" s="9">
        <v>2</v>
      </c>
      <c r="C985" s="9">
        <v>4</v>
      </c>
      <c r="D985" s="9">
        <v>4</v>
      </c>
      <c r="E985" s="9">
        <v>9</v>
      </c>
      <c r="F985" s="9">
        <v>0</v>
      </c>
      <c r="G985" s="9">
        <v>1</v>
      </c>
      <c r="H985" s="9">
        <v>0</v>
      </c>
      <c r="I985" s="9">
        <v>1</v>
      </c>
      <c r="J985" s="9">
        <v>0</v>
      </c>
      <c r="K985" s="9">
        <v>0</v>
      </c>
      <c r="L985" s="9">
        <v>0</v>
      </c>
      <c r="M985" s="9">
        <v>2</v>
      </c>
      <c r="N985" s="9">
        <v>1</v>
      </c>
      <c r="O985" s="9">
        <v>2</v>
      </c>
      <c r="P985" s="9">
        <v>1</v>
      </c>
      <c r="Q985" s="9">
        <v>1</v>
      </c>
      <c r="R985" s="9">
        <v>1</v>
      </c>
      <c r="S985" s="9">
        <v>1</v>
      </c>
      <c r="T985" s="9">
        <v>2</v>
      </c>
      <c r="U985" s="9">
        <v>1</v>
      </c>
      <c r="V985" s="9">
        <v>1</v>
      </c>
      <c r="W985" s="75">
        <v>1</v>
      </c>
      <c r="X985" s="75">
        <v>1</v>
      </c>
      <c r="Y985" s="75">
        <v>2</v>
      </c>
      <c r="Z985" s="9"/>
      <c r="AA985" s="9">
        <v>1</v>
      </c>
      <c r="AB985" s="9">
        <v>2</v>
      </c>
      <c r="AC985" s="9">
        <v>1</v>
      </c>
      <c r="AD985" s="9">
        <v>1</v>
      </c>
      <c r="AE985" s="9">
        <v>1</v>
      </c>
      <c r="AF985" s="9">
        <v>1</v>
      </c>
      <c r="AG985" s="9">
        <v>1</v>
      </c>
      <c r="AH985" s="9">
        <v>1</v>
      </c>
      <c r="AI985" s="9">
        <v>1</v>
      </c>
      <c r="AJ985">
        <v>1</v>
      </c>
      <c r="AK985">
        <v>1</v>
      </c>
      <c r="AL985" s="58">
        <v>2</v>
      </c>
      <c r="AM985">
        <v>1</v>
      </c>
      <c r="AN985">
        <v>1</v>
      </c>
      <c r="AO985">
        <v>2</v>
      </c>
      <c r="AP985">
        <v>1</v>
      </c>
      <c r="AQ985">
        <v>2</v>
      </c>
      <c r="AR985">
        <v>1</v>
      </c>
      <c r="AS985">
        <v>2</v>
      </c>
      <c r="AT985">
        <v>1</v>
      </c>
      <c r="AU985">
        <v>1</v>
      </c>
      <c r="AV985">
        <v>2</v>
      </c>
      <c r="AW985">
        <v>1</v>
      </c>
      <c r="AX985">
        <v>2</v>
      </c>
      <c r="AY985">
        <v>2</v>
      </c>
      <c r="AZ985">
        <v>1</v>
      </c>
      <c r="BA985">
        <v>1</v>
      </c>
      <c r="BB985">
        <v>2</v>
      </c>
      <c r="BC985">
        <v>1</v>
      </c>
      <c r="BD985">
        <v>1</v>
      </c>
      <c r="BE985">
        <v>1</v>
      </c>
      <c r="BF985">
        <v>1</v>
      </c>
      <c r="BG985">
        <v>1</v>
      </c>
      <c r="BH985">
        <v>1</v>
      </c>
      <c r="BI985">
        <v>1</v>
      </c>
      <c r="BJ985">
        <v>1</v>
      </c>
      <c r="BK985">
        <v>2</v>
      </c>
      <c r="BL985">
        <v>1</v>
      </c>
      <c r="BM985">
        <v>1</v>
      </c>
      <c r="BN985">
        <v>2</v>
      </c>
      <c r="BO985">
        <v>1</v>
      </c>
      <c r="BP985">
        <v>2</v>
      </c>
      <c r="BQ985">
        <v>3</v>
      </c>
      <c r="BR985">
        <v>1</v>
      </c>
      <c r="BS985">
        <v>2</v>
      </c>
    </row>
    <row r="986" spans="1:72" hidden="1">
      <c r="A986" s="9">
        <v>5034</v>
      </c>
      <c r="B986" s="9">
        <v>2</v>
      </c>
      <c r="C986" s="9">
        <v>4</v>
      </c>
      <c r="D986" s="9">
        <v>4</v>
      </c>
      <c r="E986" s="9">
        <v>3</v>
      </c>
      <c r="F986" s="9">
        <v>0</v>
      </c>
      <c r="G986" s="9">
        <v>1</v>
      </c>
      <c r="H986" s="9">
        <v>0</v>
      </c>
      <c r="I986" s="9">
        <v>0</v>
      </c>
      <c r="J986" s="9">
        <v>0</v>
      </c>
      <c r="K986" s="9">
        <v>0</v>
      </c>
      <c r="L986" s="9">
        <v>0</v>
      </c>
      <c r="M986" s="9">
        <v>2</v>
      </c>
      <c r="N986" s="9">
        <v>1</v>
      </c>
      <c r="O986" s="9">
        <v>1</v>
      </c>
      <c r="P986" s="9">
        <v>1</v>
      </c>
      <c r="Q986" s="9">
        <v>1</v>
      </c>
      <c r="R986" s="9">
        <v>1</v>
      </c>
      <c r="S986" s="9">
        <v>1</v>
      </c>
      <c r="T986" s="9">
        <v>1</v>
      </c>
      <c r="U986" s="9">
        <v>1</v>
      </c>
      <c r="V986" s="9">
        <v>1</v>
      </c>
      <c r="W986" s="75">
        <v>1</v>
      </c>
      <c r="X986" s="75">
        <v>1</v>
      </c>
      <c r="Y986" s="75">
        <v>2</v>
      </c>
      <c r="Z986" s="9">
        <v>1</v>
      </c>
      <c r="AA986" s="9">
        <v>1</v>
      </c>
      <c r="AB986" s="9">
        <v>1</v>
      </c>
      <c r="AC986" s="9">
        <v>1</v>
      </c>
      <c r="AD986" s="9">
        <v>1</v>
      </c>
      <c r="AE986" s="9">
        <v>2</v>
      </c>
      <c r="AF986" s="9">
        <v>1</v>
      </c>
      <c r="AG986" s="9">
        <v>1</v>
      </c>
      <c r="AH986" s="9">
        <v>1</v>
      </c>
      <c r="AI986" s="9">
        <v>2</v>
      </c>
      <c r="AJ986">
        <v>1</v>
      </c>
      <c r="AK986">
        <v>1</v>
      </c>
      <c r="AL986" s="58">
        <v>1</v>
      </c>
      <c r="AM986">
        <v>1</v>
      </c>
      <c r="AN986">
        <v>2</v>
      </c>
      <c r="AO986">
        <v>2</v>
      </c>
      <c r="AP986">
        <v>1</v>
      </c>
      <c r="AQ986">
        <v>2</v>
      </c>
      <c r="AR986">
        <v>1</v>
      </c>
      <c r="AS986">
        <v>2</v>
      </c>
      <c r="AT986">
        <v>1</v>
      </c>
      <c r="AU986">
        <v>1</v>
      </c>
      <c r="AV986">
        <v>2</v>
      </c>
      <c r="AW986">
        <v>1</v>
      </c>
      <c r="AX986">
        <v>2</v>
      </c>
      <c r="AY986">
        <v>2</v>
      </c>
      <c r="AZ986">
        <v>1</v>
      </c>
      <c r="BA986">
        <v>1</v>
      </c>
      <c r="BB986">
        <v>1</v>
      </c>
      <c r="BC986">
        <v>1</v>
      </c>
      <c r="BD986">
        <v>1</v>
      </c>
      <c r="BE986">
        <v>1</v>
      </c>
      <c r="BF986">
        <v>1</v>
      </c>
      <c r="BG986">
        <v>1</v>
      </c>
      <c r="BH986">
        <v>1</v>
      </c>
      <c r="BI986">
        <v>2</v>
      </c>
      <c r="BJ986">
        <v>2</v>
      </c>
      <c r="BK986">
        <v>1</v>
      </c>
      <c r="BL986">
        <v>1</v>
      </c>
      <c r="BM986">
        <v>1</v>
      </c>
      <c r="BN986">
        <v>4</v>
      </c>
      <c r="BO986">
        <v>1</v>
      </c>
      <c r="BP986">
        <v>1</v>
      </c>
      <c r="BQ986">
        <v>1</v>
      </c>
      <c r="BR986">
        <v>1</v>
      </c>
      <c r="BS986">
        <v>1</v>
      </c>
    </row>
    <row r="987" spans="1:72" hidden="1">
      <c r="A987" s="9">
        <v>5035</v>
      </c>
      <c r="B987" s="9">
        <v>1</v>
      </c>
      <c r="C987" s="9">
        <v>5</v>
      </c>
      <c r="D987" s="9">
        <v>1</v>
      </c>
      <c r="E987" s="9">
        <v>5</v>
      </c>
      <c r="F987" s="9">
        <v>0</v>
      </c>
      <c r="G987" s="9">
        <v>0</v>
      </c>
      <c r="H987" s="9">
        <v>0</v>
      </c>
      <c r="I987" s="9">
        <v>0</v>
      </c>
      <c r="J987" s="9">
        <v>0</v>
      </c>
      <c r="K987" s="9">
        <v>1</v>
      </c>
      <c r="L987" s="9">
        <v>0</v>
      </c>
      <c r="M987" s="9">
        <v>2</v>
      </c>
      <c r="N987" s="9">
        <v>1</v>
      </c>
      <c r="O987" s="9">
        <v>1</v>
      </c>
      <c r="P987" s="9">
        <v>1</v>
      </c>
      <c r="Q987" s="9">
        <v>1</v>
      </c>
      <c r="R987" s="9">
        <v>1</v>
      </c>
      <c r="S987" s="9">
        <v>2</v>
      </c>
      <c r="T987" s="9">
        <v>2</v>
      </c>
      <c r="U987" s="9">
        <v>1</v>
      </c>
      <c r="V987" s="9">
        <v>1</v>
      </c>
      <c r="W987" s="75">
        <v>1</v>
      </c>
      <c r="X987" s="75">
        <v>1</v>
      </c>
      <c r="Y987" s="75">
        <v>2</v>
      </c>
      <c r="Z987" s="9">
        <v>2</v>
      </c>
      <c r="AA987" s="9">
        <v>2</v>
      </c>
      <c r="AB987" s="9">
        <v>2</v>
      </c>
      <c r="AC987" s="9">
        <v>2</v>
      </c>
      <c r="AD987" s="9">
        <v>1</v>
      </c>
      <c r="AE987" s="9">
        <v>1</v>
      </c>
      <c r="AF987" s="9">
        <v>2</v>
      </c>
      <c r="AG987" s="9">
        <v>1</v>
      </c>
      <c r="AH987" s="91">
        <v>1</v>
      </c>
      <c r="AI987" s="9">
        <v>2</v>
      </c>
      <c r="AJ987">
        <v>2</v>
      </c>
      <c r="AK987" t="s">
        <v>957</v>
      </c>
      <c r="AL987" s="58">
        <v>2</v>
      </c>
      <c r="AM987">
        <v>2</v>
      </c>
      <c r="AN987">
        <v>2</v>
      </c>
      <c r="AO987">
        <v>2</v>
      </c>
      <c r="AP987">
        <v>2</v>
      </c>
      <c r="AQ987">
        <v>2</v>
      </c>
      <c r="AR987">
        <v>2</v>
      </c>
      <c r="AS987">
        <v>2</v>
      </c>
      <c r="AT987">
        <v>2</v>
      </c>
      <c r="AU987">
        <v>2</v>
      </c>
      <c r="AV987">
        <v>2</v>
      </c>
      <c r="AW987">
        <v>1</v>
      </c>
      <c r="AX987">
        <v>2</v>
      </c>
      <c r="AY987">
        <v>2</v>
      </c>
      <c r="AZ987">
        <v>2</v>
      </c>
      <c r="BA987">
        <v>1</v>
      </c>
      <c r="BB987">
        <v>1</v>
      </c>
      <c r="BC987">
        <v>1</v>
      </c>
      <c r="BD987">
        <v>1</v>
      </c>
      <c r="BE987">
        <v>2</v>
      </c>
      <c r="BF987" t="s">
        <v>957</v>
      </c>
      <c r="BG987" t="s">
        <v>957</v>
      </c>
      <c r="BH987">
        <v>1</v>
      </c>
      <c r="BI987">
        <v>3</v>
      </c>
      <c r="BJ987">
        <v>1</v>
      </c>
      <c r="BK987">
        <v>3</v>
      </c>
      <c r="BL987">
        <v>3</v>
      </c>
      <c r="BM987">
        <v>2</v>
      </c>
      <c r="BN987">
        <v>4</v>
      </c>
      <c r="BO987">
        <v>3</v>
      </c>
      <c r="BP987">
        <v>4</v>
      </c>
      <c r="BQ987">
        <v>2</v>
      </c>
      <c r="BR987">
        <v>1</v>
      </c>
      <c r="BS987">
        <v>5</v>
      </c>
    </row>
    <row r="988" spans="1:72" hidden="1">
      <c r="A988" s="9">
        <v>5036</v>
      </c>
      <c r="B988" s="9">
        <v>1</v>
      </c>
      <c r="C988" s="9">
        <v>6</v>
      </c>
      <c r="D988" s="9">
        <v>1</v>
      </c>
      <c r="E988" s="9">
        <v>5</v>
      </c>
      <c r="F988" s="9">
        <v>0</v>
      </c>
      <c r="G988" s="9">
        <v>0</v>
      </c>
      <c r="H988" s="9">
        <v>0</v>
      </c>
      <c r="I988" s="9">
        <v>0</v>
      </c>
      <c r="J988" s="9">
        <v>0</v>
      </c>
      <c r="K988" s="9">
        <v>1</v>
      </c>
      <c r="L988" s="9">
        <v>0</v>
      </c>
      <c r="M988" s="9">
        <v>2</v>
      </c>
      <c r="N988" s="9">
        <v>1</v>
      </c>
      <c r="O988" s="9">
        <v>2</v>
      </c>
      <c r="P988" s="9">
        <v>1</v>
      </c>
      <c r="Q988" s="9">
        <v>1</v>
      </c>
      <c r="R988" s="9">
        <v>1</v>
      </c>
      <c r="S988" s="9">
        <v>1</v>
      </c>
      <c r="T988" s="9">
        <v>1</v>
      </c>
      <c r="U988" s="9">
        <v>1</v>
      </c>
      <c r="V988" s="9">
        <v>1</v>
      </c>
      <c r="W988" s="75">
        <v>1</v>
      </c>
      <c r="X988" s="75">
        <v>1</v>
      </c>
      <c r="Y988" s="75">
        <v>2</v>
      </c>
      <c r="Z988" s="9">
        <v>1</v>
      </c>
      <c r="AA988" s="9">
        <v>1</v>
      </c>
      <c r="AB988" s="9">
        <v>1</v>
      </c>
      <c r="AC988" s="9">
        <v>1</v>
      </c>
      <c r="AD988" s="9">
        <v>1</v>
      </c>
      <c r="AE988" s="9">
        <v>1</v>
      </c>
      <c r="AF988" s="9">
        <v>1</v>
      </c>
      <c r="AG988" s="9">
        <v>1</v>
      </c>
      <c r="AH988" s="9"/>
      <c r="AI988" s="9"/>
      <c r="AJ988">
        <v>2</v>
      </c>
      <c r="AK988" t="s">
        <v>957</v>
      </c>
      <c r="AL988" s="58">
        <v>1</v>
      </c>
      <c r="AM988">
        <v>1</v>
      </c>
      <c r="AN988">
        <v>1</v>
      </c>
      <c r="AO988">
        <v>2</v>
      </c>
      <c r="AP988">
        <v>1</v>
      </c>
      <c r="AQ988">
        <v>2</v>
      </c>
      <c r="AR988">
        <v>1</v>
      </c>
      <c r="AS988">
        <v>2</v>
      </c>
      <c r="AT988">
        <v>2</v>
      </c>
      <c r="AU988">
        <v>1</v>
      </c>
      <c r="AV988">
        <v>1</v>
      </c>
      <c r="AW988">
        <v>1</v>
      </c>
      <c r="AX988">
        <v>1</v>
      </c>
      <c r="AY988">
        <v>1</v>
      </c>
      <c r="AZ988">
        <v>1</v>
      </c>
      <c r="BA988">
        <v>1</v>
      </c>
      <c r="BB988">
        <v>1</v>
      </c>
      <c r="BC988">
        <v>1</v>
      </c>
      <c r="BD988">
        <v>1</v>
      </c>
      <c r="BE988">
        <v>1</v>
      </c>
      <c r="BF988">
        <v>1</v>
      </c>
      <c r="BG988">
        <v>1</v>
      </c>
      <c r="BH988">
        <v>1</v>
      </c>
      <c r="BI988">
        <v>1</v>
      </c>
      <c r="BJ988">
        <v>1</v>
      </c>
      <c r="BK988">
        <v>1</v>
      </c>
      <c r="BL988">
        <v>1</v>
      </c>
      <c r="BM988">
        <v>1</v>
      </c>
      <c r="BN988">
        <v>2</v>
      </c>
      <c r="BO988">
        <v>2</v>
      </c>
      <c r="BP988">
        <v>4</v>
      </c>
      <c r="BQ988">
        <v>3</v>
      </c>
      <c r="BR988">
        <v>1</v>
      </c>
      <c r="BS988">
        <v>2</v>
      </c>
    </row>
    <row r="989" spans="1:72" hidden="1">
      <c r="A989" s="9">
        <v>5037</v>
      </c>
      <c r="B989" s="9">
        <v>1</v>
      </c>
      <c r="C989" s="9">
        <v>5</v>
      </c>
      <c r="D989" s="9">
        <v>1</v>
      </c>
      <c r="E989" s="9">
        <v>10</v>
      </c>
      <c r="F989" s="9">
        <v>0</v>
      </c>
      <c r="G989" s="9">
        <v>0</v>
      </c>
      <c r="H989" s="9">
        <v>0</v>
      </c>
      <c r="I989" s="9">
        <v>0</v>
      </c>
      <c r="J989" s="9">
        <v>1</v>
      </c>
      <c r="K989" s="9">
        <v>0</v>
      </c>
      <c r="L989" s="9">
        <v>0</v>
      </c>
      <c r="M989" s="9">
        <v>2</v>
      </c>
      <c r="N989" s="9">
        <v>1</v>
      </c>
      <c r="O989" s="9">
        <v>2</v>
      </c>
      <c r="P989" s="9">
        <v>1</v>
      </c>
      <c r="Q989" s="9">
        <v>1</v>
      </c>
      <c r="R989" s="9">
        <v>1</v>
      </c>
      <c r="S989" s="9">
        <v>1</v>
      </c>
      <c r="T989" s="9">
        <v>2</v>
      </c>
      <c r="U989" s="9">
        <v>1</v>
      </c>
      <c r="V989" s="9">
        <v>1</v>
      </c>
      <c r="W989" s="75">
        <v>2</v>
      </c>
      <c r="X989" s="75" t="s">
        <v>954</v>
      </c>
      <c r="Y989" s="75" t="s">
        <v>952</v>
      </c>
      <c r="Z989" s="9" t="s">
        <v>952</v>
      </c>
      <c r="AA989" s="9">
        <v>1</v>
      </c>
      <c r="AB989" s="9">
        <v>2</v>
      </c>
      <c r="AC989" s="9">
        <v>1</v>
      </c>
      <c r="AD989" s="9">
        <v>1</v>
      </c>
      <c r="AE989" s="9">
        <v>2</v>
      </c>
      <c r="AF989" s="9">
        <v>2</v>
      </c>
      <c r="AG989" s="9">
        <v>1</v>
      </c>
      <c r="AH989" s="9">
        <v>1</v>
      </c>
      <c r="AI989" s="9">
        <v>2</v>
      </c>
      <c r="AJ989">
        <v>2</v>
      </c>
      <c r="AK989" t="s">
        <v>957</v>
      </c>
      <c r="AL989" s="58">
        <v>2</v>
      </c>
      <c r="AM989">
        <v>1</v>
      </c>
      <c r="AN989">
        <v>2</v>
      </c>
      <c r="AO989">
        <v>2</v>
      </c>
      <c r="AP989">
        <v>2</v>
      </c>
      <c r="AQ989">
        <v>2</v>
      </c>
      <c r="AR989">
        <v>2</v>
      </c>
      <c r="AS989">
        <v>2</v>
      </c>
      <c r="AT989">
        <v>2</v>
      </c>
      <c r="AU989">
        <v>2</v>
      </c>
      <c r="AV989">
        <v>2</v>
      </c>
      <c r="AW989">
        <v>1</v>
      </c>
      <c r="AX989">
        <v>2</v>
      </c>
      <c r="AY989">
        <v>2</v>
      </c>
      <c r="AZ989">
        <v>2</v>
      </c>
      <c r="BA989">
        <v>1</v>
      </c>
      <c r="BB989">
        <v>2</v>
      </c>
      <c r="BC989">
        <v>1</v>
      </c>
      <c r="BD989">
        <v>1</v>
      </c>
      <c r="BE989">
        <v>1</v>
      </c>
      <c r="BF989">
        <v>2</v>
      </c>
      <c r="BG989">
        <v>1</v>
      </c>
      <c r="BH989">
        <v>2</v>
      </c>
      <c r="BI989">
        <v>3</v>
      </c>
      <c r="BJ989">
        <v>2</v>
      </c>
      <c r="BK989">
        <v>2</v>
      </c>
      <c r="BL989">
        <v>1</v>
      </c>
      <c r="BM989">
        <v>1</v>
      </c>
      <c r="BN989">
        <v>4</v>
      </c>
      <c r="BO989">
        <v>2</v>
      </c>
      <c r="BP989">
        <v>4</v>
      </c>
      <c r="BQ989">
        <v>2</v>
      </c>
      <c r="BR989">
        <v>1</v>
      </c>
      <c r="BS989">
        <v>1</v>
      </c>
    </row>
    <row r="990" spans="1:72" hidden="1">
      <c r="A990" s="9">
        <v>5038</v>
      </c>
      <c r="B990" s="9">
        <v>1</v>
      </c>
      <c r="C990" s="9">
        <v>1</v>
      </c>
      <c r="D990" s="9">
        <v>6</v>
      </c>
      <c r="E990" s="9">
        <v>5</v>
      </c>
      <c r="F990" s="9">
        <v>0</v>
      </c>
      <c r="G990" s="9">
        <v>0</v>
      </c>
      <c r="H990" s="9">
        <v>0</v>
      </c>
      <c r="I990" s="9">
        <v>1</v>
      </c>
      <c r="J990" s="9">
        <v>0</v>
      </c>
      <c r="K990" s="9">
        <v>0</v>
      </c>
      <c r="L990" s="9">
        <v>0</v>
      </c>
      <c r="M990" s="9">
        <v>1</v>
      </c>
      <c r="N990" s="9">
        <v>1</v>
      </c>
      <c r="O990" s="9">
        <v>1</v>
      </c>
      <c r="P990" s="9">
        <v>1</v>
      </c>
      <c r="Q990" s="9">
        <v>2</v>
      </c>
      <c r="R990" s="9" t="s">
        <v>957</v>
      </c>
      <c r="S990" s="9" t="s">
        <v>957</v>
      </c>
      <c r="T990" s="9">
        <v>1</v>
      </c>
      <c r="U990" s="9">
        <v>1</v>
      </c>
      <c r="V990" s="9">
        <v>1</v>
      </c>
      <c r="W990" s="75">
        <v>1</v>
      </c>
      <c r="X990" s="75">
        <v>1</v>
      </c>
      <c r="Y990" s="75">
        <v>2</v>
      </c>
      <c r="Z990" s="9">
        <v>1</v>
      </c>
      <c r="AA990" s="9">
        <v>1</v>
      </c>
      <c r="AB990" s="9">
        <v>2</v>
      </c>
      <c r="AC990" s="9">
        <v>2</v>
      </c>
      <c r="AD990" s="9">
        <v>1</v>
      </c>
      <c r="AE990" s="9">
        <v>2</v>
      </c>
      <c r="AF990" s="9">
        <v>1</v>
      </c>
      <c r="AG990" s="9">
        <v>1</v>
      </c>
      <c r="AH990" s="9">
        <v>1</v>
      </c>
      <c r="AI990" s="9">
        <v>2</v>
      </c>
      <c r="AJ990">
        <v>2</v>
      </c>
      <c r="AK990" t="s">
        <v>957</v>
      </c>
      <c r="AL990" s="58">
        <v>1</v>
      </c>
      <c r="AM990">
        <v>1</v>
      </c>
      <c r="AN990">
        <v>1</v>
      </c>
      <c r="AO990">
        <v>2</v>
      </c>
      <c r="AP990">
        <v>1</v>
      </c>
      <c r="AQ990">
        <v>2</v>
      </c>
      <c r="AR990">
        <v>1</v>
      </c>
      <c r="AS990">
        <v>2</v>
      </c>
      <c r="AT990">
        <v>2</v>
      </c>
      <c r="AU990">
        <v>2</v>
      </c>
      <c r="AV990">
        <v>2</v>
      </c>
      <c r="AW990">
        <v>1</v>
      </c>
      <c r="AX990">
        <v>2</v>
      </c>
      <c r="AY990">
        <v>2</v>
      </c>
      <c r="AZ990">
        <v>1</v>
      </c>
      <c r="BA990">
        <v>2</v>
      </c>
      <c r="BB990">
        <v>2</v>
      </c>
      <c r="BC990">
        <v>1</v>
      </c>
      <c r="BD990">
        <v>1</v>
      </c>
      <c r="BE990">
        <v>1</v>
      </c>
      <c r="BF990">
        <v>2</v>
      </c>
      <c r="BG990">
        <v>1</v>
      </c>
      <c r="BH990">
        <v>1</v>
      </c>
      <c r="BI990">
        <v>4</v>
      </c>
      <c r="BJ990">
        <v>3</v>
      </c>
      <c r="BK990">
        <v>3</v>
      </c>
      <c r="BL990">
        <v>1</v>
      </c>
      <c r="BM990">
        <v>1</v>
      </c>
      <c r="BN990">
        <v>4</v>
      </c>
      <c r="BO990">
        <v>2</v>
      </c>
      <c r="BP990">
        <v>1</v>
      </c>
      <c r="BQ990">
        <v>2</v>
      </c>
      <c r="BR990">
        <v>2</v>
      </c>
      <c r="BS990">
        <v>2</v>
      </c>
      <c r="BT990" t="s">
        <v>527</v>
      </c>
    </row>
    <row r="991" spans="1:72">
      <c r="A991" s="9">
        <v>5039</v>
      </c>
      <c r="B991" s="9">
        <v>2</v>
      </c>
      <c r="C991" s="9">
        <v>3</v>
      </c>
      <c r="D991" s="9">
        <v>5</v>
      </c>
      <c r="E991" s="9">
        <v>7</v>
      </c>
      <c r="F991" s="9">
        <v>1</v>
      </c>
      <c r="G991" s="9">
        <v>0</v>
      </c>
      <c r="H991" s="9">
        <v>0</v>
      </c>
      <c r="I991" s="9">
        <v>0</v>
      </c>
      <c r="J991" s="9">
        <v>0</v>
      </c>
      <c r="K991" s="9">
        <v>0</v>
      </c>
      <c r="L991" s="9">
        <v>0</v>
      </c>
      <c r="M991" s="9">
        <v>3</v>
      </c>
      <c r="N991" s="9">
        <v>2</v>
      </c>
      <c r="O991" s="9">
        <v>2</v>
      </c>
      <c r="P991" s="9">
        <v>1</v>
      </c>
      <c r="Q991" s="9">
        <v>1</v>
      </c>
      <c r="R991" s="9">
        <v>1</v>
      </c>
      <c r="S991" s="9">
        <v>2</v>
      </c>
      <c r="T991" s="9">
        <v>1</v>
      </c>
      <c r="U991" s="9">
        <v>1</v>
      </c>
      <c r="V991" s="9">
        <v>2</v>
      </c>
      <c r="W991" s="75">
        <v>1</v>
      </c>
      <c r="X991" s="75">
        <v>1</v>
      </c>
      <c r="Y991" s="75">
        <v>2</v>
      </c>
      <c r="Z991" s="9">
        <v>2</v>
      </c>
      <c r="AA991" s="9">
        <v>1</v>
      </c>
      <c r="AB991" s="9">
        <v>2</v>
      </c>
      <c r="AC991" s="9">
        <v>1</v>
      </c>
      <c r="AD991" s="9">
        <v>1</v>
      </c>
      <c r="AE991" s="9">
        <v>2</v>
      </c>
      <c r="AF991" s="9">
        <v>1</v>
      </c>
      <c r="AG991" s="9">
        <v>1</v>
      </c>
      <c r="AH991" s="91">
        <v>1</v>
      </c>
      <c r="AI991" s="9">
        <v>2</v>
      </c>
      <c r="AJ991">
        <v>1</v>
      </c>
      <c r="AK991">
        <v>1</v>
      </c>
      <c r="AL991" s="58">
        <v>2</v>
      </c>
      <c r="AM991">
        <v>1</v>
      </c>
      <c r="AN991">
        <v>2</v>
      </c>
      <c r="AO991">
        <v>2</v>
      </c>
      <c r="AP991">
        <v>1</v>
      </c>
      <c r="AQ991">
        <v>1</v>
      </c>
      <c r="AR991">
        <v>1</v>
      </c>
      <c r="AS991">
        <v>2</v>
      </c>
      <c r="AT991">
        <v>1</v>
      </c>
      <c r="AU991">
        <v>1</v>
      </c>
      <c r="AV991">
        <v>2</v>
      </c>
      <c r="AW991">
        <v>1</v>
      </c>
      <c r="AX991">
        <v>1</v>
      </c>
      <c r="AY991">
        <v>1</v>
      </c>
      <c r="AZ991">
        <v>1</v>
      </c>
      <c r="BA991">
        <v>1</v>
      </c>
      <c r="BB991">
        <v>1</v>
      </c>
      <c r="BC991">
        <v>1</v>
      </c>
      <c r="BD991">
        <v>1</v>
      </c>
      <c r="BE991">
        <v>1</v>
      </c>
      <c r="BF991">
        <v>1</v>
      </c>
      <c r="BG991">
        <v>1</v>
      </c>
      <c r="BH991">
        <v>1</v>
      </c>
      <c r="BI991">
        <v>1</v>
      </c>
      <c r="BJ991">
        <v>1</v>
      </c>
      <c r="BK991">
        <v>1</v>
      </c>
      <c r="BL991">
        <v>1</v>
      </c>
      <c r="BM991">
        <v>1</v>
      </c>
      <c r="BN991">
        <v>4</v>
      </c>
      <c r="BO991">
        <v>3</v>
      </c>
      <c r="BP991">
        <v>1</v>
      </c>
      <c r="BQ991">
        <v>2</v>
      </c>
      <c r="BR991">
        <v>1</v>
      </c>
      <c r="BS991">
        <v>1</v>
      </c>
      <c r="BT991" t="s">
        <v>528</v>
      </c>
    </row>
    <row r="992" spans="1:72" hidden="1">
      <c r="A992" s="9">
        <v>5040</v>
      </c>
      <c r="B992" s="9">
        <v>2</v>
      </c>
      <c r="C992" s="9">
        <v>4</v>
      </c>
      <c r="D992" s="9">
        <v>3</v>
      </c>
      <c r="E992" s="9">
        <v>1</v>
      </c>
      <c r="F992" s="9">
        <v>0</v>
      </c>
      <c r="G992" s="9">
        <v>1</v>
      </c>
      <c r="H992" s="9">
        <v>0</v>
      </c>
      <c r="I992" s="9">
        <v>1</v>
      </c>
      <c r="J992" s="9">
        <v>0</v>
      </c>
      <c r="K992" s="9">
        <v>0</v>
      </c>
      <c r="L992" s="9">
        <v>0</v>
      </c>
      <c r="M992" s="9">
        <v>2</v>
      </c>
      <c r="N992" s="9">
        <v>1</v>
      </c>
      <c r="O992" s="9">
        <v>2</v>
      </c>
      <c r="P992" s="9">
        <v>1</v>
      </c>
      <c r="Q992" s="9">
        <v>1</v>
      </c>
      <c r="R992" s="9">
        <v>1</v>
      </c>
      <c r="S992" s="9">
        <v>2</v>
      </c>
      <c r="T992" s="9">
        <v>1</v>
      </c>
      <c r="U992" s="9">
        <v>1</v>
      </c>
      <c r="V992" s="9">
        <v>2</v>
      </c>
      <c r="W992" s="75">
        <v>1</v>
      </c>
      <c r="X992" s="75">
        <v>1</v>
      </c>
      <c r="Y992" s="75">
        <v>2</v>
      </c>
      <c r="Z992" s="9">
        <v>1</v>
      </c>
      <c r="AA992" s="9">
        <v>2</v>
      </c>
      <c r="AB992" s="9">
        <v>1</v>
      </c>
      <c r="AC992" s="9">
        <v>1</v>
      </c>
      <c r="AD992" s="9">
        <v>1</v>
      </c>
      <c r="AE992" s="9">
        <v>2</v>
      </c>
      <c r="AF992" s="9">
        <v>1</v>
      </c>
      <c r="AG992" s="9">
        <v>2</v>
      </c>
      <c r="AH992" s="91">
        <v>1</v>
      </c>
      <c r="AI992" s="9">
        <v>2</v>
      </c>
      <c r="AJ992">
        <v>1</v>
      </c>
      <c r="AK992">
        <v>2</v>
      </c>
      <c r="AL992" s="58">
        <v>2</v>
      </c>
      <c r="AM992">
        <v>1</v>
      </c>
      <c r="AN992">
        <v>2</v>
      </c>
      <c r="AO992">
        <v>2</v>
      </c>
      <c r="AP992">
        <v>1</v>
      </c>
      <c r="AQ992">
        <v>1</v>
      </c>
      <c r="AR992">
        <v>2</v>
      </c>
      <c r="AS992">
        <v>2</v>
      </c>
      <c r="AT992">
        <v>1</v>
      </c>
      <c r="AU992">
        <v>1</v>
      </c>
      <c r="AV992">
        <v>2</v>
      </c>
      <c r="AW992">
        <v>1</v>
      </c>
      <c r="AX992">
        <v>2</v>
      </c>
      <c r="AY992">
        <v>2</v>
      </c>
      <c r="AZ992">
        <v>2</v>
      </c>
      <c r="BA992">
        <v>1</v>
      </c>
      <c r="BB992">
        <v>1</v>
      </c>
      <c r="BC992">
        <v>1</v>
      </c>
      <c r="BD992">
        <v>1</v>
      </c>
      <c r="BE992">
        <v>1</v>
      </c>
      <c r="BF992">
        <v>1</v>
      </c>
      <c r="BG992">
        <v>2</v>
      </c>
      <c r="BH992">
        <v>1</v>
      </c>
      <c r="BI992">
        <v>1</v>
      </c>
      <c r="BJ992">
        <v>1</v>
      </c>
      <c r="BK992">
        <v>1</v>
      </c>
      <c r="BL992">
        <v>1</v>
      </c>
      <c r="BM992">
        <v>2</v>
      </c>
      <c r="BN992">
        <v>2</v>
      </c>
      <c r="BO992">
        <v>2</v>
      </c>
      <c r="BP992">
        <v>1</v>
      </c>
      <c r="BQ992">
        <v>2</v>
      </c>
      <c r="BR992">
        <v>1</v>
      </c>
      <c r="BS992">
        <v>2</v>
      </c>
      <c r="BT992" t="s">
        <v>529</v>
      </c>
    </row>
    <row r="993" spans="1:72">
      <c r="A993" s="9">
        <v>5041</v>
      </c>
      <c r="B993" s="9">
        <v>2</v>
      </c>
      <c r="C993" s="9">
        <v>2</v>
      </c>
      <c r="D993" s="9">
        <v>1</v>
      </c>
      <c r="E993" s="9">
        <v>11</v>
      </c>
      <c r="F993" s="9">
        <v>0</v>
      </c>
      <c r="G993" s="9">
        <v>0</v>
      </c>
      <c r="H993" s="9">
        <v>0</v>
      </c>
      <c r="I993" s="9">
        <v>0</v>
      </c>
      <c r="J993" s="9">
        <v>0</v>
      </c>
      <c r="K993" s="9">
        <v>0</v>
      </c>
      <c r="L993" s="9">
        <v>1</v>
      </c>
      <c r="M993" s="9">
        <v>3</v>
      </c>
      <c r="N993" s="9">
        <v>2</v>
      </c>
      <c r="O993" s="9">
        <v>2</v>
      </c>
      <c r="P993" s="9">
        <v>2</v>
      </c>
      <c r="Q993" s="9">
        <v>1</v>
      </c>
      <c r="R993" s="9">
        <v>1</v>
      </c>
      <c r="S993" s="9">
        <v>1</v>
      </c>
      <c r="T993" s="9">
        <v>1</v>
      </c>
      <c r="U993" s="9">
        <v>1</v>
      </c>
      <c r="V993" s="9">
        <v>2</v>
      </c>
      <c r="W993" s="75">
        <v>1</v>
      </c>
      <c r="X993" s="75">
        <v>1</v>
      </c>
      <c r="Y993" s="75">
        <v>2</v>
      </c>
      <c r="Z993" s="9">
        <v>1</v>
      </c>
      <c r="AA993" s="9">
        <v>1</v>
      </c>
      <c r="AB993" s="9">
        <v>2</v>
      </c>
      <c r="AC993" s="9">
        <v>1</v>
      </c>
      <c r="AD993" s="9">
        <v>1</v>
      </c>
      <c r="AE993" s="9">
        <v>2</v>
      </c>
      <c r="AF993" s="9">
        <v>1</v>
      </c>
      <c r="AG993" s="9">
        <v>1</v>
      </c>
      <c r="AH993" s="9">
        <v>1</v>
      </c>
      <c r="AI993" s="9">
        <v>2</v>
      </c>
      <c r="AJ993">
        <v>2</v>
      </c>
      <c r="AK993" t="s">
        <v>957</v>
      </c>
      <c r="AL993" s="58">
        <v>1</v>
      </c>
      <c r="AM993">
        <v>1</v>
      </c>
      <c r="AN993">
        <v>2</v>
      </c>
      <c r="AO993">
        <v>2</v>
      </c>
      <c r="AP993">
        <v>1</v>
      </c>
      <c r="AQ993">
        <v>2</v>
      </c>
      <c r="AR993">
        <v>1</v>
      </c>
      <c r="AS993">
        <v>2</v>
      </c>
      <c r="AT993">
        <v>1</v>
      </c>
      <c r="AU993">
        <v>2</v>
      </c>
      <c r="AV993">
        <v>1</v>
      </c>
      <c r="AW993">
        <v>2</v>
      </c>
      <c r="AX993">
        <v>2</v>
      </c>
      <c r="AY993">
        <v>2</v>
      </c>
      <c r="AZ993">
        <v>2</v>
      </c>
      <c r="BA993">
        <v>2</v>
      </c>
      <c r="BB993">
        <v>2</v>
      </c>
      <c r="BC993">
        <v>1</v>
      </c>
      <c r="BD993">
        <v>1</v>
      </c>
      <c r="BE993">
        <v>1</v>
      </c>
      <c r="BF993">
        <v>1</v>
      </c>
      <c r="BG993">
        <v>1</v>
      </c>
      <c r="BH993">
        <v>1</v>
      </c>
      <c r="BI993">
        <v>2</v>
      </c>
      <c r="BJ993">
        <v>2</v>
      </c>
      <c r="BK993">
        <v>2</v>
      </c>
      <c r="BL993">
        <v>1</v>
      </c>
      <c r="BM993">
        <v>1</v>
      </c>
      <c r="BN993">
        <v>4</v>
      </c>
      <c r="BO993">
        <v>2</v>
      </c>
      <c r="BP993">
        <v>2</v>
      </c>
      <c r="BQ993">
        <v>2</v>
      </c>
      <c r="BR993">
        <v>1</v>
      </c>
      <c r="BS993">
        <v>5</v>
      </c>
    </row>
    <row r="994" spans="1:72" hidden="1">
      <c r="A994" s="9">
        <v>5042</v>
      </c>
      <c r="B994" s="9">
        <v>1</v>
      </c>
      <c r="C994" s="9">
        <v>1</v>
      </c>
      <c r="D994" s="9">
        <v>1</v>
      </c>
      <c r="E994" s="9">
        <v>2</v>
      </c>
      <c r="F994" s="9">
        <v>0</v>
      </c>
      <c r="G994" s="9">
        <v>0</v>
      </c>
      <c r="H994" s="9">
        <v>1</v>
      </c>
      <c r="I994" s="9">
        <v>1</v>
      </c>
      <c r="J994" s="9">
        <v>0</v>
      </c>
      <c r="K994" s="9">
        <v>0</v>
      </c>
      <c r="L994" s="9">
        <v>0</v>
      </c>
      <c r="M994" s="9">
        <v>3</v>
      </c>
      <c r="N994" s="9">
        <v>2</v>
      </c>
      <c r="O994" s="9">
        <v>2</v>
      </c>
      <c r="P994" s="9">
        <v>2</v>
      </c>
      <c r="Q994" s="9">
        <v>1</v>
      </c>
      <c r="R994" s="9">
        <v>1</v>
      </c>
      <c r="S994" s="9">
        <v>1</v>
      </c>
      <c r="T994" s="9">
        <v>1</v>
      </c>
      <c r="U994" s="9">
        <v>1</v>
      </c>
      <c r="V994" s="9">
        <v>1</v>
      </c>
      <c r="W994" s="75">
        <v>1</v>
      </c>
      <c r="X994" s="75">
        <v>1</v>
      </c>
      <c r="Y994" s="75">
        <v>2</v>
      </c>
      <c r="Z994" s="9">
        <v>2</v>
      </c>
      <c r="AA994" s="9">
        <v>1</v>
      </c>
      <c r="AB994" s="9">
        <v>1</v>
      </c>
      <c r="AC994" s="9">
        <v>1</v>
      </c>
      <c r="AD994" s="9">
        <v>2</v>
      </c>
      <c r="AE994" s="9">
        <v>2</v>
      </c>
      <c r="AF994" s="9">
        <v>1</v>
      </c>
      <c r="AG994" s="9">
        <v>2</v>
      </c>
      <c r="AH994" s="91">
        <v>1</v>
      </c>
      <c r="AI994" s="9">
        <v>2</v>
      </c>
      <c r="AJ994">
        <v>2</v>
      </c>
      <c r="AK994" t="s">
        <v>957</v>
      </c>
      <c r="AL994" s="58">
        <v>2</v>
      </c>
      <c r="AM994">
        <v>1</v>
      </c>
      <c r="AN994">
        <v>2</v>
      </c>
      <c r="AO994">
        <v>2</v>
      </c>
      <c r="AP994">
        <v>1</v>
      </c>
      <c r="AQ994">
        <v>1</v>
      </c>
      <c r="AR994">
        <v>1</v>
      </c>
      <c r="AS994">
        <v>2</v>
      </c>
      <c r="AT994">
        <v>1</v>
      </c>
      <c r="AU994">
        <v>2</v>
      </c>
      <c r="AV994">
        <v>2</v>
      </c>
      <c r="AW994">
        <v>1</v>
      </c>
      <c r="AX994">
        <v>2</v>
      </c>
      <c r="AY994">
        <v>2</v>
      </c>
      <c r="AZ994">
        <v>2</v>
      </c>
      <c r="BA994">
        <v>2</v>
      </c>
      <c r="BB994">
        <v>2</v>
      </c>
      <c r="BC994">
        <v>1</v>
      </c>
      <c r="BD994">
        <v>1</v>
      </c>
      <c r="BE994">
        <v>1</v>
      </c>
      <c r="BF994">
        <v>2</v>
      </c>
      <c r="BG994">
        <v>3</v>
      </c>
      <c r="BH994">
        <v>3</v>
      </c>
      <c r="BI994">
        <v>3</v>
      </c>
      <c r="BJ994">
        <v>4</v>
      </c>
      <c r="BK994">
        <v>4</v>
      </c>
      <c r="BL994">
        <v>3</v>
      </c>
      <c r="BM994">
        <v>1</v>
      </c>
      <c r="BN994">
        <v>4</v>
      </c>
      <c r="BO994">
        <v>1</v>
      </c>
      <c r="BP994">
        <v>2</v>
      </c>
      <c r="BQ994">
        <v>2</v>
      </c>
      <c r="BR994">
        <v>1</v>
      </c>
      <c r="BS994">
        <v>2</v>
      </c>
      <c r="BT994" t="s">
        <v>530</v>
      </c>
    </row>
    <row r="995" spans="1:72" hidden="1">
      <c r="A995" s="9">
        <v>5043</v>
      </c>
      <c r="B995" s="9">
        <v>2</v>
      </c>
      <c r="C995" s="9">
        <v>3</v>
      </c>
      <c r="D995" s="9">
        <v>5</v>
      </c>
      <c r="E995" s="9">
        <v>14</v>
      </c>
      <c r="F995" s="9">
        <v>1</v>
      </c>
      <c r="G995" s="9">
        <v>1</v>
      </c>
      <c r="H995" s="9">
        <v>0</v>
      </c>
      <c r="I995" s="9">
        <v>1</v>
      </c>
      <c r="J995" s="9">
        <v>0</v>
      </c>
      <c r="K995" s="9">
        <v>0</v>
      </c>
      <c r="L995" s="9">
        <v>0</v>
      </c>
      <c r="M995" s="9">
        <v>3</v>
      </c>
      <c r="N995" s="9">
        <v>2</v>
      </c>
      <c r="O995" s="9">
        <v>2</v>
      </c>
      <c r="P995" s="9">
        <v>2</v>
      </c>
      <c r="Q995" s="9">
        <v>1</v>
      </c>
      <c r="R995" s="9">
        <v>1</v>
      </c>
      <c r="S995" s="9">
        <v>1</v>
      </c>
      <c r="T995" s="9">
        <v>2</v>
      </c>
      <c r="U995" s="9">
        <v>1</v>
      </c>
      <c r="V995" s="9">
        <v>1</v>
      </c>
      <c r="W995" s="75">
        <v>2</v>
      </c>
      <c r="X995" s="75" t="s">
        <v>956</v>
      </c>
      <c r="Y995" s="75" t="s">
        <v>952</v>
      </c>
      <c r="Z995" s="9" t="s">
        <v>952</v>
      </c>
      <c r="AA995" s="9">
        <v>2</v>
      </c>
      <c r="AB995" s="9">
        <v>2</v>
      </c>
      <c r="AC995" s="9">
        <v>2</v>
      </c>
      <c r="AD995" s="9">
        <v>1</v>
      </c>
      <c r="AE995" s="9">
        <v>2</v>
      </c>
      <c r="AF995" s="9">
        <v>1</v>
      </c>
      <c r="AG995" s="9">
        <v>2</v>
      </c>
      <c r="AH995" s="91">
        <v>2</v>
      </c>
      <c r="AI995" s="9">
        <v>2</v>
      </c>
      <c r="AJ995">
        <v>1</v>
      </c>
      <c r="AK995">
        <v>1</v>
      </c>
      <c r="AL995" s="58">
        <v>2</v>
      </c>
      <c r="AM995">
        <v>1</v>
      </c>
      <c r="AN995">
        <v>1</v>
      </c>
      <c r="AO995">
        <v>2</v>
      </c>
      <c r="AP995">
        <v>1</v>
      </c>
      <c r="AQ995">
        <v>2</v>
      </c>
      <c r="AR995">
        <v>2</v>
      </c>
      <c r="AS995">
        <v>2</v>
      </c>
      <c r="AT995">
        <v>2</v>
      </c>
      <c r="AU995">
        <v>2</v>
      </c>
      <c r="AV995">
        <v>2</v>
      </c>
      <c r="AW995">
        <v>1</v>
      </c>
      <c r="AX995">
        <v>2</v>
      </c>
      <c r="AY995">
        <v>2</v>
      </c>
      <c r="AZ995">
        <v>2</v>
      </c>
      <c r="BA995">
        <v>1</v>
      </c>
      <c r="BB995">
        <v>2</v>
      </c>
      <c r="BC995">
        <v>1</v>
      </c>
      <c r="BD995">
        <v>1</v>
      </c>
      <c r="BE995">
        <v>1</v>
      </c>
      <c r="BF995">
        <v>3</v>
      </c>
      <c r="BG995">
        <v>2</v>
      </c>
      <c r="BH995">
        <v>1</v>
      </c>
      <c r="BI995">
        <v>2</v>
      </c>
      <c r="BJ995">
        <v>2</v>
      </c>
      <c r="BK995">
        <v>3</v>
      </c>
      <c r="BL995">
        <v>3</v>
      </c>
      <c r="BM995">
        <v>3</v>
      </c>
      <c r="BN995">
        <v>4</v>
      </c>
      <c r="BO995">
        <v>3</v>
      </c>
      <c r="BP995">
        <v>2</v>
      </c>
      <c r="BQ995">
        <v>2</v>
      </c>
      <c r="BR995">
        <v>1</v>
      </c>
      <c r="BS995">
        <v>4</v>
      </c>
    </row>
    <row r="996" spans="1:72">
      <c r="A996" s="9">
        <v>5044</v>
      </c>
      <c r="B996" s="9">
        <v>1</v>
      </c>
      <c r="C996" s="9">
        <v>3</v>
      </c>
      <c r="D996" s="9">
        <v>1</v>
      </c>
      <c r="E996" s="9">
        <v>5</v>
      </c>
      <c r="F996" s="9">
        <v>1</v>
      </c>
      <c r="G996" s="9">
        <v>1</v>
      </c>
      <c r="H996" s="9">
        <v>0</v>
      </c>
      <c r="I996" s="9">
        <v>0</v>
      </c>
      <c r="J996" s="9">
        <v>0</v>
      </c>
      <c r="K996" s="9">
        <v>0</v>
      </c>
      <c r="L996" s="9">
        <v>0</v>
      </c>
      <c r="M996" s="9">
        <v>2</v>
      </c>
      <c r="N996" s="9">
        <v>2</v>
      </c>
      <c r="O996" s="9">
        <v>2</v>
      </c>
      <c r="P996" s="9">
        <v>2</v>
      </c>
      <c r="Q996" s="9">
        <v>1</v>
      </c>
      <c r="R996" s="9">
        <v>1</v>
      </c>
      <c r="S996" s="9">
        <v>1</v>
      </c>
      <c r="T996" s="9">
        <v>1</v>
      </c>
      <c r="U996" s="9">
        <v>1</v>
      </c>
      <c r="V996" s="9">
        <v>2</v>
      </c>
      <c r="W996" s="75">
        <v>1</v>
      </c>
      <c r="X996" s="75">
        <v>1</v>
      </c>
      <c r="Y996" s="75">
        <v>2</v>
      </c>
      <c r="Z996" s="9">
        <v>1</v>
      </c>
      <c r="AA996" s="9">
        <v>1</v>
      </c>
      <c r="AB996" s="9">
        <v>2</v>
      </c>
      <c r="AC996" s="9">
        <v>1</v>
      </c>
      <c r="AD996" s="9">
        <v>1</v>
      </c>
      <c r="AE996" s="9">
        <v>1</v>
      </c>
      <c r="AF996" s="9">
        <v>1</v>
      </c>
      <c r="AG996" s="9">
        <v>1</v>
      </c>
      <c r="AH996" s="9">
        <v>1</v>
      </c>
      <c r="AI996" s="9">
        <v>2</v>
      </c>
      <c r="AJ996">
        <v>1</v>
      </c>
      <c r="AK996">
        <v>1</v>
      </c>
      <c r="AL996" s="58">
        <v>2</v>
      </c>
      <c r="AM996">
        <v>1</v>
      </c>
      <c r="AN996">
        <v>1</v>
      </c>
      <c r="AO996">
        <v>2</v>
      </c>
      <c r="AP996">
        <v>2</v>
      </c>
      <c r="AQ996">
        <v>2</v>
      </c>
      <c r="AR996">
        <v>1</v>
      </c>
      <c r="AS996">
        <v>2</v>
      </c>
      <c r="AT996">
        <v>1</v>
      </c>
      <c r="AU996">
        <v>2</v>
      </c>
      <c r="AV996">
        <v>2</v>
      </c>
      <c r="AW996">
        <v>1</v>
      </c>
      <c r="AX996">
        <v>1</v>
      </c>
      <c r="AY996">
        <v>2</v>
      </c>
      <c r="AZ996">
        <v>2</v>
      </c>
      <c r="BA996">
        <v>1</v>
      </c>
      <c r="BB996">
        <v>1</v>
      </c>
      <c r="BC996">
        <v>1</v>
      </c>
      <c r="BD996">
        <v>1</v>
      </c>
      <c r="BE996">
        <v>1</v>
      </c>
      <c r="BF996">
        <v>1</v>
      </c>
      <c r="BG996">
        <v>1</v>
      </c>
      <c r="BH996">
        <v>1</v>
      </c>
      <c r="BI996">
        <v>1</v>
      </c>
      <c r="BJ996">
        <v>2</v>
      </c>
      <c r="BK996">
        <v>1</v>
      </c>
      <c r="BL996">
        <v>1</v>
      </c>
      <c r="BM996">
        <v>1</v>
      </c>
      <c r="BN996">
        <v>4</v>
      </c>
      <c r="BO996">
        <v>2</v>
      </c>
      <c r="BP996">
        <v>2</v>
      </c>
      <c r="BQ996">
        <v>2</v>
      </c>
      <c r="BR996">
        <v>1</v>
      </c>
      <c r="BS996">
        <v>1</v>
      </c>
      <c r="BT996" t="s">
        <v>531</v>
      </c>
    </row>
    <row r="997" spans="1:72">
      <c r="A997" s="9">
        <v>5045</v>
      </c>
      <c r="B997" s="9">
        <v>1</v>
      </c>
      <c r="C997" s="9">
        <v>4</v>
      </c>
      <c r="D997" s="9">
        <v>1</v>
      </c>
      <c r="E997" s="9">
        <v>5</v>
      </c>
      <c r="F997" s="9">
        <v>0</v>
      </c>
      <c r="G997" s="9">
        <v>0</v>
      </c>
      <c r="H997" s="9">
        <v>0</v>
      </c>
      <c r="I997" s="9">
        <v>0</v>
      </c>
      <c r="J997" s="9">
        <v>1</v>
      </c>
      <c r="K997" s="9">
        <v>0</v>
      </c>
      <c r="L997" s="9">
        <v>0</v>
      </c>
      <c r="M997" s="9">
        <v>1</v>
      </c>
      <c r="N997" s="9">
        <v>2</v>
      </c>
      <c r="O997" s="9">
        <v>1</v>
      </c>
      <c r="P997" s="9">
        <v>1</v>
      </c>
      <c r="Q997" s="9">
        <v>1</v>
      </c>
      <c r="R997" s="9">
        <v>2</v>
      </c>
      <c r="S997" s="9"/>
      <c r="T997" s="9">
        <v>2</v>
      </c>
      <c r="U997" s="9">
        <v>1</v>
      </c>
      <c r="V997" s="9">
        <v>2</v>
      </c>
      <c r="W997" s="75">
        <v>1</v>
      </c>
      <c r="X997" s="75">
        <v>1</v>
      </c>
      <c r="Y997" s="75">
        <v>2</v>
      </c>
      <c r="Z997" s="9">
        <v>2</v>
      </c>
      <c r="AA997" s="9">
        <v>2</v>
      </c>
      <c r="AB997" s="9">
        <v>2</v>
      </c>
      <c r="AC997" s="9">
        <v>1</v>
      </c>
      <c r="AD997" s="9">
        <v>1</v>
      </c>
      <c r="AE997" s="9">
        <v>2</v>
      </c>
      <c r="AF997" s="9">
        <v>2</v>
      </c>
      <c r="AG997" s="9">
        <v>2</v>
      </c>
      <c r="AH997" s="9">
        <v>2</v>
      </c>
      <c r="AI997" s="9">
        <v>1</v>
      </c>
      <c r="AJ997">
        <v>1</v>
      </c>
      <c r="AK997">
        <v>1</v>
      </c>
      <c r="AL997" s="58">
        <v>2</v>
      </c>
      <c r="AM997">
        <v>1</v>
      </c>
      <c r="AN997">
        <v>1</v>
      </c>
      <c r="AO997">
        <v>2</v>
      </c>
      <c r="AP997">
        <v>2</v>
      </c>
      <c r="AQ997">
        <v>2</v>
      </c>
      <c r="AR997">
        <v>2</v>
      </c>
      <c r="AS997">
        <v>2</v>
      </c>
      <c r="AT997">
        <v>2</v>
      </c>
      <c r="AU997">
        <v>1</v>
      </c>
      <c r="AV997">
        <v>2</v>
      </c>
      <c r="AW997">
        <v>1</v>
      </c>
      <c r="AX997">
        <v>1</v>
      </c>
      <c r="AY997">
        <v>2</v>
      </c>
      <c r="AZ997">
        <v>2</v>
      </c>
      <c r="BA997">
        <v>1</v>
      </c>
      <c r="BB997">
        <v>2</v>
      </c>
      <c r="BC997">
        <v>1</v>
      </c>
      <c r="BD997">
        <v>1</v>
      </c>
      <c r="BE997">
        <v>1</v>
      </c>
      <c r="BF997">
        <v>2</v>
      </c>
      <c r="BG997">
        <v>2</v>
      </c>
      <c r="BH997">
        <v>1</v>
      </c>
      <c r="BI997">
        <v>3</v>
      </c>
      <c r="BJ997">
        <v>1</v>
      </c>
      <c r="BK997">
        <v>2</v>
      </c>
      <c r="BL997">
        <v>2</v>
      </c>
      <c r="BM997">
        <v>2</v>
      </c>
      <c r="BN997">
        <v>4</v>
      </c>
      <c r="BO997">
        <v>3</v>
      </c>
      <c r="BP997">
        <v>2</v>
      </c>
      <c r="BQ997">
        <v>3</v>
      </c>
      <c r="BR997">
        <v>1</v>
      </c>
      <c r="BS997">
        <v>2</v>
      </c>
    </row>
    <row r="998" spans="1:72" hidden="1">
      <c r="A998" s="9">
        <v>5046</v>
      </c>
      <c r="B998" s="9">
        <v>2</v>
      </c>
      <c r="C998" s="9">
        <v>5</v>
      </c>
      <c r="D998" s="9">
        <v>5</v>
      </c>
      <c r="E998" s="9">
        <v>8</v>
      </c>
      <c r="F998" s="9">
        <v>0</v>
      </c>
      <c r="G998" s="9">
        <v>1</v>
      </c>
      <c r="H998" s="9">
        <v>0</v>
      </c>
      <c r="I998" s="9">
        <v>0</v>
      </c>
      <c r="J998" s="9">
        <v>0</v>
      </c>
      <c r="K998" s="9">
        <v>0</v>
      </c>
      <c r="L998" s="9">
        <v>0</v>
      </c>
      <c r="M998" s="9">
        <v>2</v>
      </c>
      <c r="N998" s="9">
        <v>1</v>
      </c>
      <c r="O998" s="9">
        <v>1</v>
      </c>
      <c r="P998" s="9">
        <v>1</v>
      </c>
      <c r="Q998" s="9">
        <v>1</v>
      </c>
      <c r="R998" s="9">
        <v>1</v>
      </c>
      <c r="S998" s="9">
        <v>1</v>
      </c>
      <c r="T998" s="9">
        <v>1</v>
      </c>
      <c r="U998" s="9">
        <v>1</v>
      </c>
      <c r="V998" s="9">
        <v>2</v>
      </c>
      <c r="W998" s="75">
        <v>1</v>
      </c>
      <c r="X998" s="75">
        <v>1</v>
      </c>
      <c r="Y998" s="75">
        <v>1</v>
      </c>
      <c r="Z998" s="9">
        <v>1</v>
      </c>
      <c r="AA998" s="9">
        <v>2</v>
      </c>
      <c r="AB998" s="9">
        <v>2</v>
      </c>
      <c r="AC998" s="9">
        <v>1</v>
      </c>
      <c r="AD998" s="9">
        <v>1</v>
      </c>
      <c r="AE998" s="9">
        <v>2</v>
      </c>
      <c r="AF998" s="9">
        <v>1</v>
      </c>
      <c r="AG998" s="9">
        <v>1</v>
      </c>
      <c r="AH998" s="9">
        <v>1</v>
      </c>
      <c r="AI998" s="9">
        <v>2</v>
      </c>
      <c r="AJ998">
        <v>2</v>
      </c>
      <c r="AK998" t="s">
        <v>957</v>
      </c>
      <c r="AL998" s="58">
        <v>1</v>
      </c>
      <c r="AM998">
        <v>1</v>
      </c>
      <c r="AN998">
        <v>2</v>
      </c>
      <c r="AO998">
        <v>2</v>
      </c>
      <c r="AP998">
        <v>1</v>
      </c>
      <c r="AQ998">
        <v>2</v>
      </c>
      <c r="AR998">
        <v>2</v>
      </c>
      <c r="AS998">
        <v>2</v>
      </c>
      <c r="AT998">
        <v>1</v>
      </c>
      <c r="AU998">
        <v>1</v>
      </c>
      <c r="AV998">
        <v>2</v>
      </c>
      <c r="AW998">
        <v>1</v>
      </c>
      <c r="AX998">
        <v>2</v>
      </c>
      <c r="AY998">
        <v>1</v>
      </c>
      <c r="AZ998">
        <v>1</v>
      </c>
      <c r="BA998">
        <v>1</v>
      </c>
      <c r="BB998">
        <v>1</v>
      </c>
      <c r="BC998">
        <v>1</v>
      </c>
      <c r="BD998">
        <v>1</v>
      </c>
      <c r="BE998">
        <v>1</v>
      </c>
      <c r="BF998">
        <v>1</v>
      </c>
      <c r="BG998">
        <v>1</v>
      </c>
      <c r="BH998">
        <v>1</v>
      </c>
      <c r="BI998">
        <v>4</v>
      </c>
      <c r="BJ998">
        <v>2</v>
      </c>
      <c r="BK998">
        <v>2</v>
      </c>
      <c r="BL998">
        <v>1</v>
      </c>
      <c r="BM998">
        <v>2</v>
      </c>
      <c r="BN998">
        <v>4</v>
      </c>
      <c r="BO998">
        <v>1</v>
      </c>
      <c r="BP998">
        <v>1</v>
      </c>
      <c r="BQ998">
        <v>2</v>
      </c>
      <c r="BR998">
        <v>1</v>
      </c>
      <c r="BS998">
        <v>1</v>
      </c>
      <c r="BT998" t="s">
        <v>532</v>
      </c>
    </row>
    <row r="999" spans="1:72" hidden="1">
      <c r="A999" s="9">
        <v>5047</v>
      </c>
      <c r="B999" s="9">
        <v>1</v>
      </c>
      <c r="C999" s="9">
        <v>4</v>
      </c>
      <c r="D999" s="9">
        <v>1</v>
      </c>
      <c r="E999" s="9">
        <v>1</v>
      </c>
      <c r="F999" s="9">
        <v>1</v>
      </c>
      <c r="G999" s="9">
        <v>0</v>
      </c>
      <c r="H999" s="9">
        <v>1</v>
      </c>
      <c r="I999" s="9">
        <v>0</v>
      </c>
      <c r="J999" s="9">
        <v>0</v>
      </c>
      <c r="K999" s="9">
        <v>0</v>
      </c>
      <c r="L999" s="9">
        <v>0</v>
      </c>
      <c r="M999" s="9">
        <v>1</v>
      </c>
      <c r="N999" s="9">
        <v>1</v>
      </c>
      <c r="O999" s="9">
        <v>2</v>
      </c>
      <c r="P999" s="9">
        <v>1</v>
      </c>
      <c r="Q999" s="9">
        <v>1</v>
      </c>
      <c r="R999" s="9">
        <v>2</v>
      </c>
      <c r="S999" s="9">
        <v>1</v>
      </c>
      <c r="T999" s="9">
        <v>1</v>
      </c>
      <c r="U999" s="9">
        <v>1</v>
      </c>
      <c r="V999" s="9">
        <v>2</v>
      </c>
      <c r="W999" s="75">
        <v>2</v>
      </c>
      <c r="X999" s="75" t="s">
        <v>956</v>
      </c>
      <c r="Y999" s="75" t="s">
        <v>952</v>
      </c>
      <c r="Z999" s="9" t="s">
        <v>952</v>
      </c>
      <c r="AA999" s="9">
        <v>2</v>
      </c>
      <c r="AB999" s="9">
        <v>2</v>
      </c>
      <c r="AC999" s="9">
        <v>2</v>
      </c>
      <c r="AD999" s="9">
        <v>1</v>
      </c>
      <c r="AE999" s="9">
        <v>2</v>
      </c>
      <c r="AF999" s="9">
        <v>2</v>
      </c>
      <c r="AG999" s="9">
        <v>2</v>
      </c>
      <c r="AH999" s="91">
        <v>2</v>
      </c>
      <c r="AI999" s="9">
        <v>2</v>
      </c>
      <c r="AJ999">
        <v>2</v>
      </c>
      <c r="AK999" t="s">
        <v>957</v>
      </c>
      <c r="AL999" s="58">
        <v>2</v>
      </c>
      <c r="AM999">
        <v>1</v>
      </c>
      <c r="AN999">
        <v>1</v>
      </c>
      <c r="AO999">
        <v>2</v>
      </c>
      <c r="AP999">
        <v>2</v>
      </c>
      <c r="AQ999">
        <v>2</v>
      </c>
      <c r="AR999">
        <v>2</v>
      </c>
      <c r="AS999">
        <v>2</v>
      </c>
      <c r="AT999">
        <v>2</v>
      </c>
      <c r="AU999">
        <v>2</v>
      </c>
      <c r="AV999">
        <v>2</v>
      </c>
      <c r="AW999">
        <v>1</v>
      </c>
      <c r="AX999">
        <v>2</v>
      </c>
      <c r="AY999">
        <v>2</v>
      </c>
      <c r="AZ999">
        <v>2</v>
      </c>
      <c r="BA999">
        <v>2</v>
      </c>
      <c r="BB999">
        <v>2</v>
      </c>
      <c r="BC999">
        <v>1</v>
      </c>
      <c r="BD999">
        <v>1</v>
      </c>
      <c r="BE999">
        <v>1</v>
      </c>
      <c r="BF999">
        <v>3</v>
      </c>
      <c r="BG999">
        <v>4</v>
      </c>
      <c r="BH999">
        <v>1</v>
      </c>
      <c r="BI999">
        <v>2</v>
      </c>
      <c r="BJ999">
        <v>1</v>
      </c>
      <c r="BK999">
        <v>1</v>
      </c>
      <c r="BL999">
        <v>2</v>
      </c>
      <c r="BM999">
        <v>2</v>
      </c>
      <c r="BN999">
        <v>4</v>
      </c>
      <c r="BO999">
        <v>3</v>
      </c>
      <c r="BP999">
        <v>1</v>
      </c>
      <c r="BQ999">
        <v>3</v>
      </c>
      <c r="BR999">
        <v>1</v>
      </c>
      <c r="BS999">
        <v>2</v>
      </c>
      <c r="BT999" t="s">
        <v>533</v>
      </c>
    </row>
    <row r="1000" spans="1:72" hidden="1">
      <c r="A1000" s="9">
        <v>5048</v>
      </c>
      <c r="B1000" s="9">
        <v>2</v>
      </c>
      <c r="C1000" s="9">
        <v>4</v>
      </c>
      <c r="D1000" s="9">
        <v>4</v>
      </c>
      <c r="E1000" s="9">
        <v>12</v>
      </c>
      <c r="F1000" s="9">
        <v>0</v>
      </c>
      <c r="G1000" s="9">
        <v>1</v>
      </c>
      <c r="H1000" s="9">
        <v>1</v>
      </c>
      <c r="I1000" s="9">
        <v>1</v>
      </c>
      <c r="J1000" s="9">
        <v>0</v>
      </c>
      <c r="K1000" s="9">
        <v>0</v>
      </c>
      <c r="L1000" s="9">
        <v>0</v>
      </c>
      <c r="M1000" s="9">
        <v>2</v>
      </c>
      <c r="N1000" s="9">
        <v>1</v>
      </c>
      <c r="O1000" s="9">
        <v>1</v>
      </c>
      <c r="P1000" s="9">
        <v>1</v>
      </c>
      <c r="Q1000" s="9">
        <v>1</v>
      </c>
      <c r="R1000" s="9">
        <v>1</v>
      </c>
      <c r="S1000" s="9">
        <v>1</v>
      </c>
      <c r="T1000" s="9">
        <v>1</v>
      </c>
      <c r="U1000" s="9">
        <v>1</v>
      </c>
      <c r="V1000" s="9">
        <v>1</v>
      </c>
      <c r="W1000" s="75">
        <v>2</v>
      </c>
      <c r="X1000" s="75" t="s">
        <v>954</v>
      </c>
      <c r="Y1000" s="75" t="s">
        <v>952</v>
      </c>
      <c r="Z1000" s="9" t="s">
        <v>952</v>
      </c>
      <c r="AA1000" s="9">
        <v>2</v>
      </c>
      <c r="AB1000" s="9">
        <v>2</v>
      </c>
      <c r="AC1000" s="9">
        <v>2</v>
      </c>
      <c r="AD1000" s="9">
        <v>1</v>
      </c>
      <c r="AE1000" s="9">
        <v>2</v>
      </c>
      <c r="AF1000" s="9">
        <v>2</v>
      </c>
      <c r="AG1000" s="9">
        <v>1</v>
      </c>
      <c r="AH1000" s="91">
        <v>1</v>
      </c>
      <c r="AI1000" s="9">
        <v>2</v>
      </c>
      <c r="AJ1000">
        <v>1</v>
      </c>
      <c r="AK1000">
        <v>2</v>
      </c>
      <c r="AL1000" s="58">
        <v>2</v>
      </c>
      <c r="AM1000">
        <v>1</v>
      </c>
      <c r="AN1000">
        <v>2</v>
      </c>
      <c r="AO1000">
        <v>2</v>
      </c>
      <c r="AP1000">
        <v>2</v>
      </c>
      <c r="AQ1000">
        <v>2</v>
      </c>
      <c r="AR1000">
        <v>2</v>
      </c>
      <c r="AS1000">
        <v>2</v>
      </c>
      <c r="AT1000">
        <v>1</v>
      </c>
      <c r="AU1000">
        <v>1</v>
      </c>
      <c r="AV1000">
        <v>2</v>
      </c>
      <c r="AW1000">
        <v>1</v>
      </c>
      <c r="AX1000">
        <v>2</v>
      </c>
      <c r="AY1000">
        <v>2</v>
      </c>
      <c r="AZ1000">
        <v>2</v>
      </c>
      <c r="BA1000">
        <v>1</v>
      </c>
      <c r="BB1000">
        <v>2</v>
      </c>
      <c r="BC1000">
        <v>1</v>
      </c>
      <c r="BD1000">
        <v>1</v>
      </c>
      <c r="BE1000">
        <v>1</v>
      </c>
      <c r="BF1000">
        <v>2</v>
      </c>
      <c r="BG1000">
        <v>1</v>
      </c>
      <c r="BH1000">
        <v>1</v>
      </c>
      <c r="BI1000">
        <v>2</v>
      </c>
      <c r="BJ1000">
        <v>1</v>
      </c>
      <c r="BK1000">
        <v>2</v>
      </c>
      <c r="BL1000">
        <v>2</v>
      </c>
      <c r="BM1000">
        <v>2</v>
      </c>
      <c r="BN1000">
        <v>4</v>
      </c>
      <c r="BO1000">
        <v>2</v>
      </c>
      <c r="BP1000">
        <v>2</v>
      </c>
      <c r="BQ1000">
        <v>3</v>
      </c>
      <c r="BR1000">
        <v>4</v>
      </c>
      <c r="BS1000">
        <v>2</v>
      </c>
    </row>
    <row r="1001" spans="1:72" hidden="1">
      <c r="A1001" s="9">
        <v>5049</v>
      </c>
      <c r="B1001" s="9">
        <v>2</v>
      </c>
      <c r="C1001" s="9">
        <v>4</v>
      </c>
      <c r="D1001" s="9">
        <v>4</v>
      </c>
      <c r="E1001" s="9">
        <v>6</v>
      </c>
      <c r="F1001" s="9">
        <v>0</v>
      </c>
      <c r="G1001" s="9">
        <v>0</v>
      </c>
      <c r="H1001" s="9">
        <v>1</v>
      </c>
      <c r="I1001" s="9">
        <v>0</v>
      </c>
      <c r="J1001" s="9">
        <v>0</v>
      </c>
      <c r="K1001" s="9">
        <v>0</v>
      </c>
      <c r="L1001" s="9">
        <v>0</v>
      </c>
      <c r="M1001" s="9">
        <v>2</v>
      </c>
      <c r="N1001" s="9">
        <v>1</v>
      </c>
      <c r="O1001" s="9">
        <v>2</v>
      </c>
      <c r="P1001" s="9">
        <v>1</v>
      </c>
      <c r="Q1001" s="9">
        <v>1</v>
      </c>
      <c r="R1001" s="9">
        <v>1</v>
      </c>
      <c r="S1001" s="9">
        <v>1</v>
      </c>
      <c r="T1001" s="9">
        <v>1</v>
      </c>
      <c r="U1001" s="9">
        <v>1</v>
      </c>
      <c r="V1001" s="9">
        <v>1</v>
      </c>
      <c r="W1001" s="75">
        <v>1</v>
      </c>
      <c r="X1001" s="75">
        <v>2</v>
      </c>
      <c r="Y1001" s="75">
        <v>2</v>
      </c>
      <c r="Z1001" s="9">
        <v>1</v>
      </c>
      <c r="AA1001" s="9">
        <v>2</v>
      </c>
      <c r="AB1001" s="9">
        <v>1</v>
      </c>
      <c r="AC1001" s="9">
        <v>1</v>
      </c>
      <c r="AD1001" s="9">
        <v>1</v>
      </c>
      <c r="AE1001" s="9">
        <v>2</v>
      </c>
      <c r="AF1001" s="9">
        <v>1</v>
      </c>
      <c r="AG1001" s="9">
        <v>1</v>
      </c>
      <c r="AH1001" s="9">
        <v>1</v>
      </c>
      <c r="AI1001" s="9">
        <v>2</v>
      </c>
      <c r="AJ1001">
        <v>1</v>
      </c>
      <c r="AK1001">
        <v>1</v>
      </c>
      <c r="AL1001" s="58">
        <v>2</v>
      </c>
      <c r="AM1001">
        <v>1</v>
      </c>
      <c r="AN1001">
        <v>2</v>
      </c>
      <c r="AO1001">
        <v>2</v>
      </c>
      <c r="AP1001">
        <v>2</v>
      </c>
      <c r="AQ1001">
        <v>2</v>
      </c>
      <c r="AR1001">
        <v>1</v>
      </c>
      <c r="AS1001">
        <v>2</v>
      </c>
      <c r="AT1001">
        <v>1</v>
      </c>
      <c r="AU1001">
        <v>2</v>
      </c>
      <c r="AV1001">
        <v>2</v>
      </c>
      <c r="AW1001">
        <v>1</v>
      </c>
      <c r="AX1001">
        <v>1</v>
      </c>
      <c r="AY1001">
        <v>2</v>
      </c>
      <c r="AZ1001">
        <v>1</v>
      </c>
      <c r="BA1001">
        <v>1</v>
      </c>
      <c r="BB1001">
        <v>1</v>
      </c>
      <c r="BC1001">
        <v>1</v>
      </c>
      <c r="BD1001">
        <v>1</v>
      </c>
      <c r="BE1001">
        <v>1</v>
      </c>
      <c r="BF1001">
        <v>2</v>
      </c>
      <c r="BG1001">
        <v>2</v>
      </c>
      <c r="BH1001">
        <v>1</v>
      </c>
      <c r="BI1001">
        <v>2</v>
      </c>
      <c r="BJ1001">
        <v>3</v>
      </c>
      <c r="BK1001">
        <v>2</v>
      </c>
      <c r="BL1001">
        <v>1</v>
      </c>
      <c r="BM1001">
        <v>2</v>
      </c>
      <c r="BN1001">
        <v>4</v>
      </c>
      <c r="BO1001">
        <v>2</v>
      </c>
      <c r="BP1001">
        <v>2</v>
      </c>
      <c r="BQ1001">
        <v>3</v>
      </c>
      <c r="BR1001">
        <v>1</v>
      </c>
      <c r="BS1001">
        <v>1</v>
      </c>
    </row>
    <row r="1002" spans="1:72">
      <c r="A1002" s="9">
        <v>5050</v>
      </c>
      <c r="B1002" s="9">
        <v>2</v>
      </c>
      <c r="C1002" s="9">
        <v>4</v>
      </c>
      <c r="D1002" s="9">
        <v>3</v>
      </c>
      <c r="E1002" s="9">
        <v>12</v>
      </c>
      <c r="F1002" s="9">
        <v>0</v>
      </c>
      <c r="G1002" s="9">
        <v>1</v>
      </c>
      <c r="H1002" s="9">
        <v>1</v>
      </c>
      <c r="I1002" s="9">
        <v>1</v>
      </c>
      <c r="J1002" s="9">
        <v>0</v>
      </c>
      <c r="K1002" s="9">
        <v>0</v>
      </c>
      <c r="L1002" s="9">
        <v>0</v>
      </c>
      <c r="M1002" s="9">
        <v>2</v>
      </c>
      <c r="N1002" s="9">
        <v>2</v>
      </c>
      <c r="O1002" s="9">
        <v>2</v>
      </c>
      <c r="P1002" s="9">
        <v>1</v>
      </c>
      <c r="Q1002" s="9">
        <v>1</v>
      </c>
      <c r="R1002" s="9">
        <v>1</v>
      </c>
      <c r="S1002" s="9">
        <v>1</v>
      </c>
      <c r="T1002" s="9">
        <v>1</v>
      </c>
      <c r="U1002" s="9">
        <v>2</v>
      </c>
      <c r="V1002" s="9" t="s">
        <v>957</v>
      </c>
      <c r="W1002" s="75">
        <v>1</v>
      </c>
      <c r="X1002" s="75">
        <v>1</v>
      </c>
      <c r="Y1002" s="75">
        <v>2</v>
      </c>
      <c r="Z1002" s="9"/>
      <c r="AA1002" s="9">
        <v>2</v>
      </c>
      <c r="AB1002" s="9">
        <v>2</v>
      </c>
      <c r="AC1002" s="9">
        <v>1</v>
      </c>
      <c r="AD1002" s="9">
        <v>1</v>
      </c>
      <c r="AE1002" s="9">
        <v>2</v>
      </c>
      <c r="AF1002" s="9">
        <v>1</v>
      </c>
      <c r="AG1002" s="9">
        <v>1</v>
      </c>
      <c r="AH1002" s="9">
        <v>1</v>
      </c>
      <c r="AI1002" s="9">
        <v>1</v>
      </c>
      <c r="AJ1002">
        <v>1</v>
      </c>
      <c r="AK1002">
        <v>1</v>
      </c>
      <c r="AL1002" s="58">
        <v>1</v>
      </c>
      <c r="AM1002">
        <v>1</v>
      </c>
      <c r="AN1002">
        <v>1</v>
      </c>
      <c r="AO1002">
        <v>2</v>
      </c>
      <c r="AP1002">
        <v>1</v>
      </c>
      <c r="AQ1002">
        <v>2</v>
      </c>
      <c r="AR1002">
        <v>2</v>
      </c>
      <c r="AS1002">
        <v>2</v>
      </c>
      <c r="AT1002">
        <v>1</v>
      </c>
      <c r="AU1002">
        <v>1</v>
      </c>
      <c r="AV1002">
        <v>2</v>
      </c>
      <c r="AW1002">
        <v>1</v>
      </c>
      <c r="AX1002">
        <v>2</v>
      </c>
      <c r="AY1002">
        <v>2</v>
      </c>
      <c r="AZ1002">
        <v>1</v>
      </c>
      <c r="BA1002">
        <v>1</v>
      </c>
      <c r="BB1002">
        <v>1</v>
      </c>
      <c r="BC1002">
        <v>1</v>
      </c>
      <c r="BD1002">
        <v>1</v>
      </c>
      <c r="BE1002">
        <v>1</v>
      </c>
      <c r="BF1002">
        <v>2</v>
      </c>
      <c r="BG1002">
        <v>1</v>
      </c>
      <c r="BH1002">
        <v>1</v>
      </c>
      <c r="BI1002">
        <v>2</v>
      </c>
      <c r="BJ1002">
        <v>1</v>
      </c>
      <c r="BK1002">
        <v>1</v>
      </c>
      <c r="BL1002">
        <v>1</v>
      </c>
      <c r="BM1002">
        <v>1</v>
      </c>
      <c r="BN1002">
        <v>4</v>
      </c>
      <c r="BO1002">
        <v>2</v>
      </c>
      <c r="BP1002">
        <v>2</v>
      </c>
      <c r="BQ1002">
        <v>1</v>
      </c>
      <c r="BR1002">
        <v>1</v>
      </c>
      <c r="BS1002">
        <v>1</v>
      </c>
    </row>
    <row r="1003" spans="1:72" hidden="1">
      <c r="A1003" s="9">
        <v>5051</v>
      </c>
      <c r="B1003" s="9">
        <v>2</v>
      </c>
      <c r="C1003" s="9">
        <v>3</v>
      </c>
      <c r="D1003" s="9">
        <v>4</v>
      </c>
      <c r="E1003" s="9">
        <v>16</v>
      </c>
      <c r="F1003" s="9">
        <v>1</v>
      </c>
      <c r="G1003" s="9">
        <v>1</v>
      </c>
      <c r="H1003" s="9">
        <v>0</v>
      </c>
      <c r="I1003" s="9">
        <v>0</v>
      </c>
      <c r="J1003" s="9">
        <v>1</v>
      </c>
      <c r="K1003" s="9">
        <v>0</v>
      </c>
      <c r="L1003" s="9">
        <v>0</v>
      </c>
      <c r="M1003" s="9">
        <v>2</v>
      </c>
      <c r="N1003" s="9">
        <v>1</v>
      </c>
      <c r="O1003" s="9">
        <v>1</v>
      </c>
      <c r="P1003" s="9">
        <v>1</v>
      </c>
      <c r="Q1003" s="9">
        <v>1</v>
      </c>
      <c r="R1003" s="9">
        <v>1</v>
      </c>
      <c r="S1003" s="9">
        <v>2</v>
      </c>
      <c r="T1003" s="9">
        <v>1</v>
      </c>
      <c r="U1003" s="9">
        <v>1</v>
      </c>
      <c r="V1003" s="9">
        <v>2</v>
      </c>
      <c r="W1003" s="75">
        <v>2</v>
      </c>
      <c r="X1003" s="75" t="s">
        <v>956</v>
      </c>
      <c r="Y1003" s="75" t="s">
        <v>952</v>
      </c>
      <c r="Z1003" s="9" t="s">
        <v>952</v>
      </c>
      <c r="AA1003" s="9">
        <v>2</v>
      </c>
      <c r="AB1003" s="9">
        <v>1</v>
      </c>
      <c r="AC1003" s="9">
        <v>2</v>
      </c>
      <c r="AD1003" s="9">
        <v>1</v>
      </c>
      <c r="AE1003" s="9">
        <v>2</v>
      </c>
      <c r="AF1003" s="9">
        <v>2</v>
      </c>
      <c r="AG1003" s="9">
        <v>1</v>
      </c>
      <c r="AH1003" s="91">
        <v>1</v>
      </c>
      <c r="AI1003" s="9">
        <v>2</v>
      </c>
      <c r="AJ1003">
        <v>1</v>
      </c>
      <c r="AK1003">
        <v>1</v>
      </c>
      <c r="AL1003" s="58">
        <v>2</v>
      </c>
      <c r="AM1003">
        <v>2</v>
      </c>
      <c r="AN1003">
        <v>2</v>
      </c>
      <c r="AO1003">
        <v>2</v>
      </c>
      <c r="AP1003">
        <v>1</v>
      </c>
      <c r="AQ1003">
        <v>2</v>
      </c>
      <c r="AR1003">
        <v>2</v>
      </c>
      <c r="AS1003">
        <v>2</v>
      </c>
      <c r="AT1003">
        <v>2</v>
      </c>
      <c r="AU1003">
        <v>2</v>
      </c>
      <c r="AV1003">
        <v>2</v>
      </c>
      <c r="AW1003">
        <v>1</v>
      </c>
      <c r="AX1003">
        <v>2</v>
      </c>
      <c r="AY1003">
        <v>2</v>
      </c>
      <c r="AZ1003">
        <v>2</v>
      </c>
      <c r="BA1003">
        <v>1</v>
      </c>
      <c r="BB1003">
        <v>2</v>
      </c>
      <c r="BC1003">
        <v>1</v>
      </c>
      <c r="BD1003">
        <v>1</v>
      </c>
      <c r="BE1003">
        <v>1</v>
      </c>
      <c r="BF1003">
        <v>4</v>
      </c>
      <c r="BG1003">
        <v>2</v>
      </c>
      <c r="BH1003">
        <v>2</v>
      </c>
      <c r="BI1003">
        <v>4</v>
      </c>
      <c r="BJ1003">
        <v>4</v>
      </c>
      <c r="BK1003">
        <v>4</v>
      </c>
      <c r="BL1003">
        <v>2</v>
      </c>
      <c r="BM1003">
        <v>4</v>
      </c>
      <c r="BN1003">
        <v>4</v>
      </c>
      <c r="BO1003">
        <v>2</v>
      </c>
      <c r="BP1003">
        <v>2</v>
      </c>
      <c r="BQ1003">
        <v>2</v>
      </c>
      <c r="BR1003">
        <v>1</v>
      </c>
      <c r="BS1003">
        <v>2</v>
      </c>
    </row>
    <row r="1004" spans="1:72" hidden="1">
      <c r="A1004" s="9">
        <v>5052</v>
      </c>
      <c r="B1004" s="9">
        <v>1</v>
      </c>
      <c r="C1004" s="9">
        <v>2</v>
      </c>
      <c r="D1004" s="9">
        <v>2</v>
      </c>
      <c r="E1004" s="9">
        <v>8</v>
      </c>
      <c r="F1004" s="9">
        <v>0</v>
      </c>
      <c r="G1004" s="9">
        <v>1</v>
      </c>
      <c r="H1004" s="9">
        <v>0</v>
      </c>
      <c r="I1004" s="9">
        <v>0</v>
      </c>
      <c r="J1004" s="9">
        <v>0</v>
      </c>
      <c r="K1004" s="9">
        <v>0</v>
      </c>
      <c r="L1004" s="9">
        <v>0</v>
      </c>
      <c r="M1004" s="9">
        <v>3</v>
      </c>
      <c r="N1004" s="9">
        <v>1</v>
      </c>
      <c r="O1004" s="9">
        <v>2</v>
      </c>
      <c r="P1004" s="9">
        <v>2</v>
      </c>
      <c r="Q1004" s="9">
        <v>1</v>
      </c>
      <c r="R1004" s="9">
        <v>1</v>
      </c>
      <c r="S1004" s="9">
        <v>1</v>
      </c>
      <c r="T1004" s="9">
        <v>2</v>
      </c>
      <c r="U1004" s="9">
        <v>1</v>
      </c>
      <c r="V1004" s="9">
        <v>2</v>
      </c>
      <c r="W1004" s="75">
        <v>1</v>
      </c>
      <c r="X1004" s="75">
        <v>1</v>
      </c>
      <c r="Y1004" s="75">
        <v>2</v>
      </c>
      <c r="Z1004" s="9">
        <v>2</v>
      </c>
      <c r="AA1004" s="9">
        <v>2</v>
      </c>
      <c r="AB1004" s="9">
        <v>2</v>
      </c>
      <c r="AC1004" s="9">
        <v>2</v>
      </c>
      <c r="AD1004" s="9">
        <v>1</v>
      </c>
      <c r="AE1004" s="9">
        <v>2</v>
      </c>
      <c r="AF1004" s="9">
        <v>1</v>
      </c>
      <c r="AG1004" s="9">
        <v>2</v>
      </c>
      <c r="AH1004" s="91">
        <v>2</v>
      </c>
      <c r="AI1004" s="9">
        <v>2</v>
      </c>
      <c r="AJ1004">
        <v>2</v>
      </c>
      <c r="AK1004" t="s">
        <v>957</v>
      </c>
      <c r="AL1004" s="58">
        <v>2</v>
      </c>
      <c r="AM1004">
        <v>1</v>
      </c>
      <c r="AN1004">
        <v>1</v>
      </c>
      <c r="AO1004">
        <v>2</v>
      </c>
      <c r="AP1004">
        <v>2</v>
      </c>
      <c r="AQ1004">
        <v>2</v>
      </c>
      <c r="AR1004">
        <v>2</v>
      </c>
      <c r="AS1004">
        <v>2</v>
      </c>
      <c r="AT1004">
        <v>2</v>
      </c>
      <c r="AU1004">
        <v>2</v>
      </c>
      <c r="AV1004">
        <v>2</v>
      </c>
      <c r="AW1004">
        <v>2</v>
      </c>
      <c r="AX1004">
        <v>2</v>
      </c>
      <c r="AY1004">
        <v>2</v>
      </c>
      <c r="AZ1004">
        <v>2</v>
      </c>
      <c r="BA1004">
        <v>2</v>
      </c>
      <c r="BB1004">
        <v>2</v>
      </c>
      <c r="BC1004">
        <v>1</v>
      </c>
      <c r="BD1004">
        <v>1</v>
      </c>
      <c r="BE1004">
        <v>1</v>
      </c>
      <c r="BF1004">
        <v>2</v>
      </c>
      <c r="BG1004">
        <v>2</v>
      </c>
      <c r="BH1004">
        <v>1</v>
      </c>
      <c r="BI1004">
        <v>3</v>
      </c>
      <c r="BJ1004">
        <v>1</v>
      </c>
      <c r="BK1004">
        <v>2</v>
      </c>
      <c r="BL1004">
        <v>2</v>
      </c>
      <c r="BM1004">
        <v>2</v>
      </c>
      <c r="BN1004">
        <v>4</v>
      </c>
      <c r="BO1004">
        <v>2</v>
      </c>
      <c r="BP1004">
        <v>4</v>
      </c>
      <c r="BQ1004">
        <v>3</v>
      </c>
      <c r="BR1004">
        <v>1</v>
      </c>
      <c r="BS1004">
        <v>2</v>
      </c>
    </row>
    <row r="1005" spans="1:72">
      <c r="A1005" s="9">
        <v>5053</v>
      </c>
      <c r="B1005" s="9">
        <v>2</v>
      </c>
      <c r="C1005" s="9">
        <v>4</v>
      </c>
      <c r="D1005" s="9">
        <v>1</v>
      </c>
      <c r="E1005" s="9">
        <v>3</v>
      </c>
      <c r="F1005" s="9">
        <v>0</v>
      </c>
      <c r="G1005" s="9">
        <v>0</v>
      </c>
      <c r="H1005" s="9">
        <v>1</v>
      </c>
      <c r="I1005" s="9">
        <v>0</v>
      </c>
      <c r="J1005" s="9">
        <v>1</v>
      </c>
      <c r="K1005" s="9">
        <v>0</v>
      </c>
      <c r="L1005" s="9">
        <v>0</v>
      </c>
      <c r="M1005" s="9">
        <v>1</v>
      </c>
      <c r="N1005" s="9">
        <v>2</v>
      </c>
      <c r="O1005" s="9">
        <v>2</v>
      </c>
      <c r="P1005" s="9">
        <v>1</v>
      </c>
      <c r="Q1005" s="9">
        <v>1</v>
      </c>
      <c r="R1005" s="9">
        <v>1</v>
      </c>
      <c r="S1005" s="9">
        <v>2</v>
      </c>
      <c r="T1005" s="9">
        <v>1</v>
      </c>
      <c r="U1005" s="9">
        <v>1</v>
      </c>
      <c r="V1005" s="9">
        <v>1</v>
      </c>
      <c r="W1005" s="75"/>
      <c r="X1005" s="75" t="s">
        <v>956</v>
      </c>
      <c r="Y1005" s="75" t="s">
        <v>955</v>
      </c>
      <c r="Z1005" s="9" t="s">
        <v>952</v>
      </c>
      <c r="AA1005" s="9">
        <v>2</v>
      </c>
      <c r="AB1005" s="9">
        <v>2</v>
      </c>
      <c r="AC1005" s="9">
        <v>2</v>
      </c>
      <c r="AD1005" s="9">
        <v>2</v>
      </c>
      <c r="AE1005" s="9">
        <v>1</v>
      </c>
      <c r="AF1005" s="9">
        <v>1</v>
      </c>
      <c r="AG1005" s="9">
        <v>1</v>
      </c>
      <c r="AH1005" s="9"/>
      <c r="AI1005" s="9">
        <v>2</v>
      </c>
      <c r="AJ1005">
        <v>1</v>
      </c>
      <c r="AK1005">
        <v>1</v>
      </c>
      <c r="AL1005" s="58">
        <v>2</v>
      </c>
      <c r="AM1005">
        <v>2</v>
      </c>
      <c r="AN1005">
        <v>2</v>
      </c>
      <c r="AO1005">
        <v>2</v>
      </c>
      <c r="AP1005">
        <v>2</v>
      </c>
      <c r="AQ1005">
        <v>2</v>
      </c>
      <c r="AR1005">
        <v>2</v>
      </c>
      <c r="AS1005">
        <v>2</v>
      </c>
      <c r="AT1005">
        <v>1</v>
      </c>
      <c r="AU1005">
        <v>1</v>
      </c>
      <c r="AV1005">
        <v>2</v>
      </c>
      <c r="AW1005">
        <v>1</v>
      </c>
      <c r="AX1005">
        <v>2</v>
      </c>
      <c r="AY1005">
        <v>2</v>
      </c>
      <c r="AZ1005">
        <v>1</v>
      </c>
      <c r="BA1005">
        <v>2</v>
      </c>
      <c r="BB1005">
        <v>1</v>
      </c>
      <c r="BC1005">
        <v>1</v>
      </c>
      <c r="BD1005">
        <v>1</v>
      </c>
      <c r="BE1005">
        <v>1</v>
      </c>
      <c r="BF1005">
        <v>1</v>
      </c>
      <c r="BG1005">
        <v>1</v>
      </c>
      <c r="BH1005">
        <v>1</v>
      </c>
      <c r="BI1005">
        <v>2</v>
      </c>
      <c r="BJ1005">
        <v>1</v>
      </c>
      <c r="BK1005">
        <v>1</v>
      </c>
      <c r="BL1005">
        <v>2</v>
      </c>
      <c r="BM1005">
        <v>4</v>
      </c>
      <c r="BN1005">
        <v>4</v>
      </c>
      <c r="BO1005">
        <v>2</v>
      </c>
      <c r="BP1005">
        <v>2</v>
      </c>
      <c r="BQ1005">
        <v>1</v>
      </c>
      <c r="BR1005">
        <v>1</v>
      </c>
      <c r="BS1005">
        <v>1</v>
      </c>
    </row>
    <row r="1006" spans="1:72" hidden="1">
      <c r="A1006" s="9">
        <v>5054</v>
      </c>
      <c r="B1006" s="9">
        <v>1</v>
      </c>
      <c r="C1006" s="9">
        <v>5</v>
      </c>
      <c r="D1006" s="9">
        <v>1</v>
      </c>
      <c r="E1006" s="9">
        <v>7</v>
      </c>
      <c r="F1006" s="9">
        <v>0</v>
      </c>
      <c r="G1006" s="9">
        <v>1</v>
      </c>
      <c r="H1006" s="9">
        <v>1</v>
      </c>
      <c r="I1006" s="9">
        <v>1</v>
      </c>
      <c r="J1006" s="9">
        <v>0</v>
      </c>
      <c r="K1006" s="9">
        <v>0</v>
      </c>
      <c r="L1006" s="9">
        <v>0</v>
      </c>
      <c r="M1006" s="9">
        <v>2</v>
      </c>
      <c r="N1006" s="9">
        <v>1</v>
      </c>
      <c r="O1006" s="9">
        <v>1</v>
      </c>
      <c r="P1006" s="9">
        <v>1</v>
      </c>
      <c r="Q1006" s="9">
        <v>1</v>
      </c>
      <c r="R1006" s="9">
        <v>2</v>
      </c>
      <c r="S1006" s="9"/>
      <c r="T1006" s="9">
        <v>1</v>
      </c>
      <c r="U1006" s="9">
        <v>1</v>
      </c>
      <c r="V1006" s="9">
        <v>2</v>
      </c>
      <c r="W1006" s="75"/>
      <c r="X1006" s="75" t="s">
        <v>956</v>
      </c>
      <c r="Y1006" s="75" t="s">
        <v>952</v>
      </c>
      <c r="Z1006" s="9" t="s">
        <v>952</v>
      </c>
      <c r="AA1006" s="9">
        <v>2</v>
      </c>
      <c r="AB1006" s="9">
        <v>1</v>
      </c>
      <c r="AC1006" s="9">
        <v>2</v>
      </c>
      <c r="AD1006" s="9">
        <v>1</v>
      </c>
      <c r="AE1006" s="9">
        <v>1</v>
      </c>
      <c r="AF1006" s="9">
        <v>2</v>
      </c>
      <c r="AG1006" s="9">
        <v>2</v>
      </c>
      <c r="AH1006" s="91">
        <v>2</v>
      </c>
      <c r="AI1006" s="9">
        <v>1</v>
      </c>
      <c r="AJ1006">
        <v>1</v>
      </c>
      <c r="AK1006">
        <v>1</v>
      </c>
      <c r="AL1006" s="58">
        <v>2</v>
      </c>
      <c r="AM1006">
        <v>1</v>
      </c>
      <c r="AN1006">
        <v>2</v>
      </c>
      <c r="AO1006">
        <v>2</v>
      </c>
      <c r="AP1006">
        <v>1</v>
      </c>
      <c r="AQ1006">
        <v>2</v>
      </c>
      <c r="AR1006">
        <v>2</v>
      </c>
      <c r="AS1006">
        <v>2</v>
      </c>
      <c r="AT1006">
        <v>1</v>
      </c>
      <c r="AU1006">
        <v>2</v>
      </c>
      <c r="AV1006">
        <v>2</v>
      </c>
      <c r="AW1006">
        <v>2</v>
      </c>
      <c r="AX1006">
        <v>1</v>
      </c>
      <c r="AY1006">
        <v>1</v>
      </c>
      <c r="AZ1006">
        <v>2</v>
      </c>
      <c r="BA1006">
        <v>1</v>
      </c>
      <c r="BB1006">
        <v>1</v>
      </c>
      <c r="BC1006">
        <v>1</v>
      </c>
      <c r="BD1006">
        <v>1</v>
      </c>
      <c r="BE1006">
        <v>2</v>
      </c>
      <c r="BF1006" t="s">
        <v>957</v>
      </c>
      <c r="BG1006" t="s">
        <v>957</v>
      </c>
      <c r="BH1006">
        <v>1</v>
      </c>
      <c r="BI1006">
        <v>3</v>
      </c>
      <c r="BJ1006">
        <v>3</v>
      </c>
      <c r="BK1006">
        <v>3</v>
      </c>
      <c r="BL1006">
        <v>1</v>
      </c>
      <c r="BM1006">
        <v>4</v>
      </c>
      <c r="BN1006">
        <v>4</v>
      </c>
      <c r="BO1006">
        <v>4</v>
      </c>
      <c r="BP1006">
        <v>2</v>
      </c>
      <c r="BQ1006">
        <v>1</v>
      </c>
      <c r="BR1006">
        <v>1</v>
      </c>
      <c r="BS1006">
        <v>1</v>
      </c>
    </row>
    <row r="1007" spans="1:72" hidden="1">
      <c r="A1007" s="9">
        <v>5055</v>
      </c>
      <c r="B1007" s="9">
        <v>2</v>
      </c>
      <c r="C1007" s="9">
        <v>5</v>
      </c>
      <c r="D1007" s="9">
        <v>7</v>
      </c>
      <c r="E1007" s="9">
        <v>1</v>
      </c>
      <c r="F1007" s="9">
        <v>0</v>
      </c>
      <c r="G1007" s="9">
        <v>0</v>
      </c>
      <c r="H1007" s="9">
        <v>0</v>
      </c>
      <c r="I1007" s="9">
        <v>1</v>
      </c>
      <c r="J1007" s="9">
        <v>0</v>
      </c>
      <c r="K1007" s="9">
        <v>0</v>
      </c>
      <c r="L1007" s="9">
        <v>0</v>
      </c>
      <c r="M1007" s="9">
        <v>2</v>
      </c>
      <c r="N1007" s="9">
        <v>2</v>
      </c>
      <c r="O1007" s="9">
        <v>2</v>
      </c>
      <c r="P1007" s="9">
        <v>1</v>
      </c>
      <c r="Q1007" s="9">
        <v>1</v>
      </c>
      <c r="R1007" s="9">
        <v>1</v>
      </c>
      <c r="S1007" s="9">
        <v>2</v>
      </c>
      <c r="T1007" s="9">
        <v>2</v>
      </c>
      <c r="U1007" s="9">
        <v>1</v>
      </c>
      <c r="V1007" s="9">
        <v>2</v>
      </c>
      <c r="W1007" s="75">
        <v>2</v>
      </c>
      <c r="X1007" s="75" t="s">
        <v>956</v>
      </c>
      <c r="Y1007" s="75" t="s">
        <v>952</v>
      </c>
      <c r="Z1007" s="9" t="s">
        <v>952</v>
      </c>
      <c r="AA1007" s="9">
        <v>2</v>
      </c>
      <c r="AB1007" s="9">
        <v>1</v>
      </c>
      <c r="AC1007" s="9">
        <v>2</v>
      </c>
      <c r="AD1007" s="9">
        <v>1</v>
      </c>
      <c r="AE1007" s="9">
        <v>2</v>
      </c>
      <c r="AF1007" s="9">
        <v>2</v>
      </c>
      <c r="AG1007" s="9">
        <v>2</v>
      </c>
      <c r="AH1007" s="9">
        <v>1</v>
      </c>
      <c r="AI1007" s="9">
        <v>1</v>
      </c>
      <c r="AJ1007">
        <v>2</v>
      </c>
      <c r="AK1007" t="s">
        <v>957</v>
      </c>
      <c r="AL1007" s="58">
        <v>2</v>
      </c>
      <c r="AM1007">
        <v>1</v>
      </c>
      <c r="AN1007">
        <v>2</v>
      </c>
      <c r="AO1007">
        <v>2</v>
      </c>
      <c r="AP1007">
        <v>2</v>
      </c>
      <c r="AQ1007">
        <v>2</v>
      </c>
      <c r="AR1007">
        <v>2</v>
      </c>
      <c r="AS1007">
        <v>2</v>
      </c>
      <c r="AT1007">
        <v>2</v>
      </c>
      <c r="AU1007">
        <v>2</v>
      </c>
      <c r="AV1007">
        <v>2</v>
      </c>
      <c r="AW1007">
        <v>1</v>
      </c>
      <c r="AX1007">
        <v>2</v>
      </c>
      <c r="AY1007">
        <v>2</v>
      </c>
      <c r="AZ1007">
        <v>2</v>
      </c>
      <c r="BA1007">
        <v>2</v>
      </c>
      <c r="BB1007">
        <v>2</v>
      </c>
      <c r="BC1007">
        <v>1</v>
      </c>
      <c r="BD1007">
        <v>1</v>
      </c>
      <c r="BE1007">
        <v>1</v>
      </c>
      <c r="BF1007">
        <v>2</v>
      </c>
      <c r="BG1007">
        <v>2</v>
      </c>
      <c r="BH1007">
        <v>1</v>
      </c>
      <c r="BI1007">
        <v>4</v>
      </c>
      <c r="BJ1007">
        <v>2</v>
      </c>
      <c r="BK1007">
        <v>3</v>
      </c>
      <c r="BL1007">
        <v>4</v>
      </c>
      <c r="BM1007">
        <v>1</v>
      </c>
      <c r="BN1007">
        <v>4</v>
      </c>
      <c r="BO1007">
        <v>2</v>
      </c>
      <c r="BP1007">
        <v>2</v>
      </c>
      <c r="BQ1007">
        <v>4</v>
      </c>
      <c r="BR1007">
        <v>1</v>
      </c>
      <c r="BS1007">
        <v>5</v>
      </c>
    </row>
    <row r="1008" spans="1:72" hidden="1">
      <c r="A1008" s="9">
        <v>5056</v>
      </c>
      <c r="B1008" s="9">
        <v>1</v>
      </c>
      <c r="C1008" s="9">
        <v>4</v>
      </c>
      <c r="D1008" s="9">
        <v>2</v>
      </c>
      <c r="E1008" s="9">
        <v>8</v>
      </c>
      <c r="F1008" s="9">
        <v>0</v>
      </c>
      <c r="G1008" s="9">
        <v>0</v>
      </c>
      <c r="H1008" s="9">
        <v>0</v>
      </c>
      <c r="I1008" s="9">
        <v>0</v>
      </c>
      <c r="J1008" s="9">
        <v>0</v>
      </c>
      <c r="K1008" s="9">
        <v>0</v>
      </c>
      <c r="L1008" s="9">
        <v>1</v>
      </c>
      <c r="M1008" s="9">
        <v>2</v>
      </c>
      <c r="N1008" s="9">
        <v>1</v>
      </c>
      <c r="O1008" s="9">
        <v>1</v>
      </c>
      <c r="P1008" s="9">
        <v>1</v>
      </c>
      <c r="Q1008" s="9">
        <v>1</v>
      </c>
      <c r="R1008" s="9">
        <v>1</v>
      </c>
      <c r="S1008" s="9">
        <v>1</v>
      </c>
      <c r="T1008" s="9">
        <v>2</v>
      </c>
      <c r="U1008" s="9">
        <v>2</v>
      </c>
      <c r="V1008" s="9" t="s">
        <v>967</v>
      </c>
      <c r="W1008" s="75">
        <v>1</v>
      </c>
      <c r="X1008" s="75">
        <v>1</v>
      </c>
      <c r="Y1008" s="75">
        <v>1</v>
      </c>
      <c r="Z1008" s="9">
        <v>1</v>
      </c>
      <c r="AA1008" s="9">
        <v>2</v>
      </c>
      <c r="AB1008" s="9">
        <v>2</v>
      </c>
      <c r="AC1008" s="9">
        <v>2</v>
      </c>
      <c r="AD1008" s="9">
        <v>2</v>
      </c>
      <c r="AE1008" s="9">
        <v>2</v>
      </c>
      <c r="AF1008" s="9">
        <v>1</v>
      </c>
      <c r="AG1008" s="9">
        <v>1</v>
      </c>
      <c r="AH1008" s="9">
        <v>2</v>
      </c>
      <c r="AI1008" s="9">
        <v>2</v>
      </c>
      <c r="AJ1008">
        <v>2</v>
      </c>
      <c r="AK1008" t="s">
        <v>957</v>
      </c>
      <c r="AL1008" s="58">
        <v>2</v>
      </c>
      <c r="AM1008">
        <v>1</v>
      </c>
      <c r="AN1008">
        <v>1</v>
      </c>
      <c r="AO1008">
        <v>2</v>
      </c>
      <c r="AP1008">
        <v>2</v>
      </c>
      <c r="AQ1008">
        <v>2</v>
      </c>
      <c r="AR1008">
        <v>2</v>
      </c>
      <c r="AS1008">
        <v>2</v>
      </c>
      <c r="AT1008">
        <v>2</v>
      </c>
      <c r="AU1008">
        <v>2</v>
      </c>
      <c r="AV1008">
        <v>2</v>
      </c>
      <c r="AW1008">
        <v>2</v>
      </c>
      <c r="AX1008">
        <v>2</v>
      </c>
      <c r="AY1008">
        <v>2</v>
      </c>
      <c r="AZ1008">
        <v>2</v>
      </c>
      <c r="BA1008">
        <v>2</v>
      </c>
      <c r="BB1008">
        <v>2</v>
      </c>
      <c r="BC1008">
        <v>1</v>
      </c>
      <c r="BD1008">
        <v>1</v>
      </c>
      <c r="BE1008">
        <v>2</v>
      </c>
      <c r="BF1008" t="s">
        <v>957</v>
      </c>
      <c r="BG1008" t="s">
        <v>957</v>
      </c>
      <c r="BH1008">
        <v>1</v>
      </c>
      <c r="BI1008">
        <v>3</v>
      </c>
      <c r="BJ1008">
        <v>2</v>
      </c>
      <c r="BK1008">
        <v>2</v>
      </c>
      <c r="BL1008">
        <v>2</v>
      </c>
      <c r="BM1008">
        <v>4</v>
      </c>
      <c r="BN1008">
        <v>4</v>
      </c>
      <c r="BO1008">
        <v>3</v>
      </c>
      <c r="BP1008">
        <v>4</v>
      </c>
      <c r="BQ1008">
        <v>3</v>
      </c>
      <c r="BR1008">
        <v>1</v>
      </c>
      <c r="BS1008">
        <v>5</v>
      </c>
      <c r="BT1008" t="s">
        <v>534</v>
      </c>
    </row>
    <row r="1009" spans="1:72">
      <c r="A1009" s="9">
        <v>5057</v>
      </c>
      <c r="B1009" s="9">
        <v>2</v>
      </c>
      <c r="C1009" s="9">
        <v>4</v>
      </c>
      <c r="D1009" s="9">
        <v>4</v>
      </c>
      <c r="E1009" s="9">
        <v>5</v>
      </c>
      <c r="F1009" s="9">
        <v>0</v>
      </c>
      <c r="G1009" s="9">
        <v>1</v>
      </c>
      <c r="H1009" s="9">
        <v>0</v>
      </c>
      <c r="I1009" s="9">
        <v>0</v>
      </c>
      <c r="J1009" s="9">
        <v>0</v>
      </c>
      <c r="K1009" s="9">
        <v>0</v>
      </c>
      <c r="L1009" s="9">
        <v>0</v>
      </c>
      <c r="M1009" s="9">
        <v>1</v>
      </c>
      <c r="N1009" s="9">
        <v>2</v>
      </c>
      <c r="O1009" s="9">
        <v>1</v>
      </c>
      <c r="P1009" s="9">
        <v>1</v>
      </c>
      <c r="Q1009" s="9">
        <v>1</v>
      </c>
      <c r="R1009" s="9">
        <v>1</v>
      </c>
      <c r="S1009" s="9">
        <v>1</v>
      </c>
      <c r="T1009" s="9">
        <v>1</v>
      </c>
      <c r="U1009" s="9">
        <v>1</v>
      </c>
      <c r="V1009" s="9">
        <v>2</v>
      </c>
      <c r="W1009" s="75">
        <v>2</v>
      </c>
      <c r="X1009" s="75" t="s">
        <v>956</v>
      </c>
      <c r="Y1009" s="75" t="s">
        <v>952</v>
      </c>
      <c r="Z1009" s="9" t="s">
        <v>952</v>
      </c>
      <c r="AA1009" s="9">
        <v>2</v>
      </c>
      <c r="AB1009" s="9">
        <v>1</v>
      </c>
      <c r="AC1009" s="9">
        <v>1</v>
      </c>
      <c r="AD1009" s="9">
        <v>1</v>
      </c>
      <c r="AE1009" s="9">
        <v>1</v>
      </c>
      <c r="AF1009" s="9">
        <v>1</v>
      </c>
      <c r="AG1009" s="9">
        <v>1</v>
      </c>
      <c r="AH1009" s="91">
        <v>1</v>
      </c>
      <c r="AI1009" s="9">
        <v>2</v>
      </c>
      <c r="AJ1009">
        <v>1</v>
      </c>
      <c r="AK1009">
        <v>1</v>
      </c>
      <c r="AL1009" s="58">
        <v>2</v>
      </c>
      <c r="AM1009">
        <v>1</v>
      </c>
      <c r="AN1009">
        <v>1</v>
      </c>
      <c r="AO1009">
        <v>2</v>
      </c>
      <c r="AP1009">
        <v>2</v>
      </c>
      <c r="AQ1009">
        <v>2</v>
      </c>
      <c r="AR1009">
        <v>2</v>
      </c>
      <c r="AS1009">
        <v>2</v>
      </c>
      <c r="AT1009">
        <v>2</v>
      </c>
      <c r="AU1009">
        <v>1</v>
      </c>
      <c r="AV1009">
        <v>2</v>
      </c>
      <c r="AW1009">
        <v>1</v>
      </c>
      <c r="AX1009">
        <v>1</v>
      </c>
      <c r="AY1009">
        <v>2</v>
      </c>
      <c r="AZ1009">
        <v>1</v>
      </c>
      <c r="BA1009">
        <v>1</v>
      </c>
      <c r="BB1009">
        <v>1</v>
      </c>
      <c r="BC1009">
        <v>1</v>
      </c>
      <c r="BD1009">
        <v>1</v>
      </c>
      <c r="BE1009">
        <v>1</v>
      </c>
      <c r="BF1009">
        <v>2</v>
      </c>
      <c r="BG1009">
        <v>2</v>
      </c>
      <c r="BH1009">
        <v>2</v>
      </c>
      <c r="BI1009">
        <v>2</v>
      </c>
      <c r="BJ1009">
        <v>2</v>
      </c>
      <c r="BK1009">
        <v>2</v>
      </c>
      <c r="BL1009">
        <v>2</v>
      </c>
      <c r="BM1009">
        <v>1</v>
      </c>
      <c r="BN1009">
        <v>4</v>
      </c>
      <c r="BO1009">
        <v>2</v>
      </c>
      <c r="BP1009">
        <v>2</v>
      </c>
      <c r="BQ1009">
        <v>4</v>
      </c>
      <c r="BR1009">
        <v>1</v>
      </c>
      <c r="BS1009">
        <v>2</v>
      </c>
    </row>
    <row r="1010" spans="1:72" hidden="1">
      <c r="A1010" s="9">
        <v>5058</v>
      </c>
      <c r="B1010" s="9">
        <v>2</v>
      </c>
      <c r="C1010" s="9">
        <v>5</v>
      </c>
      <c r="D1010" s="9">
        <v>4</v>
      </c>
      <c r="E1010" s="9">
        <v>12</v>
      </c>
      <c r="F1010" s="9">
        <v>0</v>
      </c>
      <c r="G1010" s="9">
        <v>0</v>
      </c>
      <c r="H1010" s="9">
        <v>0</v>
      </c>
      <c r="I1010" s="9">
        <v>1</v>
      </c>
      <c r="J1010" s="9">
        <v>1</v>
      </c>
      <c r="K1010" s="9">
        <v>0</v>
      </c>
      <c r="L1010" s="9">
        <v>0</v>
      </c>
      <c r="M1010" s="9">
        <v>2</v>
      </c>
      <c r="N1010" s="9">
        <v>1</v>
      </c>
      <c r="O1010" s="9">
        <v>1</v>
      </c>
      <c r="P1010" s="9">
        <v>1</v>
      </c>
      <c r="Q1010" s="9">
        <v>1</v>
      </c>
      <c r="R1010" s="9">
        <v>1</v>
      </c>
      <c r="S1010" s="9">
        <v>1</v>
      </c>
      <c r="T1010" s="9">
        <v>1</v>
      </c>
      <c r="U1010" s="9">
        <v>1</v>
      </c>
      <c r="V1010" s="9">
        <v>2</v>
      </c>
      <c r="W1010" s="75">
        <v>1</v>
      </c>
      <c r="X1010" s="75">
        <v>1</v>
      </c>
      <c r="Y1010" s="75">
        <v>2</v>
      </c>
      <c r="Z1010" s="9">
        <v>2</v>
      </c>
      <c r="AA1010" s="9">
        <v>1</v>
      </c>
      <c r="AB1010" s="9">
        <v>1</v>
      </c>
      <c r="AC1010" s="9">
        <v>1</v>
      </c>
      <c r="AD1010" s="9">
        <v>1</v>
      </c>
      <c r="AE1010" s="9">
        <v>2</v>
      </c>
      <c r="AF1010" s="9">
        <v>1</v>
      </c>
      <c r="AG1010" s="9">
        <v>1</v>
      </c>
      <c r="AH1010" s="91">
        <v>2</v>
      </c>
      <c r="AI1010" s="9">
        <v>2</v>
      </c>
      <c r="AJ1010">
        <v>2</v>
      </c>
      <c r="AK1010" t="s">
        <v>957</v>
      </c>
      <c r="AL1010" s="58">
        <v>1</v>
      </c>
      <c r="AM1010">
        <v>2</v>
      </c>
      <c r="AN1010">
        <v>2</v>
      </c>
      <c r="AO1010">
        <v>2</v>
      </c>
      <c r="AP1010">
        <v>2</v>
      </c>
      <c r="AQ1010">
        <v>2</v>
      </c>
      <c r="AR1010">
        <v>2</v>
      </c>
      <c r="AS1010">
        <v>2</v>
      </c>
      <c r="AT1010">
        <v>2</v>
      </c>
      <c r="AU1010">
        <v>2</v>
      </c>
      <c r="AV1010">
        <v>2</v>
      </c>
      <c r="AW1010">
        <v>2</v>
      </c>
      <c r="AX1010">
        <v>2</v>
      </c>
      <c r="AY1010">
        <v>2</v>
      </c>
      <c r="AZ1010">
        <v>1</v>
      </c>
      <c r="BA1010">
        <v>2</v>
      </c>
      <c r="BB1010">
        <v>1</v>
      </c>
      <c r="BC1010">
        <v>1</v>
      </c>
      <c r="BD1010">
        <v>1</v>
      </c>
      <c r="BE1010">
        <v>1</v>
      </c>
      <c r="BF1010">
        <v>2</v>
      </c>
      <c r="BG1010">
        <v>3</v>
      </c>
      <c r="BH1010">
        <v>1</v>
      </c>
      <c r="BI1010">
        <v>3</v>
      </c>
      <c r="BJ1010">
        <v>2</v>
      </c>
      <c r="BK1010">
        <v>2</v>
      </c>
      <c r="BL1010">
        <v>3</v>
      </c>
      <c r="BM1010">
        <v>3</v>
      </c>
      <c r="BN1010">
        <v>4</v>
      </c>
      <c r="BO1010">
        <v>3</v>
      </c>
      <c r="BP1010">
        <v>1</v>
      </c>
      <c r="BQ1010">
        <v>4</v>
      </c>
      <c r="BR1010">
        <v>1</v>
      </c>
      <c r="BS1010">
        <v>2</v>
      </c>
    </row>
    <row r="1011" spans="1:72" hidden="1">
      <c r="A1011" s="9">
        <v>5059</v>
      </c>
      <c r="B1011" s="9">
        <v>2</v>
      </c>
      <c r="C1011" s="9">
        <v>4</v>
      </c>
      <c r="D1011" s="9">
        <v>1</v>
      </c>
      <c r="E1011" s="9">
        <v>2</v>
      </c>
      <c r="F1011" s="9">
        <v>0</v>
      </c>
      <c r="G1011" s="9">
        <v>1</v>
      </c>
      <c r="H1011" s="9">
        <v>0</v>
      </c>
      <c r="I1011" s="9">
        <v>0</v>
      </c>
      <c r="J1011" s="9">
        <v>0</v>
      </c>
      <c r="K1011" s="9">
        <v>0</v>
      </c>
      <c r="L1011" s="9">
        <v>0</v>
      </c>
      <c r="M1011" s="9">
        <v>2</v>
      </c>
      <c r="N1011" s="9">
        <v>1</v>
      </c>
      <c r="O1011" s="9">
        <v>1</v>
      </c>
      <c r="P1011" s="9">
        <v>2</v>
      </c>
      <c r="Q1011" s="9">
        <v>1</v>
      </c>
      <c r="R1011" s="9">
        <v>1</v>
      </c>
      <c r="S1011" s="9">
        <v>2</v>
      </c>
      <c r="T1011" s="9">
        <v>1</v>
      </c>
      <c r="U1011" s="9">
        <v>1</v>
      </c>
      <c r="V1011" s="9">
        <v>1</v>
      </c>
      <c r="W1011" s="75">
        <v>1</v>
      </c>
      <c r="X1011" s="75">
        <v>1</v>
      </c>
      <c r="Y1011" s="75">
        <v>2</v>
      </c>
      <c r="Z1011" s="9">
        <v>2</v>
      </c>
      <c r="AA1011" s="9">
        <v>2</v>
      </c>
      <c r="AB1011" s="9">
        <v>2</v>
      </c>
      <c r="AC1011" s="9">
        <v>2</v>
      </c>
      <c r="AD1011" s="9">
        <v>1</v>
      </c>
      <c r="AE1011" s="9">
        <v>1</v>
      </c>
      <c r="AF1011" s="9">
        <v>1</v>
      </c>
      <c r="AG1011" s="9">
        <v>1</v>
      </c>
      <c r="AH1011" s="9">
        <v>1</v>
      </c>
      <c r="AI1011" s="9">
        <v>2</v>
      </c>
      <c r="AJ1011">
        <v>1</v>
      </c>
      <c r="AK1011">
        <v>1</v>
      </c>
      <c r="AL1011" s="58">
        <v>2</v>
      </c>
      <c r="AM1011">
        <v>1</v>
      </c>
      <c r="AN1011">
        <v>2</v>
      </c>
      <c r="AO1011">
        <v>2</v>
      </c>
      <c r="AP1011">
        <v>2</v>
      </c>
      <c r="AQ1011">
        <v>2</v>
      </c>
      <c r="AR1011">
        <v>2</v>
      </c>
      <c r="AS1011">
        <v>2</v>
      </c>
      <c r="AT1011">
        <v>2</v>
      </c>
      <c r="AU1011">
        <v>1</v>
      </c>
      <c r="AV1011">
        <v>2</v>
      </c>
      <c r="AW1011">
        <v>1</v>
      </c>
      <c r="AX1011">
        <v>1</v>
      </c>
      <c r="AY1011">
        <v>2</v>
      </c>
      <c r="AZ1011">
        <v>2</v>
      </c>
      <c r="BA1011">
        <v>2</v>
      </c>
      <c r="BB1011">
        <v>2</v>
      </c>
      <c r="BC1011">
        <v>1</v>
      </c>
      <c r="BD1011">
        <v>1</v>
      </c>
      <c r="BE1011">
        <v>1</v>
      </c>
      <c r="BF1011">
        <v>3</v>
      </c>
      <c r="BG1011">
        <v>2</v>
      </c>
      <c r="BH1011">
        <v>1</v>
      </c>
      <c r="BI1011">
        <v>2</v>
      </c>
      <c r="BJ1011">
        <v>1</v>
      </c>
      <c r="BK1011">
        <v>2</v>
      </c>
      <c r="BL1011">
        <v>1</v>
      </c>
      <c r="BM1011">
        <v>3</v>
      </c>
      <c r="BN1011">
        <v>4</v>
      </c>
      <c r="BO1011">
        <v>1</v>
      </c>
      <c r="BP1011">
        <v>2</v>
      </c>
      <c r="BQ1011">
        <v>1</v>
      </c>
      <c r="BR1011">
        <v>1</v>
      </c>
      <c r="BS1011">
        <v>2</v>
      </c>
    </row>
    <row r="1012" spans="1:72">
      <c r="A1012" s="9">
        <v>5060</v>
      </c>
      <c r="B1012" s="9">
        <v>2</v>
      </c>
      <c r="C1012" s="9">
        <v>3</v>
      </c>
      <c r="D1012" s="9">
        <v>5</v>
      </c>
      <c r="E1012" s="9">
        <v>6</v>
      </c>
      <c r="F1012" s="9">
        <v>1</v>
      </c>
      <c r="G1012" s="9">
        <v>0</v>
      </c>
      <c r="H1012" s="9">
        <v>0</v>
      </c>
      <c r="I1012" s="9">
        <v>1</v>
      </c>
      <c r="J1012" s="9">
        <v>0</v>
      </c>
      <c r="K1012" s="9">
        <v>0</v>
      </c>
      <c r="L1012" s="9">
        <v>0</v>
      </c>
      <c r="M1012" s="9">
        <v>1</v>
      </c>
      <c r="N1012" s="9">
        <v>2</v>
      </c>
      <c r="O1012" s="9">
        <v>2</v>
      </c>
      <c r="P1012" s="9">
        <v>1</v>
      </c>
      <c r="Q1012" s="9">
        <v>1</v>
      </c>
      <c r="R1012" s="9">
        <v>1</v>
      </c>
      <c r="S1012" s="9">
        <v>2</v>
      </c>
      <c r="T1012" s="9">
        <v>2</v>
      </c>
      <c r="U1012" s="9">
        <v>1</v>
      </c>
      <c r="V1012" s="9">
        <v>1</v>
      </c>
      <c r="W1012" s="75">
        <v>1</v>
      </c>
      <c r="X1012" s="75">
        <v>2</v>
      </c>
      <c r="Y1012" s="75">
        <v>2</v>
      </c>
      <c r="Z1012" s="9">
        <v>2</v>
      </c>
      <c r="AA1012" s="9">
        <v>2</v>
      </c>
      <c r="AB1012" s="9">
        <v>2</v>
      </c>
      <c r="AC1012" s="9">
        <v>1</v>
      </c>
      <c r="AD1012" s="9">
        <v>1</v>
      </c>
      <c r="AE1012" s="9">
        <v>2</v>
      </c>
      <c r="AF1012" s="9">
        <v>1</v>
      </c>
      <c r="AG1012" s="9">
        <v>1</v>
      </c>
      <c r="AH1012" s="9"/>
      <c r="AI1012" s="9"/>
      <c r="AJ1012">
        <v>1</v>
      </c>
      <c r="AK1012">
        <v>1</v>
      </c>
      <c r="AL1012" s="58">
        <v>2</v>
      </c>
      <c r="AM1012">
        <v>1</v>
      </c>
      <c r="AN1012">
        <v>2</v>
      </c>
      <c r="AO1012">
        <v>2</v>
      </c>
      <c r="AP1012">
        <v>2</v>
      </c>
      <c r="AQ1012">
        <v>2</v>
      </c>
      <c r="AR1012">
        <v>2</v>
      </c>
      <c r="AS1012">
        <v>2</v>
      </c>
      <c r="AT1012">
        <v>1</v>
      </c>
      <c r="AU1012">
        <v>1</v>
      </c>
      <c r="AV1012">
        <v>2</v>
      </c>
      <c r="AW1012">
        <v>1</v>
      </c>
      <c r="AX1012">
        <v>1</v>
      </c>
      <c r="AY1012">
        <v>2</v>
      </c>
      <c r="AZ1012">
        <v>1</v>
      </c>
      <c r="BA1012">
        <v>2</v>
      </c>
      <c r="BB1012">
        <v>2</v>
      </c>
      <c r="BC1012">
        <v>1</v>
      </c>
      <c r="BD1012">
        <v>1</v>
      </c>
      <c r="BE1012">
        <v>1</v>
      </c>
      <c r="BF1012">
        <v>2</v>
      </c>
      <c r="BG1012">
        <v>1</v>
      </c>
      <c r="BH1012">
        <v>1</v>
      </c>
      <c r="BI1012">
        <v>2</v>
      </c>
      <c r="BJ1012">
        <v>1</v>
      </c>
      <c r="BK1012">
        <v>1</v>
      </c>
      <c r="BL1012">
        <v>1</v>
      </c>
      <c r="BM1012">
        <v>2</v>
      </c>
      <c r="BN1012">
        <v>4</v>
      </c>
      <c r="BO1012">
        <v>1</v>
      </c>
      <c r="BP1012">
        <v>2</v>
      </c>
      <c r="BQ1012">
        <v>3</v>
      </c>
      <c r="BR1012">
        <v>1</v>
      </c>
      <c r="BS1012">
        <v>1</v>
      </c>
      <c r="BT1012" t="s">
        <v>535</v>
      </c>
    </row>
    <row r="1013" spans="1:72" hidden="1">
      <c r="A1013" s="9">
        <v>5061</v>
      </c>
      <c r="B1013" s="9">
        <v>2</v>
      </c>
      <c r="C1013" s="9">
        <v>3</v>
      </c>
      <c r="D1013" s="9">
        <v>4</v>
      </c>
      <c r="E1013" s="9">
        <v>6</v>
      </c>
      <c r="F1013" s="9">
        <v>1</v>
      </c>
      <c r="G1013" s="9">
        <v>1</v>
      </c>
      <c r="H1013" s="9">
        <v>0</v>
      </c>
      <c r="I1013" s="9">
        <v>1</v>
      </c>
      <c r="J1013" s="9">
        <v>1</v>
      </c>
      <c r="K1013" s="9">
        <v>0</v>
      </c>
      <c r="L1013" s="9">
        <v>0</v>
      </c>
      <c r="M1013" s="9">
        <v>1</v>
      </c>
      <c r="N1013" s="9">
        <v>1</v>
      </c>
      <c r="O1013" s="9">
        <v>1</v>
      </c>
      <c r="P1013" s="9">
        <v>2</v>
      </c>
      <c r="Q1013" s="9">
        <v>1</v>
      </c>
      <c r="R1013" s="9">
        <v>1</v>
      </c>
      <c r="S1013" s="9">
        <v>1</v>
      </c>
      <c r="T1013" s="9">
        <v>1</v>
      </c>
      <c r="U1013" s="9">
        <v>1</v>
      </c>
      <c r="V1013" s="9">
        <v>2</v>
      </c>
      <c r="W1013" s="75">
        <v>2</v>
      </c>
      <c r="X1013" s="75" t="s">
        <v>956</v>
      </c>
      <c r="Y1013" s="75" t="s">
        <v>952</v>
      </c>
      <c r="Z1013" s="9" t="s">
        <v>952</v>
      </c>
      <c r="AA1013" s="9">
        <v>2</v>
      </c>
      <c r="AB1013" s="9">
        <v>1</v>
      </c>
      <c r="AC1013" s="9">
        <v>1</v>
      </c>
      <c r="AD1013" s="9">
        <v>1</v>
      </c>
      <c r="AE1013" s="9">
        <v>1</v>
      </c>
      <c r="AF1013" s="9">
        <v>1</v>
      </c>
      <c r="AG1013" s="9">
        <v>1</v>
      </c>
      <c r="AH1013" s="9">
        <v>1</v>
      </c>
      <c r="AI1013" s="9">
        <v>2</v>
      </c>
      <c r="AJ1013">
        <v>1</v>
      </c>
      <c r="AK1013">
        <v>1</v>
      </c>
      <c r="AL1013" s="58">
        <v>2</v>
      </c>
      <c r="AM1013">
        <v>1</v>
      </c>
      <c r="AN1013">
        <v>2</v>
      </c>
      <c r="AO1013">
        <v>2</v>
      </c>
      <c r="AP1013">
        <v>1</v>
      </c>
      <c r="AQ1013">
        <v>2</v>
      </c>
      <c r="AR1013">
        <v>2</v>
      </c>
      <c r="AS1013">
        <v>2</v>
      </c>
      <c r="AT1013">
        <v>1</v>
      </c>
      <c r="AU1013">
        <v>1</v>
      </c>
      <c r="AV1013">
        <v>2</v>
      </c>
      <c r="AW1013">
        <v>1</v>
      </c>
      <c r="AX1013">
        <v>2</v>
      </c>
      <c r="AY1013">
        <v>2</v>
      </c>
      <c r="AZ1013">
        <v>2</v>
      </c>
      <c r="BA1013">
        <v>2</v>
      </c>
      <c r="BB1013">
        <v>1</v>
      </c>
      <c r="BC1013">
        <v>1</v>
      </c>
      <c r="BD1013">
        <v>1</v>
      </c>
      <c r="BE1013">
        <v>1</v>
      </c>
      <c r="BF1013">
        <v>2</v>
      </c>
      <c r="BG1013">
        <v>2</v>
      </c>
      <c r="BH1013">
        <v>1</v>
      </c>
      <c r="BI1013">
        <v>2</v>
      </c>
      <c r="BJ1013">
        <v>1</v>
      </c>
      <c r="BK1013">
        <v>2</v>
      </c>
      <c r="BL1013">
        <v>2</v>
      </c>
      <c r="BM1013">
        <v>1</v>
      </c>
      <c r="BN1013">
        <v>4</v>
      </c>
      <c r="BO1013">
        <v>4</v>
      </c>
      <c r="BP1013">
        <v>2</v>
      </c>
      <c r="BQ1013">
        <v>4</v>
      </c>
      <c r="BR1013">
        <v>1</v>
      </c>
      <c r="BS1013">
        <v>2</v>
      </c>
    </row>
    <row r="1014" spans="1:72" hidden="1">
      <c r="A1014" s="9">
        <v>5062</v>
      </c>
      <c r="B1014" s="9">
        <v>1</v>
      </c>
      <c r="C1014" s="9">
        <v>3</v>
      </c>
      <c r="D1014" s="9">
        <v>1</v>
      </c>
      <c r="E1014" s="9">
        <v>3</v>
      </c>
      <c r="F1014" s="9">
        <v>1</v>
      </c>
      <c r="G1014" s="9">
        <v>1</v>
      </c>
      <c r="H1014" s="9">
        <v>0</v>
      </c>
      <c r="I1014" s="9">
        <v>0</v>
      </c>
      <c r="J1014" s="9">
        <v>0</v>
      </c>
      <c r="K1014" s="9">
        <v>0</v>
      </c>
      <c r="L1014" s="9">
        <v>0</v>
      </c>
      <c r="M1014" s="9">
        <v>1</v>
      </c>
      <c r="N1014" s="9">
        <v>1</v>
      </c>
      <c r="O1014" s="9">
        <v>2</v>
      </c>
      <c r="P1014" s="9">
        <v>1</v>
      </c>
      <c r="Q1014" s="9">
        <v>1</v>
      </c>
      <c r="R1014" s="9">
        <v>1</v>
      </c>
      <c r="S1014" s="9">
        <v>1</v>
      </c>
      <c r="T1014" s="9">
        <v>1</v>
      </c>
      <c r="U1014" s="9">
        <v>1</v>
      </c>
      <c r="V1014" s="9">
        <v>1</v>
      </c>
      <c r="W1014" s="75">
        <v>2</v>
      </c>
      <c r="X1014" s="75" t="s">
        <v>956</v>
      </c>
      <c r="Y1014" s="75" t="s">
        <v>952</v>
      </c>
      <c r="Z1014" s="9" t="s">
        <v>952</v>
      </c>
      <c r="AA1014" s="9">
        <v>2</v>
      </c>
      <c r="AB1014" s="9">
        <v>1</v>
      </c>
      <c r="AC1014" s="9">
        <v>1</v>
      </c>
      <c r="AD1014" s="9">
        <v>1</v>
      </c>
      <c r="AE1014" s="9">
        <v>2</v>
      </c>
      <c r="AF1014" s="9">
        <v>1</v>
      </c>
      <c r="AG1014" s="9">
        <v>2</v>
      </c>
      <c r="AH1014" s="9">
        <v>1</v>
      </c>
      <c r="AI1014" s="9">
        <v>2</v>
      </c>
      <c r="AJ1014">
        <v>1</v>
      </c>
      <c r="AK1014">
        <v>1</v>
      </c>
      <c r="AL1014" s="58">
        <v>2</v>
      </c>
      <c r="AM1014">
        <v>1</v>
      </c>
      <c r="AN1014">
        <v>2</v>
      </c>
      <c r="AO1014">
        <v>2</v>
      </c>
      <c r="AP1014">
        <v>2</v>
      </c>
      <c r="AQ1014">
        <v>2</v>
      </c>
      <c r="AR1014">
        <v>2</v>
      </c>
      <c r="AS1014">
        <v>2</v>
      </c>
      <c r="AT1014">
        <v>1</v>
      </c>
      <c r="AU1014">
        <v>1</v>
      </c>
      <c r="AV1014">
        <v>2</v>
      </c>
      <c r="AW1014">
        <v>1</v>
      </c>
      <c r="AX1014">
        <v>2</v>
      </c>
      <c r="AY1014">
        <v>2</v>
      </c>
      <c r="AZ1014">
        <v>2</v>
      </c>
      <c r="BA1014">
        <v>1</v>
      </c>
      <c r="BB1014">
        <v>2</v>
      </c>
      <c r="BC1014">
        <v>1</v>
      </c>
      <c r="BD1014">
        <v>1</v>
      </c>
      <c r="BE1014">
        <v>1</v>
      </c>
      <c r="BF1014">
        <v>1</v>
      </c>
      <c r="BG1014">
        <v>1</v>
      </c>
      <c r="BH1014">
        <v>1</v>
      </c>
      <c r="BI1014">
        <v>2</v>
      </c>
      <c r="BJ1014">
        <v>1</v>
      </c>
      <c r="BK1014">
        <v>1</v>
      </c>
      <c r="BL1014">
        <v>1</v>
      </c>
      <c r="BM1014">
        <v>4</v>
      </c>
      <c r="BN1014">
        <v>4</v>
      </c>
      <c r="BO1014">
        <v>2</v>
      </c>
      <c r="BP1014">
        <v>4</v>
      </c>
      <c r="BQ1014">
        <v>4</v>
      </c>
      <c r="BR1014">
        <v>1</v>
      </c>
      <c r="BS1014">
        <v>1</v>
      </c>
    </row>
    <row r="1015" spans="1:72">
      <c r="A1015" s="9">
        <v>5063</v>
      </c>
      <c r="B1015" s="9">
        <v>1</v>
      </c>
      <c r="C1015" s="9">
        <v>8</v>
      </c>
      <c r="D1015" s="9">
        <v>1</v>
      </c>
      <c r="E1015" s="9">
        <v>5</v>
      </c>
      <c r="F1015" s="9">
        <v>0</v>
      </c>
      <c r="G1015" s="9">
        <v>0</v>
      </c>
      <c r="H1015" s="9">
        <v>0</v>
      </c>
      <c r="I1015" s="9">
        <v>0</v>
      </c>
      <c r="J1015" s="9">
        <v>0</v>
      </c>
      <c r="K1015" s="9">
        <v>1</v>
      </c>
      <c r="L1015" s="9">
        <v>0</v>
      </c>
      <c r="M1015" s="9">
        <v>2</v>
      </c>
      <c r="N1015" s="9">
        <v>2</v>
      </c>
      <c r="O1015" s="9">
        <v>2</v>
      </c>
      <c r="P1015" s="9">
        <v>1</v>
      </c>
      <c r="Q1015" s="9">
        <v>1</v>
      </c>
      <c r="R1015" s="9">
        <v>1</v>
      </c>
      <c r="S1015" s="9">
        <v>1</v>
      </c>
      <c r="T1015" s="9">
        <v>2</v>
      </c>
      <c r="U1015" s="9">
        <v>1</v>
      </c>
      <c r="V1015" s="9">
        <v>1</v>
      </c>
      <c r="W1015" s="75">
        <v>1</v>
      </c>
      <c r="X1015" s="75">
        <v>1</v>
      </c>
      <c r="Y1015" s="75">
        <v>2</v>
      </c>
      <c r="Z1015" s="9">
        <v>1</v>
      </c>
      <c r="AA1015" s="9">
        <v>2</v>
      </c>
      <c r="AB1015" s="9">
        <v>2</v>
      </c>
      <c r="AC1015" s="9">
        <v>2</v>
      </c>
      <c r="AD1015" s="9">
        <v>2</v>
      </c>
      <c r="AE1015" s="9">
        <v>2</v>
      </c>
      <c r="AF1015" s="9">
        <v>1</v>
      </c>
      <c r="AG1015" s="9">
        <v>1</v>
      </c>
      <c r="AH1015" s="91">
        <v>2</v>
      </c>
      <c r="AI1015" s="9">
        <v>2</v>
      </c>
      <c r="AJ1015">
        <v>2</v>
      </c>
      <c r="AK1015" t="s">
        <v>957</v>
      </c>
      <c r="AL1015" s="58">
        <v>2</v>
      </c>
      <c r="AM1015">
        <v>1</v>
      </c>
      <c r="AN1015">
        <v>2</v>
      </c>
      <c r="AO1015">
        <v>2</v>
      </c>
      <c r="AP1015">
        <v>2</v>
      </c>
      <c r="AQ1015">
        <v>2</v>
      </c>
      <c r="AR1015">
        <v>2</v>
      </c>
      <c r="AS1015">
        <v>2</v>
      </c>
      <c r="AT1015">
        <v>2</v>
      </c>
      <c r="AU1015">
        <v>2</v>
      </c>
      <c r="AV1015">
        <v>2</v>
      </c>
      <c r="AW1015">
        <v>2</v>
      </c>
      <c r="AX1015">
        <v>2</v>
      </c>
      <c r="AY1015">
        <v>2</v>
      </c>
      <c r="AZ1015">
        <v>2</v>
      </c>
      <c r="BA1015">
        <v>2</v>
      </c>
      <c r="BB1015">
        <v>2</v>
      </c>
      <c r="BC1015">
        <v>1</v>
      </c>
      <c r="BD1015">
        <v>1</v>
      </c>
      <c r="BE1015">
        <v>1</v>
      </c>
      <c r="BF1015">
        <v>2</v>
      </c>
      <c r="BG1015">
        <v>2</v>
      </c>
      <c r="BH1015">
        <v>1</v>
      </c>
      <c r="BI1015">
        <v>4</v>
      </c>
      <c r="BJ1015">
        <v>4</v>
      </c>
      <c r="BK1015">
        <v>1</v>
      </c>
      <c r="BL1015">
        <v>1</v>
      </c>
      <c r="BM1015">
        <v>3</v>
      </c>
      <c r="BN1015">
        <v>4</v>
      </c>
      <c r="BO1015">
        <v>2</v>
      </c>
      <c r="BP1015">
        <v>4</v>
      </c>
      <c r="BQ1015">
        <v>2</v>
      </c>
      <c r="BR1015">
        <v>1</v>
      </c>
      <c r="BS1015">
        <v>2</v>
      </c>
      <c r="BT1015" t="s">
        <v>536</v>
      </c>
    </row>
    <row r="1016" spans="1:72" hidden="1">
      <c r="A1016" s="9">
        <v>5064</v>
      </c>
      <c r="B1016" s="9">
        <v>1</v>
      </c>
      <c r="C1016" s="9">
        <v>7</v>
      </c>
      <c r="D1016" s="9">
        <v>1</v>
      </c>
      <c r="E1016" s="9">
        <v>6</v>
      </c>
      <c r="F1016" s="9">
        <v>0</v>
      </c>
      <c r="G1016" s="9">
        <v>0</v>
      </c>
      <c r="H1016" s="9">
        <v>0</v>
      </c>
      <c r="I1016" s="9">
        <v>1</v>
      </c>
      <c r="J1016" s="9">
        <v>0</v>
      </c>
      <c r="K1016" s="9">
        <v>0</v>
      </c>
      <c r="L1016" s="9">
        <v>0</v>
      </c>
      <c r="M1016" s="9">
        <v>2</v>
      </c>
      <c r="N1016" s="9">
        <v>1</v>
      </c>
      <c r="O1016" s="9">
        <v>2</v>
      </c>
      <c r="P1016" s="9">
        <v>1</v>
      </c>
      <c r="Q1016" s="9">
        <v>1</v>
      </c>
      <c r="R1016" s="9">
        <v>1</v>
      </c>
      <c r="S1016" s="9">
        <v>1</v>
      </c>
      <c r="T1016" s="9">
        <v>2</v>
      </c>
      <c r="U1016" s="9">
        <v>1</v>
      </c>
      <c r="V1016" s="9">
        <v>2</v>
      </c>
      <c r="W1016" s="75">
        <v>2</v>
      </c>
      <c r="X1016" s="75" t="s">
        <v>956</v>
      </c>
      <c r="Y1016" s="75" t="s">
        <v>952</v>
      </c>
      <c r="Z1016" s="9" t="s">
        <v>952</v>
      </c>
      <c r="AA1016" s="9">
        <v>2</v>
      </c>
      <c r="AB1016" s="9">
        <v>2</v>
      </c>
      <c r="AC1016" s="9">
        <v>1</v>
      </c>
      <c r="AD1016" s="9">
        <v>1</v>
      </c>
      <c r="AE1016" s="9">
        <v>2</v>
      </c>
      <c r="AF1016" s="9">
        <v>1</v>
      </c>
      <c r="AG1016" s="9">
        <v>2</v>
      </c>
      <c r="AH1016" s="91"/>
      <c r="AI1016" s="9">
        <v>2</v>
      </c>
      <c r="AJ1016">
        <v>2</v>
      </c>
      <c r="AK1016" t="s">
        <v>957</v>
      </c>
      <c r="AL1016" s="58">
        <v>2</v>
      </c>
      <c r="AM1016">
        <v>1</v>
      </c>
      <c r="AN1016">
        <v>1</v>
      </c>
      <c r="AO1016">
        <v>2</v>
      </c>
      <c r="AP1016">
        <v>1</v>
      </c>
      <c r="AQ1016">
        <v>2</v>
      </c>
      <c r="AR1016">
        <v>1</v>
      </c>
      <c r="AS1016">
        <v>2</v>
      </c>
      <c r="AT1016">
        <v>2</v>
      </c>
      <c r="AU1016">
        <v>2</v>
      </c>
      <c r="AV1016">
        <v>1</v>
      </c>
      <c r="AW1016">
        <v>1</v>
      </c>
      <c r="AX1016">
        <v>2</v>
      </c>
      <c r="AY1016">
        <v>2</v>
      </c>
      <c r="AZ1016">
        <v>2</v>
      </c>
      <c r="BA1016">
        <v>2</v>
      </c>
      <c r="BB1016">
        <v>2</v>
      </c>
      <c r="BC1016">
        <v>1</v>
      </c>
      <c r="BD1016">
        <v>1</v>
      </c>
      <c r="BE1016">
        <v>2</v>
      </c>
      <c r="BF1016" t="s">
        <v>957</v>
      </c>
      <c r="BG1016" t="s">
        <v>957</v>
      </c>
      <c r="BH1016">
        <v>1</v>
      </c>
      <c r="BI1016">
        <v>3</v>
      </c>
      <c r="BJ1016">
        <v>2</v>
      </c>
      <c r="BK1016">
        <v>4</v>
      </c>
      <c r="BL1016">
        <v>3</v>
      </c>
      <c r="BM1016">
        <v>1</v>
      </c>
      <c r="BN1016">
        <v>4</v>
      </c>
      <c r="BO1016">
        <v>2</v>
      </c>
      <c r="BP1016">
        <v>2</v>
      </c>
      <c r="BQ1016">
        <v>2</v>
      </c>
      <c r="BR1016">
        <v>1</v>
      </c>
      <c r="BS1016">
        <v>5</v>
      </c>
      <c r="BT1016" t="s">
        <v>537</v>
      </c>
    </row>
    <row r="1017" spans="1:72" hidden="1">
      <c r="A1017" s="9">
        <v>5065</v>
      </c>
      <c r="B1017" s="9">
        <v>2</v>
      </c>
      <c r="C1017" s="9">
        <v>4</v>
      </c>
      <c r="D1017" s="9">
        <v>4</v>
      </c>
      <c r="E1017" s="9">
        <v>7</v>
      </c>
      <c r="F1017" s="9">
        <v>0</v>
      </c>
      <c r="G1017" s="9">
        <v>0</v>
      </c>
      <c r="H1017" s="9">
        <v>1</v>
      </c>
      <c r="I1017" s="9">
        <v>1</v>
      </c>
      <c r="J1017" s="9">
        <v>0</v>
      </c>
      <c r="K1017" s="9">
        <v>0</v>
      </c>
      <c r="L1017" s="9">
        <v>0</v>
      </c>
      <c r="M1017" s="9">
        <v>1</v>
      </c>
      <c r="N1017" s="9">
        <v>1</v>
      </c>
      <c r="O1017" s="9">
        <v>2</v>
      </c>
      <c r="P1017" s="9">
        <v>1</v>
      </c>
      <c r="Q1017" s="9">
        <v>1</v>
      </c>
      <c r="R1017" s="9">
        <v>1</v>
      </c>
      <c r="S1017" s="9">
        <v>2</v>
      </c>
      <c r="T1017" s="9">
        <v>1</v>
      </c>
      <c r="U1017" s="9">
        <v>1</v>
      </c>
      <c r="V1017" s="9">
        <v>2</v>
      </c>
      <c r="W1017" s="75">
        <v>1</v>
      </c>
      <c r="X1017" s="75">
        <v>1</v>
      </c>
      <c r="Y1017" s="75">
        <v>2</v>
      </c>
      <c r="Z1017" s="9">
        <v>2</v>
      </c>
      <c r="AA1017" s="9">
        <v>2</v>
      </c>
      <c r="AB1017" s="9">
        <v>2</v>
      </c>
      <c r="AC1017" s="9">
        <v>1</v>
      </c>
      <c r="AD1017" s="9">
        <v>1</v>
      </c>
      <c r="AE1017" s="9">
        <v>2</v>
      </c>
      <c r="AF1017" s="9">
        <v>2</v>
      </c>
      <c r="AG1017" s="9">
        <v>1</v>
      </c>
      <c r="AH1017" s="9">
        <v>1</v>
      </c>
      <c r="AI1017" s="9">
        <v>2</v>
      </c>
      <c r="AJ1017">
        <v>2</v>
      </c>
      <c r="AK1017" t="s">
        <v>957</v>
      </c>
      <c r="AL1017" s="58">
        <v>2</v>
      </c>
      <c r="AM1017">
        <v>1</v>
      </c>
      <c r="AN1017">
        <v>1</v>
      </c>
      <c r="AO1017">
        <v>2</v>
      </c>
      <c r="AP1017">
        <v>2</v>
      </c>
      <c r="AQ1017">
        <v>2</v>
      </c>
      <c r="AR1017">
        <v>2</v>
      </c>
      <c r="AS1017">
        <v>2</v>
      </c>
      <c r="AT1017">
        <v>1</v>
      </c>
      <c r="AU1017">
        <v>1</v>
      </c>
      <c r="AV1017">
        <v>2</v>
      </c>
      <c r="AW1017">
        <v>2</v>
      </c>
      <c r="AX1017">
        <v>2</v>
      </c>
      <c r="AY1017">
        <v>2</v>
      </c>
      <c r="AZ1017">
        <v>2</v>
      </c>
      <c r="BA1017">
        <v>1</v>
      </c>
      <c r="BB1017">
        <v>1</v>
      </c>
      <c r="BC1017">
        <v>1</v>
      </c>
      <c r="BD1017">
        <v>1</v>
      </c>
      <c r="BE1017">
        <v>1</v>
      </c>
      <c r="BF1017">
        <v>2</v>
      </c>
      <c r="BG1017">
        <v>2</v>
      </c>
      <c r="BH1017">
        <v>2</v>
      </c>
      <c r="BI1017">
        <v>3</v>
      </c>
      <c r="BJ1017">
        <v>2</v>
      </c>
      <c r="BK1017">
        <v>2</v>
      </c>
      <c r="BL1017">
        <v>2</v>
      </c>
      <c r="BM1017">
        <v>2</v>
      </c>
      <c r="BN1017">
        <v>3</v>
      </c>
      <c r="BO1017">
        <v>2</v>
      </c>
      <c r="BP1017">
        <v>2</v>
      </c>
      <c r="BQ1017">
        <v>3</v>
      </c>
      <c r="BR1017">
        <v>2</v>
      </c>
      <c r="BS1017">
        <v>2</v>
      </c>
    </row>
    <row r="1018" spans="1:72" hidden="1">
      <c r="A1018" s="9">
        <v>5066</v>
      </c>
      <c r="B1018" s="9">
        <v>1</v>
      </c>
      <c r="C1018" s="9">
        <v>7</v>
      </c>
      <c r="D1018" s="9">
        <v>7</v>
      </c>
      <c r="E1018" s="9">
        <v>16</v>
      </c>
      <c r="F1018" s="9">
        <v>0</v>
      </c>
      <c r="G1018" s="9">
        <v>0</v>
      </c>
      <c r="H1018" s="9">
        <v>0</v>
      </c>
      <c r="I1018" s="9">
        <v>0</v>
      </c>
      <c r="J1018" s="9">
        <v>0</v>
      </c>
      <c r="K1018" s="9">
        <v>1</v>
      </c>
      <c r="L1018" s="9">
        <v>0</v>
      </c>
      <c r="M1018" s="9">
        <v>2</v>
      </c>
      <c r="N1018" s="9">
        <v>1</v>
      </c>
      <c r="O1018" s="9">
        <v>1</v>
      </c>
      <c r="P1018" s="9">
        <v>1</v>
      </c>
      <c r="Q1018" s="9">
        <v>1</v>
      </c>
      <c r="R1018" s="9">
        <v>1</v>
      </c>
      <c r="S1018" s="9">
        <v>1</v>
      </c>
      <c r="T1018" s="9">
        <v>2</v>
      </c>
      <c r="U1018" s="9">
        <v>1</v>
      </c>
      <c r="V1018" s="9">
        <v>2</v>
      </c>
      <c r="W1018" s="75">
        <v>2</v>
      </c>
      <c r="X1018" s="75" t="s">
        <v>954</v>
      </c>
      <c r="Y1018" s="75" t="s">
        <v>952</v>
      </c>
      <c r="Z1018" s="9" t="s">
        <v>952</v>
      </c>
      <c r="AA1018" s="9">
        <v>2</v>
      </c>
      <c r="AB1018" s="9">
        <v>2</v>
      </c>
      <c r="AC1018" s="9">
        <v>1</v>
      </c>
      <c r="AD1018" s="9">
        <v>1</v>
      </c>
      <c r="AE1018" s="9">
        <v>1</v>
      </c>
      <c r="AF1018" s="9">
        <v>1</v>
      </c>
      <c r="AG1018" s="9">
        <v>1</v>
      </c>
      <c r="AH1018" s="91">
        <v>2</v>
      </c>
      <c r="AI1018" s="9">
        <v>2</v>
      </c>
      <c r="AJ1018">
        <v>2</v>
      </c>
      <c r="AK1018" t="s">
        <v>957</v>
      </c>
      <c r="AL1018" s="58">
        <v>2</v>
      </c>
      <c r="AM1018">
        <v>1</v>
      </c>
      <c r="AN1018">
        <v>1</v>
      </c>
      <c r="AO1018">
        <v>1</v>
      </c>
      <c r="AP1018">
        <v>1</v>
      </c>
      <c r="AQ1018">
        <v>2</v>
      </c>
      <c r="AR1018">
        <v>2</v>
      </c>
      <c r="AS1018">
        <v>2</v>
      </c>
      <c r="AT1018">
        <v>1</v>
      </c>
      <c r="AU1018">
        <v>1</v>
      </c>
      <c r="AV1018">
        <v>2</v>
      </c>
      <c r="AW1018">
        <v>2</v>
      </c>
      <c r="AX1018">
        <v>2</v>
      </c>
      <c r="AY1018">
        <v>2</v>
      </c>
      <c r="AZ1018">
        <v>1</v>
      </c>
      <c r="BA1018">
        <v>2</v>
      </c>
      <c r="BB1018">
        <v>2</v>
      </c>
      <c r="BC1018">
        <v>1</v>
      </c>
      <c r="BD1018">
        <v>1</v>
      </c>
      <c r="BE1018">
        <v>1</v>
      </c>
      <c r="BF1018">
        <v>1</v>
      </c>
      <c r="BG1018">
        <v>1</v>
      </c>
      <c r="BH1018">
        <v>1</v>
      </c>
      <c r="BI1018">
        <v>2</v>
      </c>
      <c r="BJ1018">
        <v>1</v>
      </c>
      <c r="BK1018">
        <v>2</v>
      </c>
      <c r="BL1018">
        <v>2</v>
      </c>
      <c r="BM1018">
        <v>2</v>
      </c>
      <c r="BN1018">
        <v>4</v>
      </c>
      <c r="BO1018">
        <v>3</v>
      </c>
      <c r="BP1018">
        <v>2</v>
      </c>
      <c r="BQ1018">
        <v>3</v>
      </c>
      <c r="BR1018">
        <v>1</v>
      </c>
      <c r="BS1018">
        <v>5</v>
      </c>
      <c r="BT1018" t="s">
        <v>538</v>
      </c>
    </row>
    <row r="1019" spans="1:72" hidden="1">
      <c r="A1019" s="9">
        <v>5067</v>
      </c>
      <c r="B1019" s="9">
        <v>2</v>
      </c>
      <c r="C1019" s="9">
        <v>5</v>
      </c>
      <c r="D1019" s="9">
        <v>4</v>
      </c>
      <c r="E1019" s="9">
        <v>13</v>
      </c>
      <c r="F1019" s="9">
        <v>0</v>
      </c>
      <c r="G1019" s="9">
        <v>0</v>
      </c>
      <c r="H1019" s="9">
        <v>0</v>
      </c>
      <c r="I1019" s="9">
        <v>1</v>
      </c>
      <c r="J1019" s="9">
        <v>0</v>
      </c>
      <c r="K1019" s="9">
        <v>0</v>
      </c>
      <c r="L1019" s="9">
        <v>0</v>
      </c>
      <c r="M1019" s="9">
        <v>2</v>
      </c>
      <c r="N1019" s="9">
        <v>2</v>
      </c>
      <c r="O1019" s="9">
        <v>2</v>
      </c>
      <c r="P1019" s="9">
        <v>2</v>
      </c>
      <c r="Q1019" s="9">
        <v>1</v>
      </c>
      <c r="R1019" s="9">
        <v>1</v>
      </c>
      <c r="S1019" s="9">
        <v>1</v>
      </c>
      <c r="T1019" s="9">
        <v>1</v>
      </c>
      <c r="U1019" s="9">
        <v>1</v>
      </c>
      <c r="V1019" s="9">
        <v>2</v>
      </c>
      <c r="W1019" s="75">
        <v>1</v>
      </c>
      <c r="X1019" s="75">
        <v>1</v>
      </c>
      <c r="Y1019" s="75">
        <v>2</v>
      </c>
      <c r="Z1019" s="9"/>
      <c r="AA1019" s="9">
        <v>2</v>
      </c>
      <c r="AB1019" s="9">
        <v>1</v>
      </c>
      <c r="AC1019" s="9">
        <v>2</v>
      </c>
      <c r="AD1019" s="9">
        <v>1</v>
      </c>
      <c r="AE1019" s="9">
        <v>2</v>
      </c>
      <c r="AF1019" s="9">
        <v>1</v>
      </c>
      <c r="AG1019" s="9">
        <v>2</v>
      </c>
      <c r="AH1019" s="91">
        <v>2</v>
      </c>
      <c r="AI1019" s="9">
        <v>2</v>
      </c>
      <c r="AJ1019">
        <v>2</v>
      </c>
      <c r="AK1019" t="s">
        <v>957</v>
      </c>
      <c r="AL1019" s="58">
        <v>2</v>
      </c>
      <c r="AM1019">
        <v>1</v>
      </c>
      <c r="AN1019">
        <v>1</v>
      </c>
      <c r="AO1019">
        <v>2</v>
      </c>
      <c r="AP1019">
        <v>1</v>
      </c>
      <c r="AQ1019">
        <v>1</v>
      </c>
      <c r="AR1019">
        <v>2</v>
      </c>
      <c r="AS1019">
        <v>2</v>
      </c>
      <c r="AT1019">
        <v>2</v>
      </c>
      <c r="AU1019">
        <v>1</v>
      </c>
      <c r="AV1019">
        <v>2</v>
      </c>
      <c r="AW1019">
        <v>1</v>
      </c>
      <c r="AX1019">
        <v>2</v>
      </c>
      <c r="AY1019">
        <v>2</v>
      </c>
      <c r="AZ1019">
        <v>2</v>
      </c>
      <c r="BA1019">
        <v>1</v>
      </c>
      <c r="BB1019">
        <v>2</v>
      </c>
      <c r="BC1019">
        <v>1</v>
      </c>
      <c r="BD1019">
        <v>1</v>
      </c>
      <c r="BE1019">
        <v>2</v>
      </c>
      <c r="BF1019" t="s">
        <v>957</v>
      </c>
      <c r="BG1019" t="s">
        <v>957</v>
      </c>
      <c r="BH1019">
        <v>1</v>
      </c>
      <c r="BI1019">
        <v>3</v>
      </c>
      <c r="BJ1019">
        <v>2</v>
      </c>
      <c r="BK1019">
        <v>4</v>
      </c>
      <c r="BL1019">
        <v>2</v>
      </c>
      <c r="BM1019">
        <v>2</v>
      </c>
      <c r="BN1019">
        <v>4</v>
      </c>
      <c r="BO1019">
        <v>3</v>
      </c>
      <c r="BP1019">
        <v>2</v>
      </c>
      <c r="BQ1019">
        <v>2</v>
      </c>
      <c r="BR1019">
        <v>1</v>
      </c>
      <c r="BS1019">
        <v>5</v>
      </c>
      <c r="BT1019" t="s">
        <v>539</v>
      </c>
    </row>
    <row r="1020" spans="1:72" hidden="1">
      <c r="A1020" s="9">
        <v>5068</v>
      </c>
      <c r="B1020" s="9">
        <v>1</v>
      </c>
      <c r="C1020" s="9">
        <v>5</v>
      </c>
      <c r="D1020" s="9">
        <v>1</v>
      </c>
      <c r="E1020" s="9">
        <v>16</v>
      </c>
      <c r="F1020" s="9">
        <v>0</v>
      </c>
      <c r="G1020" s="9">
        <v>0</v>
      </c>
      <c r="H1020" s="9">
        <v>0</v>
      </c>
      <c r="I1020" s="9">
        <v>1</v>
      </c>
      <c r="J1020" s="9">
        <v>0</v>
      </c>
      <c r="K1020" s="9">
        <v>0</v>
      </c>
      <c r="L1020" s="9">
        <v>0</v>
      </c>
      <c r="M1020" s="9">
        <v>2</v>
      </c>
      <c r="N1020" s="9">
        <v>1</v>
      </c>
      <c r="O1020" s="9">
        <v>1</v>
      </c>
      <c r="P1020" s="9">
        <v>1</v>
      </c>
      <c r="Q1020" s="9">
        <v>1</v>
      </c>
      <c r="R1020" s="9">
        <v>1</v>
      </c>
      <c r="S1020" s="9">
        <v>2</v>
      </c>
      <c r="T1020" s="9">
        <v>2</v>
      </c>
      <c r="U1020" s="9">
        <v>1</v>
      </c>
      <c r="V1020" s="9">
        <v>2</v>
      </c>
      <c r="W1020" s="75">
        <v>1</v>
      </c>
      <c r="X1020" s="75">
        <v>1</v>
      </c>
      <c r="Y1020" s="75">
        <v>2</v>
      </c>
      <c r="Z1020" s="9">
        <v>1</v>
      </c>
      <c r="AA1020" s="9">
        <v>1</v>
      </c>
      <c r="AB1020" s="9">
        <v>2</v>
      </c>
      <c r="AC1020" s="9">
        <v>1</v>
      </c>
      <c r="AD1020" s="9">
        <v>1</v>
      </c>
      <c r="AE1020" s="9">
        <v>1</v>
      </c>
      <c r="AF1020" s="9">
        <v>1</v>
      </c>
      <c r="AG1020" s="9">
        <v>1</v>
      </c>
      <c r="AH1020" s="91">
        <v>1</v>
      </c>
      <c r="AI1020" s="9">
        <v>2</v>
      </c>
      <c r="AJ1020">
        <v>2</v>
      </c>
      <c r="AK1020" t="s">
        <v>957</v>
      </c>
      <c r="AL1020" s="58">
        <v>2</v>
      </c>
      <c r="AM1020">
        <v>1</v>
      </c>
      <c r="AN1020">
        <v>2</v>
      </c>
      <c r="AO1020">
        <v>2</v>
      </c>
      <c r="AP1020">
        <v>1</v>
      </c>
      <c r="AQ1020">
        <v>2</v>
      </c>
      <c r="AR1020">
        <v>2</v>
      </c>
      <c r="AS1020">
        <v>2</v>
      </c>
      <c r="AT1020">
        <v>2</v>
      </c>
      <c r="AU1020">
        <v>1</v>
      </c>
      <c r="AV1020">
        <v>2</v>
      </c>
      <c r="AW1020">
        <v>2</v>
      </c>
      <c r="AX1020">
        <v>2</v>
      </c>
      <c r="AY1020">
        <v>2</v>
      </c>
      <c r="AZ1020">
        <v>2</v>
      </c>
      <c r="BA1020">
        <v>1</v>
      </c>
      <c r="BB1020">
        <v>1</v>
      </c>
      <c r="BC1020">
        <v>1</v>
      </c>
      <c r="BD1020">
        <v>1</v>
      </c>
      <c r="BE1020">
        <v>1</v>
      </c>
      <c r="BF1020">
        <v>2</v>
      </c>
      <c r="BG1020">
        <v>2</v>
      </c>
      <c r="BH1020">
        <v>1</v>
      </c>
      <c r="BI1020">
        <v>1</v>
      </c>
      <c r="BJ1020">
        <v>1</v>
      </c>
      <c r="BK1020">
        <v>1</v>
      </c>
      <c r="BL1020">
        <v>1</v>
      </c>
      <c r="BM1020">
        <v>1</v>
      </c>
      <c r="BN1020">
        <v>4</v>
      </c>
      <c r="BO1020">
        <v>2</v>
      </c>
      <c r="BP1020">
        <v>2</v>
      </c>
      <c r="BQ1020">
        <v>2</v>
      </c>
      <c r="BR1020">
        <v>2</v>
      </c>
      <c r="BS1020">
        <v>2</v>
      </c>
    </row>
    <row r="1021" spans="1:72">
      <c r="A1021" s="9">
        <v>5069</v>
      </c>
      <c r="B1021" s="9">
        <v>1</v>
      </c>
      <c r="C1021" s="9">
        <v>5</v>
      </c>
      <c r="D1021" s="9">
        <v>1</v>
      </c>
      <c r="E1021" s="9">
        <v>16</v>
      </c>
      <c r="F1021" s="9">
        <v>0</v>
      </c>
      <c r="G1021" s="9">
        <v>0</v>
      </c>
      <c r="H1021" s="9">
        <v>0</v>
      </c>
      <c r="I1021" s="9">
        <v>1</v>
      </c>
      <c r="J1021" s="9">
        <v>0</v>
      </c>
      <c r="K1021" s="9">
        <v>0</v>
      </c>
      <c r="L1021" s="9">
        <v>0</v>
      </c>
      <c r="M1021" s="9">
        <v>2</v>
      </c>
      <c r="N1021" s="9">
        <v>2</v>
      </c>
      <c r="O1021" s="9">
        <v>1</v>
      </c>
      <c r="P1021" s="9">
        <v>1</v>
      </c>
      <c r="Q1021" s="9">
        <v>1</v>
      </c>
      <c r="R1021" s="9">
        <v>1</v>
      </c>
      <c r="S1021" s="9">
        <v>1</v>
      </c>
      <c r="T1021" s="9">
        <v>2</v>
      </c>
      <c r="U1021" s="9">
        <v>1</v>
      </c>
      <c r="V1021" s="9">
        <v>1</v>
      </c>
      <c r="W1021" s="75">
        <v>2</v>
      </c>
      <c r="X1021" s="75" t="s">
        <v>956</v>
      </c>
      <c r="Y1021" s="75" t="s">
        <v>952</v>
      </c>
      <c r="Z1021" s="9" t="s">
        <v>952</v>
      </c>
      <c r="AA1021" s="9">
        <v>1</v>
      </c>
      <c r="AB1021" s="9">
        <v>2</v>
      </c>
      <c r="AC1021" s="9">
        <v>1</v>
      </c>
      <c r="AD1021" s="9">
        <v>2</v>
      </c>
      <c r="AE1021" s="9">
        <v>1</v>
      </c>
      <c r="AF1021" s="9">
        <v>1</v>
      </c>
      <c r="AG1021" s="9">
        <v>1</v>
      </c>
      <c r="AH1021" s="91">
        <v>1</v>
      </c>
      <c r="AI1021" s="9">
        <v>2</v>
      </c>
      <c r="AJ1021">
        <v>2</v>
      </c>
      <c r="AK1021" t="s">
        <v>957</v>
      </c>
      <c r="AL1021" s="58">
        <v>2</v>
      </c>
      <c r="AM1021">
        <v>1</v>
      </c>
      <c r="AN1021">
        <v>1</v>
      </c>
      <c r="AO1021">
        <v>2</v>
      </c>
      <c r="AP1021">
        <v>2</v>
      </c>
      <c r="AQ1021">
        <v>2</v>
      </c>
      <c r="AR1021">
        <v>2</v>
      </c>
      <c r="AS1021">
        <v>2</v>
      </c>
      <c r="AT1021">
        <v>2</v>
      </c>
      <c r="AU1021">
        <v>2</v>
      </c>
      <c r="AV1021">
        <v>2</v>
      </c>
      <c r="AW1021">
        <v>1</v>
      </c>
      <c r="AX1021">
        <v>2</v>
      </c>
      <c r="AY1021">
        <v>2</v>
      </c>
      <c r="AZ1021">
        <v>1</v>
      </c>
      <c r="BA1021">
        <v>1</v>
      </c>
      <c r="BB1021">
        <v>2</v>
      </c>
      <c r="BC1021">
        <v>1</v>
      </c>
      <c r="BD1021">
        <v>1</v>
      </c>
      <c r="BE1021">
        <v>1</v>
      </c>
      <c r="BF1021">
        <v>2</v>
      </c>
      <c r="BG1021">
        <v>1</v>
      </c>
      <c r="BH1021">
        <v>2</v>
      </c>
      <c r="BI1021">
        <v>2</v>
      </c>
      <c r="BJ1021">
        <v>1</v>
      </c>
      <c r="BK1021">
        <v>1</v>
      </c>
      <c r="BL1021">
        <v>1</v>
      </c>
      <c r="BM1021">
        <v>2</v>
      </c>
      <c r="BN1021">
        <v>4</v>
      </c>
      <c r="BO1021">
        <v>2</v>
      </c>
      <c r="BP1021">
        <v>1</v>
      </c>
      <c r="BQ1021">
        <v>3</v>
      </c>
      <c r="BR1021">
        <v>1</v>
      </c>
      <c r="BS1021">
        <v>2</v>
      </c>
      <c r="BT1021" t="s">
        <v>540</v>
      </c>
    </row>
    <row r="1022" spans="1:72" hidden="1">
      <c r="A1022" s="9">
        <v>5070</v>
      </c>
      <c r="B1022" s="9">
        <v>1</v>
      </c>
      <c r="C1022" s="9">
        <v>3</v>
      </c>
      <c r="D1022" s="9">
        <v>1</v>
      </c>
      <c r="E1022" s="9">
        <v>7</v>
      </c>
      <c r="F1022" s="9">
        <v>0</v>
      </c>
      <c r="G1022" s="9">
        <v>0</v>
      </c>
      <c r="H1022" s="9">
        <v>0</v>
      </c>
      <c r="I1022" s="9">
        <v>0</v>
      </c>
      <c r="J1022" s="9">
        <v>0</v>
      </c>
      <c r="K1022" s="9">
        <v>0</v>
      </c>
      <c r="L1022" s="9">
        <v>1</v>
      </c>
      <c r="M1022" s="9">
        <v>3</v>
      </c>
      <c r="N1022" s="9">
        <v>2</v>
      </c>
      <c r="O1022" s="9">
        <v>2</v>
      </c>
      <c r="P1022" s="9">
        <v>2</v>
      </c>
      <c r="Q1022" s="9">
        <v>1</v>
      </c>
      <c r="R1022" s="9">
        <v>1</v>
      </c>
      <c r="S1022" s="9">
        <v>1</v>
      </c>
      <c r="T1022" s="9">
        <v>2</v>
      </c>
      <c r="U1022" s="9">
        <v>1</v>
      </c>
      <c r="V1022" s="9">
        <v>2</v>
      </c>
      <c r="W1022" s="75">
        <v>1</v>
      </c>
      <c r="X1022" s="75">
        <v>1</v>
      </c>
      <c r="Y1022" s="75">
        <v>2</v>
      </c>
      <c r="Z1022" s="9">
        <v>2</v>
      </c>
      <c r="AA1022" s="9">
        <v>2</v>
      </c>
      <c r="AB1022" s="9">
        <v>1</v>
      </c>
      <c r="AC1022" s="9">
        <v>2</v>
      </c>
      <c r="AD1022" s="9">
        <v>1</v>
      </c>
      <c r="AE1022" s="9">
        <v>2</v>
      </c>
      <c r="AF1022" s="9">
        <v>2</v>
      </c>
      <c r="AG1022" s="9">
        <v>1</v>
      </c>
      <c r="AH1022" s="91">
        <v>1</v>
      </c>
      <c r="AI1022" s="9">
        <v>2</v>
      </c>
      <c r="AJ1022">
        <v>2</v>
      </c>
      <c r="AK1022" t="s">
        <v>957</v>
      </c>
      <c r="AL1022" s="58">
        <v>2</v>
      </c>
      <c r="AM1022">
        <v>2</v>
      </c>
      <c r="AN1022">
        <v>2</v>
      </c>
      <c r="AO1022">
        <v>2</v>
      </c>
      <c r="AP1022">
        <v>1</v>
      </c>
      <c r="AQ1022">
        <v>2</v>
      </c>
      <c r="AR1022">
        <v>2</v>
      </c>
      <c r="AS1022">
        <v>2</v>
      </c>
      <c r="AT1022">
        <v>2</v>
      </c>
      <c r="AU1022">
        <v>2</v>
      </c>
      <c r="AV1022">
        <v>2</v>
      </c>
      <c r="AW1022">
        <v>2</v>
      </c>
      <c r="AX1022">
        <v>2</v>
      </c>
      <c r="AY1022">
        <v>2</v>
      </c>
      <c r="AZ1022">
        <v>2</v>
      </c>
      <c r="BA1022">
        <v>1</v>
      </c>
      <c r="BB1022">
        <v>2</v>
      </c>
      <c r="BC1022">
        <v>1</v>
      </c>
      <c r="BD1022">
        <v>1</v>
      </c>
      <c r="BE1022">
        <v>1</v>
      </c>
      <c r="BF1022">
        <v>2</v>
      </c>
      <c r="BG1022">
        <v>2</v>
      </c>
      <c r="BH1022">
        <v>1</v>
      </c>
      <c r="BI1022">
        <v>4</v>
      </c>
      <c r="BJ1022">
        <v>1</v>
      </c>
      <c r="BK1022">
        <v>3</v>
      </c>
      <c r="BL1022">
        <v>2</v>
      </c>
      <c r="BM1022">
        <v>1</v>
      </c>
      <c r="BN1022">
        <v>4</v>
      </c>
      <c r="BO1022">
        <v>3</v>
      </c>
      <c r="BP1022">
        <v>2</v>
      </c>
      <c r="BQ1022">
        <v>2</v>
      </c>
      <c r="BR1022">
        <v>1</v>
      </c>
      <c r="BS1022">
        <v>5</v>
      </c>
      <c r="BT1022" t="s">
        <v>541</v>
      </c>
    </row>
    <row r="1023" spans="1:72" hidden="1">
      <c r="A1023" s="9">
        <v>5071</v>
      </c>
      <c r="B1023" s="9">
        <v>2</v>
      </c>
      <c r="C1023" s="9">
        <v>4</v>
      </c>
      <c r="D1023" s="9">
        <v>1</v>
      </c>
      <c r="E1023" s="9">
        <v>4</v>
      </c>
      <c r="F1023" s="9">
        <v>0</v>
      </c>
      <c r="G1023" s="9">
        <v>0</v>
      </c>
      <c r="H1023" s="9">
        <v>0</v>
      </c>
      <c r="I1023" s="9">
        <v>0</v>
      </c>
      <c r="J1023" s="9">
        <v>1</v>
      </c>
      <c r="K1023" s="9">
        <v>0</v>
      </c>
      <c r="L1023" s="9">
        <v>0</v>
      </c>
      <c r="M1023" s="9">
        <v>3</v>
      </c>
      <c r="N1023" s="9">
        <v>2</v>
      </c>
      <c r="O1023" s="9">
        <v>2</v>
      </c>
      <c r="P1023" s="9">
        <v>2</v>
      </c>
      <c r="Q1023" s="9">
        <v>1</v>
      </c>
      <c r="R1023" s="9">
        <v>1</v>
      </c>
      <c r="S1023" s="9">
        <v>2</v>
      </c>
      <c r="T1023" s="9">
        <v>2</v>
      </c>
      <c r="U1023" s="9">
        <v>1</v>
      </c>
      <c r="V1023" s="9">
        <v>2</v>
      </c>
      <c r="W1023" s="75">
        <v>2</v>
      </c>
      <c r="X1023" s="75" t="s">
        <v>956</v>
      </c>
      <c r="Y1023" s="75" t="s">
        <v>952</v>
      </c>
      <c r="Z1023" s="9" t="s">
        <v>952</v>
      </c>
      <c r="AA1023" s="9">
        <v>2</v>
      </c>
      <c r="AB1023" s="9">
        <v>1</v>
      </c>
      <c r="AC1023" s="9">
        <v>1</v>
      </c>
      <c r="AD1023" s="9">
        <v>1</v>
      </c>
      <c r="AE1023" s="9">
        <v>2</v>
      </c>
      <c r="AF1023" s="9">
        <v>2</v>
      </c>
      <c r="AG1023" s="9">
        <v>1</v>
      </c>
      <c r="AH1023" s="9">
        <v>2</v>
      </c>
      <c r="AI1023" s="9">
        <v>2</v>
      </c>
      <c r="AJ1023">
        <v>2</v>
      </c>
      <c r="AK1023" t="s">
        <v>957</v>
      </c>
      <c r="AL1023" s="58">
        <v>2</v>
      </c>
      <c r="AM1023">
        <v>1</v>
      </c>
      <c r="AN1023">
        <v>2</v>
      </c>
      <c r="AO1023">
        <v>2</v>
      </c>
      <c r="AP1023">
        <v>2</v>
      </c>
      <c r="AQ1023">
        <v>2</v>
      </c>
      <c r="AR1023">
        <v>2</v>
      </c>
      <c r="AS1023">
        <v>2</v>
      </c>
      <c r="AT1023">
        <v>1</v>
      </c>
      <c r="AU1023">
        <v>2</v>
      </c>
      <c r="AV1023">
        <v>2</v>
      </c>
      <c r="AW1023">
        <v>2</v>
      </c>
      <c r="AX1023">
        <v>2</v>
      </c>
      <c r="AY1023">
        <v>1</v>
      </c>
      <c r="AZ1023">
        <v>2</v>
      </c>
      <c r="BA1023">
        <v>2</v>
      </c>
      <c r="BB1023">
        <v>2</v>
      </c>
      <c r="BC1023">
        <v>1</v>
      </c>
      <c r="BD1023">
        <v>1</v>
      </c>
      <c r="BE1023">
        <v>2</v>
      </c>
      <c r="BF1023" t="s">
        <v>957</v>
      </c>
      <c r="BG1023" t="s">
        <v>957</v>
      </c>
      <c r="BH1023">
        <v>2</v>
      </c>
      <c r="BI1023">
        <v>4</v>
      </c>
      <c r="BJ1023">
        <v>2</v>
      </c>
      <c r="BK1023">
        <v>4</v>
      </c>
      <c r="BL1023">
        <v>2</v>
      </c>
      <c r="BM1023">
        <v>1</v>
      </c>
      <c r="BN1023">
        <v>4</v>
      </c>
      <c r="BO1023">
        <v>3</v>
      </c>
      <c r="BP1023">
        <v>4</v>
      </c>
      <c r="BQ1023">
        <v>3</v>
      </c>
      <c r="BR1023">
        <v>1</v>
      </c>
      <c r="BS1023">
        <v>5</v>
      </c>
    </row>
    <row r="1024" spans="1:72" hidden="1">
      <c r="A1024" s="9">
        <v>5072</v>
      </c>
      <c r="B1024" s="9">
        <v>1</v>
      </c>
      <c r="C1024" s="9">
        <v>5</v>
      </c>
      <c r="D1024" s="9">
        <v>7</v>
      </c>
      <c r="E1024" s="9">
        <v>17</v>
      </c>
      <c r="F1024" s="9">
        <v>0</v>
      </c>
      <c r="G1024" s="9">
        <v>0</v>
      </c>
      <c r="H1024" s="9">
        <v>0</v>
      </c>
      <c r="I1024" s="9">
        <v>0</v>
      </c>
      <c r="J1024" s="9">
        <v>0</v>
      </c>
      <c r="K1024" s="9">
        <v>0</v>
      </c>
      <c r="L1024" s="9">
        <v>1</v>
      </c>
      <c r="M1024" s="9">
        <v>3</v>
      </c>
      <c r="N1024" s="9">
        <v>2</v>
      </c>
      <c r="O1024" s="9">
        <v>1</v>
      </c>
      <c r="P1024" s="9">
        <v>2</v>
      </c>
      <c r="Q1024" s="9">
        <v>1</v>
      </c>
      <c r="R1024" s="9">
        <v>1</v>
      </c>
      <c r="S1024" s="9">
        <v>2</v>
      </c>
      <c r="T1024" s="9">
        <v>1</v>
      </c>
      <c r="U1024" s="9">
        <v>1</v>
      </c>
      <c r="V1024" s="9">
        <v>1</v>
      </c>
      <c r="W1024" s="75">
        <v>2</v>
      </c>
      <c r="X1024" s="75" t="s">
        <v>956</v>
      </c>
      <c r="Y1024" s="75" t="s">
        <v>952</v>
      </c>
      <c r="Z1024" s="9" t="s">
        <v>952</v>
      </c>
      <c r="AA1024" s="9">
        <v>2</v>
      </c>
      <c r="AB1024" s="9">
        <v>2</v>
      </c>
      <c r="AC1024" s="9">
        <v>1</v>
      </c>
      <c r="AD1024" s="9">
        <v>1</v>
      </c>
      <c r="AE1024" s="9">
        <v>1</v>
      </c>
      <c r="AF1024" s="9">
        <v>2</v>
      </c>
      <c r="AG1024" s="9">
        <v>2</v>
      </c>
      <c r="AH1024" s="91">
        <v>1</v>
      </c>
      <c r="AI1024" s="9">
        <v>2</v>
      </c>
      <c r="AJ1024">
        <v>2</v>
      </c>
      <c r="AK1024" t="s">
        <v>957</v>
      </c>
      <c r="AL1024" s="58">
        <v>2</v>
      </c>
      <c r="AM1024">
        <v>1</v>
      </c>
      <c r="AN1024">
        <v>1</v>
      </c>
      <c r="AO1024">
        <v>1</v>
      </c>
      <c r="AP1024">
        <v>1</v>
      </c>
      <c r="AQ1024">
        <v>2</v>
      </c>
      <c r="AR1024">
        <v>2</v>
      </c>
      <c r="AS1024">
        <v>2</v>
      </c>
      <c r="AT1024">
        <v>2</v>
      </c>
      <c r="AU1024">
        <v>2</v>
      </c>
      <c r="AV1024">
        <v>2</v>
      </c>
      <c r="AW1024">
        <v>1</v>
      </c>
      <c r="AX1024">
        <v>2</v>
      </c>
      <c r="AY1024">
        <v>2</v>
      </c>
      <c r="AZ1024">
        <v>2</v>
      </c>
      <c r="BA1024">
        <v>2</v>
      </c>
      <c r="BB1024">
        <v>2</v>
      </c>
      <c r="BC1024">
        <v>1</v>
      </c>
      <c r="BD1024">
        <v>1</v>
      </c>
      <c r="BE1024">
        <v>1</v>
      </c>
      <c r="BF1024">
        <v>2</v>
      </c>
      <c r="BG1024">
        <v>2</v>
      </c>
      <c r="BH1024">
        <v>1</v>
      </c>
      <c r="BI1024">
        <v>2</v>
      </c>
      <c r="BJ1024">
        <v>3</v>
      </c>
      <c r="BK1024">
        <v>3</v>
      </c>
      <c r="BL1024">
        <v>2</v>
      </c>
      <c r="BM1024">
        <v>2</v>
      </c>
      <c r="BN1024">
        <v>3</v>
      </c>
      <c r="BO1024">
        <v>4</v>
      </c>
      <c r="BP1024">
        <v>2</v>
      </c>
      <c r="BQ1024">
        <v>3</v>
      </c>
      <c r="BR1024">
        <v>1</v>
      </c>
      <c r="BS1024">
        <v>5</v>
      </c>
      <c r="BT1024" t="s">
        <v>542</v>
      </c>
    </row>
    <row r="1025" spans="1:72" hidden="1">
      <c r="A1025" s="9">
        <v>5073</v>
      </c>
      <c r="B1025" s="9">
        <v>2</v>
      </c>
      <c r="C1025" s="9">
        <v>5</v>
      </c>
      <c r="D1025" s="9">
        <v>5</v>
      </c>
      <c r="E1025" s="9">
        <v>10</v>
      </c>
      <c r="F1025" s="9">
        <v>0</v>
      </c>
      <c r="G1025" s="9">
        <v>0</v>
      </c>
      <c r="H1025" s="9">
        <v>0</v>
      </c>
      <c r="I1025" s="9">
        <v>1</v>
      </c>
      <c r="J1025" s="9">
        <v>0</v>
      </c>
      <c r="K1025" s="9">
        <v>0</v>
      </c>
      <c r="L1025" s="9">
        <v>0</v>
      </c>
      <c r="M1025" s="9">
        <v>2</v>
      </c>
      <c r="N1025" s="9">
        <v>1</v>
      </c>
      <c r="O1025" s="9">
        <v>1</v>
      </c>
      <c r="P1025" s="9">
        <v>1</v>
      </c>
      <c r="Q1025" s="9">
        <v>1</v>
      </c>
      <c r="R1025" s="9">
        <v>1</v>
      </c>
      <c r="S1025" s="9">
        <v>2</v>
      </c>
      <c r="T1025" s="9">
        <v>1</v>
      </c>
      <c r="U1025" s="9">
        <v>1</v>
      </c>
      <c r="V1025" s="9">
        <v>1</v>
      </c>
      <c r="W1025" s="75">
        <v>2</v>
      </c>
      <c r="X1025" s="75" t="s">
        <v>956</v>
      </c>
      <c r="Y1025" s="75" t="s">
        <v>952</v>
      </c>
      <c r="Z1025" s="9" t="s">
        <v>952</v>
      </c>
      <c r="AA1025" s="9">
        <v>1</v>
      </c>
      <c r="AB1025" s="9">
        <v>2</v>
      </c>
      <c r="AC1025" s="9">
        <v>1</v>
      </c>
      <c r="AD1025" s="9">
        <v>1</v>
      </c>
      <c r="AE1025" s="9">
        <v>2</v>
      </c>
      <c r="AF1025" s="9">
        <v>1</v>
      </c>
      <c r="AG1025" s="9">
        <v>1</v>
      </c>
      <c r="AH1025" s="9"/>
      <c r="AI1025" s="9"/>
      <c r="AJ1025">
        <v>2</v>
      </c>
      <c r="AK1025" t="s">
        <v>957</v>
      </c>
      <c r="AL1025" s="58">
        <v>1</v>
      </c>
      <c r="AM1025">
        <v>1</v>
      </c>
      <c r="AN1025">
        <v>1</v>
      </c>
      <c r="AO1025">
        <v>2</v>
      </c>
      <c r="AP1025">
        <v>2</v>
      </c>
      <c r="AQ1025">
        <v>2</v>
      </c>
      <c r="AR1025">
        <v>2</v>
      </c>
      <c r="AS1025">
        <v>2</v>
      </c>
      <c r="AT1025">
        <v>2</v>
      </c>
      <c r="AU1025">
        <v>2</v>
      </c>
      <c r="AV1025">
        <v>2</v>
      </c>
      <c r="AW1025">
        <v>1</v>
      </c>
      <c r="AX1025">
        <v>2</v>
      </c>
      <c r="AY1025">
        <v>2</v>
      </c>
      <c r="AZ1025">
        <v>2</v>
      </c>
      <c r="BA1025">
        <v>2</v>
      </c>
      <c r="BB1025">
        <v>2</v>
      </c>
      <c r="BC1025">
        <v>1</v>
      </c>
      <c r="BD1025">
        <v>1</v>
      </c>
      <c r="BE1025">
        <v>1</v>
      </c>
      <c r="BF1025">
        <v>2</v>
      </c>
      <c r="BH1025">
        <v>1</v>
      </c>
      <c r="BI1025">
        <v>3</v>
      </c>
      <c r="BJ1025">
        <v>2</v>
      </c>
      <c r="BK1025">
        <v>2</v>
      </c>
      <c r="BL1025">
        <v>1</v>
      </c>
      <c r="BM1025">
        <v>2</v>
      </c>
      <c r="BN1025">
        <v>4</v>
      </c>
      <c r="BO1025">
        <v>2</v>
      </c>
      <c r="BP1025">
        <v>2</v>
      </c>
      <c r="BQ1025">
        <v>2</v>
      </c>
      <c r="BR1025">
        <v>1</v>
      </c>
      <c r="BS1025">
        <v>2</v>
      </c>
    </row>
    <row r="1026" spans="1:72" hidden="1">
      <c r="A1026" s="9">
        <v>5074</v>
      </c>
      <c r="B1026" s="9">
        <v>1</v>
      </c>
      <c r="C1026" s="9">
        <v>5</v>
      </c>
      <c r="D1026" s="9">
        <v>1</v>
      </c>
      <c r="E1026" s="9">
        <v>5</v>
      </c>
      <c r="F1026" s="9">
        <v>0</v>
      </c>
      <c r="G1026" s="9">
        <v>0</v>
      </c>
      <c r="H1026" s="9">
        <v>0</v>
      </c>
      <c r="I1026" s="9">
        <v>1</v>
      </c>
      <c r="J1026" s="9">
        <v>0</v>
      </c>
      <c r="K1026" s="9">
        <v>0</v>
      </c>
      <c r="L1026" s="9">
        <v>0</v>
      </c>
      <c r="M1026" s="9">
        <v>2</v>
      </c>
      <c r="N1026" s="9">
        <v>1</v>
      </c>
      <c r="O1026" s="9">
        <v>1</v>
      </c>
      <c r="P1026" s="9">
        <v>1</v>
      </c>
      <c r="Q1026" s="9">
        <v>1</v>
      </c>
      <c r="R1026" s="9">
        <v>1</v>
      </c>
      <c r="S1026" s="9">
        <v>1</v>
      </c>
      <c r="T1026" s="9">
        <v>1</v>
      </c>
      <c r="U1026" s="9">
        <v>1</v>
      </c>
      <c r="V1026" s="9">
        <v>2</v>
      </c>
      <c r="W1026" s="75">
        <v>2</v>
      </c>
      <c r="X1026" s="75" t="s">
        <v>956</v>
      </c>
      <c r="Y1026" s="75" t="s">
        <v>952</v>
      </c>
      <c r="Z1026" s="9" t="s">
        <v>952</v>
      </c>
      <c r="AA1026" s="9">
        <v>1</v>
      </c>
      <c r="AB1026" s="9">
        <v>1</v>
      </c>
      <c r="AC1026" s="9">
        <v>1</v>
      </c>
      <c r="AD1026" s="9">
        <v>1</v>
      </c>
      <c r="AE1026" s="9">
        <v>2</v>
      </c>
      <c r="AF1026" s="9">
        <v>1</v>
      </c>
      <c r="AG1026" s="9">
        <v>2</v>
      </c>
      <c r="AH1026" s="91">
        <v>2</v>
      </c>
      <c r="AI1026" s="9">
        <v>2</v>
      </c>
      <c r="AJ1026">
        <v>2</v>
      </c>
      <c r="AK1026" t="s">
        <v>957</v>
      </c>
      <c r="AL1026" s="58">
        <v>2</v>
      </c>
      <c r="AM1026">
        <v>1</v>
      </c>
      <c r="AN1026">
        <v>1</v>
      </c>
      <c r="AO1026">
        <v>2</v>
      </c>
      <c r="AP1026">
        <v>1</v>
      </c>
      <c r="AQ1026">
        <v>2</v>
      </c>
      <c r="AR1026">
        <v>2</v>
      </c>
      <c r="AS1026">
        <v>2</v>
      </c>
      <c r="AT1026">
        <v>2</v>
      </c>
      <c r="AU1026">
        <v>1</v>
      </c>
      <c r="AV1026">
        <v>2</v>
      </c>
      <c r="AW1026">
        <v>1</v>
      </c>
      <c r="AX1026">
        <v>2</v>
      </c>
      <c r="AY1026">
        <v>2</v>
      </c>
      <c r="AZ1026">
        <v>2</v>
      </c>
      <c r="BA1026">
        <v>2</v>
      </c>
      <c r="BB1026">
        <v>2</v>
      </c>
      <c r="BC1026">
        <v>1</v>
      </c>
      <c r="BD1026">
        <v>1</v>
      </c>
      <c r="BE1026">
        <v>1</v>
      </c>
      <c r="BF1026">
        <v>2</v>
      </c>
      <c r="BG1026">
        <v>2</v>
      </c>
      <c r="BH1026">
        <v>1</v>
      </c>
      <c r="BI1026">
        <v>1</v>
      </c>
      <c r="BJ1026">
        <v>1</v>
      </c>
      <c r="BK1026">
        <v>2</v>
      </c>
      <c r="BL1026">
        <v>1</v>
      </c>
      <c r="BM1026">
        <v>2</v>
      </c>
      <c r="BN1026">
        <v>4</v>
      </c>
      <c r="BO1026">
        <v>1</v>
      </c>
      <c r="BP1026">
        <v>2</v>
      </c>
      <c r="BQ1026">
        <v>1</v>
      </c>
      <c r="BR1026">
        <v>1</v>
      </c>
      <c r="BS1026">
        <v>3</v>
      </c>
      <c r="BT1026" t="s">
        <v>543</v>
      </c>
    </row>
    <row r="1027" spans="1:72" hidden="1">
      <c r="A1027" s="9">
        <v>5075</v>
      </c>
      <c r="B1027" s="9">
        <v>1</v>
      </c>
      <c r="C1027" s="9">
        <v>5</v>
      </c>
      <c r="D1027" s="9">
        <v>7</v>
      </c>
      <c r="E1027" s="9">
        <v>1</v>
      </c>
      <c r="F1027" s="9">
        <v>0</v>
      </c>
      <c r="G1027" s="9">
        <v>0</v>
      </c>
      <c r="H1027" s="9">
        <v>0</v>
      </c>
      <c r="I1027" s="9">
        <v>0</v>
      </c>
      <c r="J1027" s="9">
        <v>0</v>
      </c>
      <c r="K1027" s="9">
        <v>0</v>
      </c>
      <c r="L1027" s="9">
        <v>1</v>
      </c>
      <c r="M1027" s="9">
        <v>2</v>
      </c>
      <c r="N1027" s="9">
        <v>1</v>
      </c>
      <c r="O1027" s="9">
        <v>2</v>
      </c>
      <c r="P1027" s="9">
        <v>2</v>
      </c>
      <c r="Q1027" s="9">
        <v>1</v>
      </c>
      <c r="R1027" s="9">
        <v>1</v>
      </c>
      <c r="S1027" s="9">
        <v>2</v>
      </c>
      <c r="T1027" s="9">
        <v>2</v>
      </c>
      <c r="U1027" s="9">
        <v>1</v>
      </c>
      <c r="V1027" s="9">
        <v>2</v>
      </c>
      <c r="W1027" s="75">
        <v>2</v>
      </c>
      <c r="X1027" s="75" t="s">
        <v>956</v>
      </c>
      <c r="Y1027" s="75" t="s">
        <v>952</v>
      </c>
      <c r="Z1027" s="9" t="s">
        <v>952</v>
      </c>
      <c r="AA1027" s="9">
        <v>1</v>
      </c>
      <c r="AB1027" s="9">
        <v>2</v>
      </c>
      <c r="AC1027" s="9">
        <v>1</v>
      </c>
      <c r="AD1027" s="9">
        <v>1</v>
      </c>
      <c r="AE1027" s="9">
        <v>2</v>
      </c>
      <c r="AF1027" s="9">
        <v>2</v>
      </c>
      <c r="AG1027" s="9">
        <v>2</v>
      </c>
      <c r="AH1027" s="9">
        <v>1</v>
      </c>
      <c r="AI1027" s="9">
        <v>2</v>
      </c>
      <c r="AJ1027">
        <v>2</v>
      </c>
      <c r="AK1027" t="s">
        <v>957</v>
      </c>
      <c r="AL1027" s="58">
        <v>2</v>
      </c>
      <c r="AM1027">
        <v>1</v>
      </c>
      <c r="AN1027">
        <v>1</v>
      </c>
      <c r="AO1027">
        <v>2</v>
      </c>
      <c r="AP1027">
        <v>2</v>
      </c>
      <c r="AQ1027">
        <v>2</v>
      </c>
      <c r="AR1027">
        <v>2</v>
      </c>
      <c r="AS1027">
        <v>2</v>
      </c>
      <c r="AT1027">
        <v>2</v>
      </c>
      <c r="AU1027">
        <v>2</v>
      </c>
      <c r="AV1027">
        <v>2</v>
      </c>
      <c r="AW1027">
        <v>1</v>
      </c>
      <c r="AX1027">
        <v>2</v>
      </c>
      <c r="AY1027">
        <v>2</v>
      </c>
      <c r="AZ1027">
        <v>2</v>
      </c>
      <c r="BA1027">
        <v>2</v>
      </c>
      <c r="BB1027">
        <v>2</v>
      </c>
      <c r="BC1027">
        <v>1</v>
      </c>
      <c r="BD1027">
        <v>1</v>
      </c>
      <c r="BE1027">
        <v>1</v>
      </c>
      <c r="BF1027">
        <v>1</v>
      </c>
      <c r="BG1027">
        <v>1</v>
      </c>
      <c r="BH1027">
        <v>1</v>
      </c>
      <c r="BI1027">
        <v>2</v>
      </c>
      <c r="BJ1027">
        <v>2</v>
      </c>
      <c r="BK1027">
        <v>3</v>
      </c>
      <c r="BL1027">
        <v>3</v>
      </c>
      <c r="BM1027">
        <v>3</v>
      </c>
      <c r="BN1027">
        <v>4</v>
      </c>
      <c r="BO1027">
        <v>3</v>
      </c>
      <c r="BP1027">
        <v>1</v>
      </c>
      <c r="BQ1027">
        <v>2</v>
      </c>
      <c r="BR1027">
        <v>1</v>
      </c>
      <c r="BS1027">
        <v>5</v>
      </c>
      <c r="BT1027" t="s">
        <v>544</v>
      </c>
    </row>
    <row r="1028" spans="1:72" hidden="1">
      <c r="A1028" s="9">
        <v>5076</v>
      </c>
      <c r="B1028" s="9">
        <v>1</v>
      </c>
      <c r="C1028" s="9">
        <v>6</v>
      </c>
      <c r="D1028" s="9">
        <v>3</v>
      </c>
      <c r="E1028" s="9">
        <v>15</v>
      </c>
      <c r="F1028" s="9">
        <v>0</v>
      </c>
      <c r="G1028" s="9">
        <v>0</v>
      </c>
      <c r="H1028" s="9">
        <v>0</v>
      </c>
      <c r="I1028" s="9">
        <v>1</v>
      </c>
      <c r="J1028" s="9">
        <v>0</v>
      </c>
      <c r="K1028" s="9">
        <v>0</v>
      </c>
      <c r="L1028" s="9">
        <v>0</v>
      </c>
      <c r="M1028" s="9">
        <v>2</v>
      </c>
      <c r="N1028" s="9">
        <v>1</v>
      </c>
      <c r="O1028" s="9">
        <v>1</v>
      </c>
      <c r="P1028" s="9">
        <v>2</v>
      </c>
      <c r="Q1028" s="9">
        <v>1</v>
      </c>
      <c r="R1028" s="9">
        <v>1</v>
      </c>
      <c r="S1028" s="9">
        <v>1</v>
      </c>
      <c r="T1028" s="9">
        <v>1</v>
      </c>
      <c r="U1028" s="9">
        <v>1</v>
      </c>
      <c r="V1028" s="9">
        <v>1</v>
      </c>
      <c r="W1028" s="75">
        <v>1</v>
      </c>
      <c r="X1028" s="75">
        <v>1</v>
      </c>
      <c r="Y1028" s="75">
        <v>2</v>
      </c>
      <c r="Z1028" s="9">
        <v>1</v>
      </c>
      <c r="AA1028" s="9">
        <v>2</v>
      </c>
      <c r="AB1028" s="9">
        <v>2</v>
      </c>
      <c r="AC1028" s="9">
        <v>1</v>
      </c>
      <c r="AD1028" s="9">
        <v>2</v>
      </c>
      <c r="AE1028" s="9">
        <v>2</v>
      </c>
      <c r="AF1028" s="9">
        <v>1</v>
      </c>
      <c r="AG1028" s="9">
        <v>1</v>
      </c>
      <c r="AH1028" s="9">
        <v>1</v>
      </c>
      <c r="AI1028" s="9">
        <v>2</v>
      </c>
      <c r="AJ1028">
        <v>2</v>
      </c>
      <c r="AK1028" t="s">
        <v>957</v>
      </c>
      <c r="AL1028" s="58">
        <v>2</v>
      </c>
      <c r="AM1028">
        <v>1</v>
      </c>
      <c r="AN1028">
        <v>2</v>
      </c>
      <c r="AO1028">
        <v>1</v>
      </c>
      <c r="AP1028">
        <v>1</v>
      </c>
      <c r="AQ1028">
        <v>2</v>
      </c>
      <c r="AR1028">
        <v>2</v>
      </c>
      <c r="AS1028">
        <v>2</v>
      </c>
      <c r="AT1028">
        <v>2</v>
      </c>
      <c r="AU1028">
        <v>2</v>
      </c>
      <c r="AV1028">
        <v>2</v>
      </c>
      <c r="AW1028">
        <v>1</v>
      </c>
      <c r="AX1028">
        <v>2</v>
      </c>
      <c r="AY1028">
        <v>2</v>
      </c>
      <c r="AZ1028">
        <v>2</v>
      </c>
      <c r="BA1028">
        <v>1</v>
      </c>
      <c r="BB1028">
        <v>2</v>
      </c>
      <c r="BC1028">
        <v>1</v>
      </c>
      <c r="BD1028">
        <v>1</v>
      </c>
      <c r="BE1028">
        <v>1</v>
      </c>
      <c r="BF1028">
        <v>2</v>
      </c>
      <c r="BG1028">
        <v>2</v>
      </c>
      <c r="BH1028">
        <v>1</v>
      </c>
      <c r="BI1028">
        <v>3</v>
      </c>
      <c r="BJ1028">
        <v>3</v>
      </c>
      <c r="BK1028">
        <v>2</v>
      </c>
      <c r="BL1028">
        <v>2</v>
      </c>
      <c r="BM1028">
        <v>1</v>
      </c>
      <c r="BN1028">
        <v>4</v>
      </c>
      <c r="BO1028">
        <v>2</v>
      </c>
      <c r="BP1028">
        <v>2</v>
      </c>
      <c r="BQ1028">
        <v>2</v>
      </c>
      <c r="BR1028">
        <v>1</v>
      </c>
      <c r="BS1028">
        <v>2</v>
      </c>
    </row>
    <row r="1029" spans="1:72" hidden="1">
      <c r="A1029" s="9">
        <v>5077</v>
      </c>
      <c r="B1029" s="9">
        <v>1</v>
      </c>
      <c r="C1029" s="9">
        <v>6</v>
      </c>
      <c r="D1029" s="9">
        <v>1</v>
      </c>
      <c r="E1029" s="9">
        <v>13</v>
      </c>
      <c r="F1029" s="9">
        <v>0</v>
      </c>
      <c r="G1029" s="9">
        <v>0</v>
      </c>
      <c r="H1029" s="9">
        <v>0</v>
      </c>
      <c r="I1029" s="9">
        <v>1</v>
      </c>
      <c r="J1029" s="9">
        <v>0</v>
      </c>
      <c r="K1029" s="9">
        <v>0</v>
      </c>
      <c r="L1029" s="9">
        <v>0</v>
      </c>
      <c r="M1029" s="9">
        <v>2</v>
      </c>
      <c r="N1029" s="9">
        <v>1</v>
      </c>
      <c r="O1029" s="9">
        <v>1</v>
      </c>
      <c r="P1029" s="9">
        <v>1</v>
      </c>
      <c r="Q1029" s="9">
        <v>1</v>
      </c>
      <c r="R1029" s="9">
        <v>2</v>
      </c>
      <c r="S1029" s="9">
        <v>1</v>
      </c>
      <c r="T1029" s="9">
        <v>2</v>
      </c>
      <c r="U1029" s="9">
        <v>1</v>
      </c>
      <c r="V1029" s="9">
        <v>2</v>
      </c>
      <c r="W1029" s="75">
        <v>1</v>
      </c>
      <c r="X1029" s="75">
        <v>1</v>
      </c>
      <c r="Y1029" s="75">
        <v>2</v>
      </c>
      <c r="Z1029" s="9">
        <v>1</v>
      </c>
      <c r="AA1029" s="9">
        <v>1</v>
      </c>
      <c r="AB1029" s="9">
        <v>2</v>
      </c>
      <c r="AC1029" s="9">
        <v>1</v>
      </c>
      <c r="AD1029" s="9">
        <v>1</v>
      </c>
      <c r="AE1029" s="9">
        <v>2</v>
      </c>
      <c r="AF1029" s="9">
        <v>1</v>
      </c>
      <c r="AG1029" s="9">
        <v>1</v>
      </c>
      <c r="AH1029" s="9">
        <v>1</v>
      </c>
      <c r="AI1029" s="9">
        <v>1</v>
      </c>
      <c r="AJ1029">
        <v>2</v>
      </c>
      <c r="AK1029" t="s">
        <v>957</v>
      </c>
      <c r="AL1029" s="58">
        <v>2</v>
      </c>
      <c r="AM1029">
        <v>1</v>
      </c>
      <c r="AN1029">
        <v>2</v>
      </c>
      <c r="AO1029">
        <v>2</v>
      </c>
      <c r="AP1029">
        <v>1</v>
      </c>
      <c r="AQ1029">
        <v>2</v>
      </c>
      <c r="AR1029">
        <v>2</v>
      </c>
      <c r="AS1029">
        <v>2</v>
      </c>
      <c r="AT1029">
        <v>2</v>
      </c>
      <c r="AU1029">
        <v>1</v>
      </c>
      <c r="AV1029">
        <v>1</v>
      </c>
      <c r="AW1029">
        <v>1</v>
      </c>
      <c r="AX1029">
        <v>2</v>
      </c>
      <c r="AY1029">
        <v>2</v>
      </c>
      <c r="AZ1029">
        <v>1</v>
      </c>
      <c r="BA1029">
        <v>1</v>
      </c>
      <c r="BB1029">
        <v>2</v>
      </c>
      <c r="BC1029">
        <v>1</v>
      </c>
      <c r="BD1029">
        <v>1</v>
      </c>
      <c r="BE1029">
        <v>1</v>
      </c>
      <c r="BF1029">
        <v>1</v>
      </c>
      <c r="BG1029">
        <v>1</v>
      </c>
      <c r="BH1029">
        <v>1</v>
      </c>
      <c r="BI1029">
        <v>1</v>
      </c>
      <c r="BJ1029">
        <v>1</v>
      </c>
      <c r="BK1029">
        <v>2</v>
      </c>
      <c r="BL1029">
        <v>2</v>
      </c>
      <c r="BM1029">
        <v>2</v>
      </c>
      <c r="BN1029">
        <v>4</v>
      </c>
      <c r="BO1029">
        <v>2</v>
      </c>
      <c r="BP1029">
        <v>2</v>
      </c>
      <c r="BQ1029">
        <v>1</v>
      </c>
      <c r="BR1029">
        <v>1</v>
      </c>
      <c r="BS1029">
        <v>5</v>
      </c>
    </row>
    <row r="1030" spans="1:72" hidden="1">
      <c r="A1030" s="9">
        <v>5078</v>
      </c>
      <c r="B1030" s="9">
        <v>1</v>
      </c>
      <c r="C1030" s="9">
        <v>9</v>
      </c>
      <c r="D1030" s="9">
        <v>7</v>
      </c>
      <c r="E1030" s="9">
        <v>11</v>
      </c>
      <c r="F1030" s="9">
        <v>0</v>
      </c>
      <c r="G1030" s="9">
        <v>0</v>
      </c>
      <c r="H1030" s="9">
        <v>0</v>
      </c>
      <c r="I1030" s="9">
        <v>0</v>
      </c>
      <c r="J1030" s="9">
        <v>0</v>
      </c>
      <c r="K1030" s="9">
        <v>1</v>
      </c>
      <c r="L1030" s="9">
        <v>0</v>
      </c>
      <c r="M1030" s="9">
        <v>2</v>
      </c>
      <c r="N1030" s="9">
        <v>1</v>
      </c>
      <c r="O1030" s="9">
        <v>1</v>
      </c>
      <c r="P1030" s="9">
        <v>1</v>
      </c>
      <c r="Q1030" s="9">
        <v>1</v>
      </c>
      <c r="R1030" s="9">
        <v>1</v>
      </c>
      <c r="S1030" s="9">
        <v>2</v>
      </c>
      <c r="T1030" s="9">
        <v>1</v>
      </c>
      <c r="U1030" s="9">
        <v>1</v>
      </c>
      <c r="V1030" s="9">
        <v>1</v>
      </c>
      <c r="W1030" s="75">
        <v>2</v>
      </c>
      <c r="X1030" s="75" t="s">
        <v>956</v>
      </c>
      <c r="Y1030" s="75" t="s">
        <v>952</v>
      </c>
      <c r="Z1030" s="9" t="s">
        <v>952</v>
      </c>
      <c r="AA1030" s="9">
        <v>1</v>
      </c>
      <c r="AB1030" s="9">
        <v>2</v>
      </c>
      <c r="AC1030" s="9">
        <v>1</v>
      </c>
      <c r="AD1030" s="9">
        <v>1</v>
      </c>
      <c r="AE1030" s="9">
        <v>2</v>
      </c>
      <c r="AF1030" s="9">
        <v>1</v>
      </c>
      <c r="AG1030" s="9">
        <v>1</v>
      </c>
      <c r="AH1030" s="91">
        <v>1</v>
      </c>
      <c r="AI1030" s="9">
        <v>2</v>
      </c>
      <c r="AJ1030">
        <v>2</v>
      </c>
      <c r="AK1030" t="s">
        <v>957</v>
      </c>
      <c r="AL1030" s="58">
        <v>2</v>
      </c>
      <c r="AM1030">
        <v>1</v>
      </c>
      <c r="AN1030">
        <v>1</v>
      </c>
      <c r="AO1030">
        <v>2</v>
      </c>
      <c r="AP1030">
        <v>2</v>
      </c>
      <c r="AQ1030">
        <v>2</v>
      </c>
      <c r="AR1030">
        <v>2</v>
      </c>
      <c r="AS1030">
        <v>2</v>
      </c>
      <c r="AT1030">
        <v>2</v>
      </c>
      <c r="AU1030">
        <v>1</v>
      </c>
      <c r="AV1030">
        <v>2</v>
      </c>
      <c r="AW1030">
        <v>1</v>
      </c>
      <c r="AX1030">
        <v>2</v>
      </c>
      <c r="AY1030">
        <v>2</v>
      </c>
      <c r="AZ1030">
        <v>2</v>
      </c>
      <c r="BA1030">
        <v>1</v>
      </c>
      <c r="BB1030">
        <v>1</v>
      </c>
      <c r="BC1030">
        <v>1</v>
      </c>
      <c r="BD1030">
        <v>1</v>
      </c>
      <c r="BE1030">
        <v>1</v>
      </c>
      <c r="BF1030">
        <v>1</v>
      </c>
      <c r="BG1030">
        <v>1</v>
      </c>
      <c r="BH1030">
        <v>1</v>
      </c>
      <c r="BI1030">
        <v>1</v>
      </c>
      <c r="BJ1030">
        <v>1</v>
      </c>
      <c r="BK1030">
        <v>1</v>
      </c>
      <c r="BL1030">
        <v>1</v>
      </c>
      <c r="BM1030">
        <v>3</v>
      </c>
      <c r="BN1030">
        <v>4</v>
      </c>
      <c r="BO1030">
        <v>2</v>
      </c>
      <c r="BP1030">
        <v>2</v>
      </c>
      <c r="BQ1030">
        <v>3</v>
      </c>
      <c r="BR1030">
        <v>1</v>
      </c>
      <c r="BS1030">
        <v>2</v>
      </c>
    </row>
    <row r="1031" spans="1:72" hidden="1">
      <c r="A1031" s="9">
        <v>5079</v>
      </c>
      <c r="B1031" s="9">
        <v>2</v>
      </c>
      <c r="C1031" s="9">
        <v>4</v>
      </c>
      <c r="D1031" s="9">
        <v>1</v>
      </c>
      <c r="E1031" s="9">
        <v>5</v>
      </c>
      <c r="F1031" s="9">
        <v>0</v>
      </c>
      <c r="G1031" s="9">
        <v>0</v>
      </c>
      <c r="H1031" s="9">
        <v>0</v>
      </c>
      <c r="I1031" s="9">
        <v>0</v>
      </c>
      <c r="J1031" s="9">
        <v>1</v>
      </c>
      <c r="K1031" s="9">
        <v>0</v>
      </c>
      <c r="L1031" s="9">
        <v>0</v>
      </c>
      <c r="M1031" s="9">
        <v>1</v>
      </c>
      <c r="N1031" s="9">
        <v>1</v>
      </c>
      <c r="O1031" s="9">
        <v>2</v>
      </c>
      <c r="P1031" s="9">
        <v>1</v>
      </c>
      <c r="Q1031" s="9">
        <v>1</v>
      </c>
      <c r="R1031" s="9">
        <v>1</v>
      </c>
      <c r="S1031" s="9">
        <v>1</v>
      </c>
      <c r="T1031" s="9">
        <v>2</v>
      </c>
      <c r="U1031" s="9">
        <v>1</v>
      </c>
      <c r="V1031" s="9">
        <v>2</v>
      </c>
      <c r="W1031" s="75">
        <v>2</v>
      </c>
      <c r="X1031" s="75" t="s">
        <v>956</v>
      </c>
      <c r="Y1031" s="75" t="s">
        <v>952</v>
      </c>
      <c r="Z1031" s="9" t="s">
        <v>952</v>
      </c>
      <c r="AA1031" s="9">
        <v>1</v>
      </c>
      <c r="AB1031" s="9">
        <v>2</v>
      </c>
      <c r="AC1031" s="9">
        <v>2</v>
      </c>
      <c r="AD1031" s="9">
        <v>1</v>
      </c>
      <c r="AE1031" s="9">
        <v>2</v>
      </c>
      <c r="AF1031" s="9">
        <v>1</v>
      </c>
      <c r="AG1031" s="9">
        <v>2</v>
      </c>
      <c r="AH1031" s="91">
        <v>1</v>
      </c>
      <c r="AI1031" s="9">
        <v>2</v>
      </c>
      <c r="AJ1031">
        <v>2</v>
      </c>
      <c r="AK1031" t="s">
        <v>957</v>
      </c>
      <c r="AL1031" s="58">
        <v>1</v>
      </c>
      <c r="AM1031">
        <v>2</v>
      </c>
      <c r="AN1031">
        <v>2</v>
      </c>
      <c r="AO1031">
        <v>2</v>
      </c>
      <c r="AP1031">
        <v>1</v>
      </c>
      <c r="AQ1031">
        <v>2</v>
      </c>
      <c r="AR1031">
        <v>2</v>
      </c>
      <c r="AS1031">
        <v>2</v>
      </c>
      <c r="AT1031">
        <v>1</v>
      </c>
      <c r="AU1031">
        <v>1</v>
      </c>
      <c r="AV1031">
        <v>2</v>
      </c>
      <c r="AW1031">
        <v>1</v>
      </c>
      <c r="AX1031">
        <v>2</v>
      </c>
      <c r="AY1031">
        <v>2</v>
      </c>
      <c r="AZ1031">
        <v>2</v>
      </c>
      <c r="BA1031">
        <v>2</v>
      </c>
      <c r="BB1031">
        <v>1</v>
      </c>
      <c r="BC1031">
        <v>1</v>
      </c>
      <c r="BD1031">
        <v>1</v>
      </c>
      <c r="BE1031">
        <v>1</v>
      </c>
      <c r="BF1031">
        <v>2</v>
      </c>
      <c r="BG1031">
        <v>2</v>
      </c>
      <c r="BH1031">
        <v>1</v>
      </c>
      <c r="BI1031">
        <v>3</v>
      </c>
      <c r="BJ1031">
        <v>2</v>
      </c>
      <c r="BK1031">
        <v>2</v>
      </c>
      <c r="BL1031">
        <v>2</v>
      </c>
      <c r="BM1031">
        <v>1</v>
      </c>
      <c r="BN1031">
        <v>4</v>
      </c>
      <c r="BO1031">
        <v>2</v>
      </c>
      <c r="BP1031">
        <v>2</v>
      </c>
      <c r="BQ1031">
        <v>1</v>
      </c>
      <c r="BR1031">
        <v>1</v>
      </c>
      <c r="BS1031">
        <v>2</v>
      </c>
    </row>
    <row r="1032" spans="1:72" hidden="1">
      <c r="A1032" s="9">
        <v>5080</v>
      </c>
      <c r="B1032" s="9">
        <v>1</v>
      </c>
      <c r="C1032" s="9">
        <v>6</v>
      </c>
      <c r="D1032" s="9">
        <v>1</v>
      </c>
      <c r="E1032" s="9">
        <v>10</v>
      </c>
      <c r="F1032" s="9">
        <v>0</v>
      </c>
      <c r="G1032" s="9">
        <v>0</v>
      </c>
      <c r="H1032" s="9">
        <v>0</v>
      </c>
      <c r="I1032" s="9">
        <v>0</v>
      </c>
      <c r="J1032" s="9">
        <v>0</v>
      </c>
      <c r="K1032" s="9">
        <v>1</v>
      </c>
      <c r="L1032" s="9">
        <v>0</v>
      </c>
      <c r="M1032" s="9">
        <v>1</v>
      </c>
      <c r="N1032" s="9">
        <v>1</v>
      </c>
      <c r="O1032" s="9">
        <v>1</v>
      </c>
      <c r="P1032" s="9">
        <v>1</v>
      </c>
      <c r="Q1032" s="9">
        <v>1</v>
      </c>
      <c r="R1032" s="9">
        <v>1</v>
      </c>
      <c r="S1032" s="9">
        <v>1</v>
      </c>
      <c r="T1032" s="9">
        <v>1</v>
      </c>
      <c r="U1032" s="9">
        <v>1</v>
      </c>
      <c r="V1032" s="9">
        <v>2</v>
      </c>
      <c r="W1032" s="75">
        <v>1</v>
      </c>
      <c r="X1032" s="75">
        <v>1</v>
      </c>
      <c r="Y1032" s="75">
        <v>2</v>
      </c>
      <c r="Z1032" s="9">
        <v>2</v>
      </c>
      <c r="AA1032" s="9">
        <v>1</v>
      </c>
      <c r="AB1032" s="9">
        <v>2</v>
      </c>
      <c r="AC1032" s="9">
        <v>1</v>
      </c>
      <c r="AD1032" s="9">
        <v>1</v>
      </c>
      <c r="AE1032" s="9">
        <v>2</v>
      </c>
      <c r="AF1032" s="9">
        <v>1</v>
      </c>
      <c r="AG1032" s="9">
        <v>1</v>
      </c>
      <c r="AH1032" s="91"/>
      <c r="AI1032" s="9"/>
      <c r="AJ1032">
        <v>2</v>
      </c>
      <c r="AK1032" t="s">
        <v>957</v>
      </c>
      <c r="AL1032" s="58">
        <v>2</v>
      </c>
      <c r="AM1032">
        <v>1</v>
      </c>
      <c r="AN1032">
        <v>1</v>
      </c>
      <c r="AO1032">
        <v>2</v>
      </c>
      <c r="AP1032">
        <v>1</v>
      </c>
      <c r="AQ1032">
        <v>2</v>
      </c>
      <c r="AR1032">
        <v>2</v>
      </c>
      <c r="AS1032">
        <v>2</v>
      </c>
      <c r="AT1032">
        <v>2</v>
      </c>
      <c r="AU1032">
        <v>2</v>
      </c>
      <c r="AV1032">
        <v>2</v>
      </c>
      <c r="AW1032">
        <v>1</v>
      </c>
      <c r="AX1032">
        <v>2</v>
      </c>
      <c r="AY1032">
        <v>2</v>
      </c>
      <c r="AZ1032">
        <v>2</v>
      </c>
      <c r="BA1032">
        <v>2</v>
      </c>
      <c r="BB1032">
        <v>2</v>
      </c>
      <c r="BC1032">
        <v>1</v>
      </c>
      <c r="BD1032">
        <v>1</v>
      </c>
      <c r="BE1032">
        <v>2</v>
      </c>
      <c r="BF1032" t="s">
        <v>957</v>
      </c>
      <c r="BG1032" t="s">
        <v>957</v>
      </c>
      <c r="BH1032">
        <v>1</v>
      </c>
      <c r="BI1032">
        <v>2</v>
      </c>
      <c r="BJ1032">
        <v>2</v>
      </c>
      <c r="BK1032">
        <v>2</v>
      </c>
      <c r="BL1032">
        <v>1</v>
      </c>
      <c r="BM1032">
        <v>2</v>
      </c>
      <c r="BN1032">
        <v>4</v>
      </c>
      <c r="BO1032">
        <v>2</v>
      </c>
      <c r="BP1032">
        <v>4</v>
      </c>
      <c r="BQ1032">
        <v>3</v>
      </c>
      <c r="BR1032">
        <v>4</v>
      </c>
      <c r="BS1032">
        <v>3</v>
      </c>
    </row>
    <row r="1033" spans="1:72">
      <c r="A1033" s="9">
        <v>5081</v>
      </c>
      <c r="B1033" s="9">
        <v>1</v>
      </c>
      <c r="C1033" s="9">
        <v>5</v>
      </c>
      <c r="D1033" s="9">
        <v>1</v>
      </c>
      <c r="E1033" s="9">
        <v>16</v>
      </c>
      <c r="F1033" s="9">
        <v>0</v>
      </c>
      <c r="G1033" s="9">
        <v>1</v>
      </c>
      <c r="H1033" s="9">
        <v>0</v>
      </c>
      <c r="I1033" s="9">
        <v>0</v>
      </c>
      <c r="J1033" s="9">
        <v>0</v>
      </c>
      <c r="K1033" s="9">
        <v>0</v>
      </c>
      <c r="L1033" s="9">
        <v>0</v>
      </c>
      <c r="M1033" s="9">
        <v>2</v>
      </c>
      <c r="N1033" s="9">
        <v>2</v>
      </c>
      <c r="O1033" s="9">
        <v>2</v>
      </c>
      <c r="P1033" s="9">
        <v>1</v>
      </c>
      <c r="Q1033" s="9">
        <v>1</v>
      </c>
      <c r="R1033" s="9">
        <v>1</v>
      </c>
      <c r="S1033" s="9">
        <v>1</v>
      </c>
      <c r="T1033" s="9">
        <v>1</v>
      </c>
      <c r="U1033" s="9">
        <v>1</v>
      </c>
      <c r="V1033" s="9">
        <v>2</v>
      </c>
      <c r="W1033" s="75">
        <v>2</v>
      </c>
      <c r="X1033" s="75" t="s">
        <v>954</v>
      </c>
      <c r="Y1033" s="75" t="s">
        <v>952</v>
      </c>
      <c r="Z1033" s="9" t="s">
        <v>952</v>
      </c>
      <c r="AA1033" s="9">
        <v>1</v>
      </c>
      <c r="AB1033" s="9">
        <v>2</v>
      </c>
      <c r="AC1033" s="9">
        <v>1</v>
      </c>
      <c r="AD1033" s="9">
        <v>1</v>
      </c>
      <c r="AE1033" s="9">
        <v>1</v>
      </c>
      <c r="AF1033" s="9">
        <v>1</v>
      </c>
      <c r="AG1033" s="9">
        <v>1</v>
      </c>
      <c r="AH1033" s="91">
        <v>1</v>
      </c>
      <c r="AI1033" s="9">
        <v>2</v>
      </c>
      <c r="AJ1033">
        <v>1</v>
      </c>
      <c r="AK1033">
        <v>1</v>
      </c>
      <c r="AL1033" s="58">
        <v>2</v>
      </c>
      <c r="AM1033">
        <v>1</v>
      </c>
      <c r="AN1033">
        <v>1</v>
      </c>
      <c r="AO1033">
        <v>2</v>
      </c>
      <c r="AP1033">
        <v>1</v>
      </c>
      <c r="AQ1033">
        <v>2</v>
      </c>
      <c r="AR1033">
        <v>2</v>
      </c>
      <c r="AS1033">
        <v>2</v>
      </c>
      <c r="AT1033">
        <v>1</v>
      </c>
      <c r="AU1033">
        <v>1</v>
      </c>
      <c r="AV1033">
        <v>1</v>
      </c>
      <c r="AW1033">
        <v>1</v>
      </c>
      <c r="AX1033">
        <v>1</v>
      </c>
      <c r="AY1033">
        <v>1</v>
      </c>
      <c r="AZ1033">
        <v>2</v>
      </c>
      <c r="BA1033">
        <v>1</v>
      </c>
      <c r="BB1033">
        <v>1</v>
      </c>
      <c r="BC1033">
        <v>1</v>
      </c>
      <c r="BD1033">
        <v>1</v>
      </c>
      <c r="BE1033">
        <v>1</v>
      </c>
      <c r="BF1033">
        <v>2</v>
      </c>
      <c r="BG1033">
        <v>1</v>
      </c>
      <c r="BH1033">
        <v>1</v>
      </c>
      <c r="BI1033">
        <v>2</v>
      </c>
      <c r="BJ1033">
        <v>1</v>
      </c>
      <c r="BK1033">
        <v>1</v>
      </c>
      <c r="BL1033">
        <v>2</v>
      </c>
      <c r="BM1033">
        <v>1</v>
      </c>
      <c r="BN1033">
        <v>4</v>
      </c>
      <c r="BO1033">
        <v>1</v>
      </c>
      <c r="BP1033">
        <v>2</v>
      </c>
      <c r="BQ1033">
        <v>2</v>
      </c>
      <c r="BR1033">
        <v>1</v>
      </c>
      <c r="BS1033">
        <v>1</v>
      </c>
    </row>
    <row r="1034" spans="1:72">
      <c r="A1034" s="9">
        <v>5082</v>
      </c>
      <c r="B1034" s="9">
        <v>1</v>
      </c>
      <c r="C1034" s="9">
        <v>4</v>
      </c>
      <c r="D1034" s="9">
        <v>1</v>
      </c>
      <c r="E1034" s="9">
        <v>14</v>
      </c>
      <c r="F1034" s="9">
        <v>0</v>
      </c>
      <c r="G1034" s="9">
        <v>0</v>
      </c>
      <c r="H1034" s="9">
        <v>0</v>
      </c>
      <c r="I1034" s="9">
        <v>1</v>
      </c>
      <c r="J1034" s="9">
        <v>1</v>
      </c>
      <c r="K1034" s="9">
        <v>0</v>
      </c>
      <c r="L1034" s="9">
        <v>0</v>
      </c>
      <c r="M1034" s="9">
        <v>1</v>
      </c>
      <c r="N1034" s="9">
        <v>2</v>
      </c>
      <c r="O1034" s="9">
        <v>2</v>
      </c>
      <c r="P1034" s="9">
        <v>2</v>
      </c>
      <c r="Q1034" s="9">
        <v>1</v>
      </c>
      <c r="R1034" s="9">
        <v>1</v>
      </c>
      <c r="S1034" s="9">
        <v>1</v>
      </c>
      <c r="T1034" s="9">
        <v>2</v>
      </c>
      <c r="U1034" s="9">
        <v>1</v>
      </c>
      <c r="V1034" s="9">
        <v>1</v>
      </c>
      <c r="W1034" s="75">
        <v>2</v>
      </c>
      <c r="X1034" s="75" t="s">
        <v>956</v>
      </c>
      <c r="Y1034" s="75" t="s">
        <v>952</v>
      </c>
      <c r="Z1034" s="9" t="s">
        <v>952</v>
      </c>
      <c r="AA1034" s="9">
        <v>1</v>
      </c>
      <c r="AB1034" s="9">
        <v>2</v>
      </c>
      <c r="AC1034" s="9">
        <v>1</v>
      </c>
      <c r="AD1034" s="9">
        <v>1</v>
      </c>
      <c r="AE1034" s="9">
        <v>2</v>
      </c>
      <c r="AF1034" s="9">
        <v>2</v>
      </c>
      <c r="AG1034" s="9">
        <v>1</v>
      </c>
      <c r="AH1034" s="9">
        <v>1</v>
      </c>
      <c r="AI1034" s="9">
        <v>1</v>
      </c>
      <c r="AJ1034">
        <v>1</v>
      </c>
      <c r="AK1034">
        <v>1</v>
      </c>
      <c r="AL1034" s="58">
        <v>2</v>
      </c>
      <c r="AM1034">
        <v>2</v>
      </c>
      <c r="AN1034">
        <v>2</v>
      </c>
      <c r="AO1034">
        <v>2</v>
      </c>
      <c r="AP1034">
        <v>2</v>
      </c>
      <c r="AQ1034">
        <v>2</v>
      </c>
      <c r="AR1034">
        <v>2</v>
      </c>
      <c r="AS1034">
        <v>2</v>
      </c>
      <c r="AT1034">
        <v>1</v>
      </c>
      <c r="AU1034">
        <v>2</v>
      </c>
      <c r="AV1034">
        <v>2</v>
      </c>
      <c r="AW1034">
        <v>2</v>
      </c>
      <c r="AX1034">
        <v>2</v>
      </c>
      <c r="AY1034">
        <v>2</v>
      </c>
      <c r="AZ1034">
        <v>2</v>
      </c>
      <c r="BA1034">
        <v>1</v>
      </c>
      <c r="BB1034">
        <v>1</v>
      </c>
      <c r="BC1034">
        <v>1</v>
      </c>
      <c r="BD1034">
        <v>1</v>
      </c>
      <c r="BE1034">
        <v>1</v>
      </c>
      <c r="BF1034">
        <v>3</v>
      </c>
      <c r="BH1034">
        <v>1</v>
      </c>
      <c r="BI1034">
        <v>3</v>
      </c>
      <c r="BJ1034">
        <v>1</v>
      </c>
      <c r="BK1034">
        <v>2</v>
      </c>
      <c r="BL1034">
        <v>1</v>
      </c>
      <c r="BM1034">
        <v>1</v>
      </c>
      <c r="BN1034">
        <v>4</v>
      </c>
      <c r="BO1034">
        <v>3</v>
      </c>
      <c r="BP1034">
        <v>2</v>
      </c>
      <c r="BQ1034">
        <v>2</v>
      </c>
      <c r="BR1034">
        <v>1</v>
      </c>
      <c r="BS1034">
        <v>3</v>
      </c>
    </row>
    <row r="1035" spans="1:72" hidden="1">
      <c r="A1035" s="9">
        <v>5083</v>
      </c>
      <c r="B1035" s="9">
        <v>2</v>
      </c>
      <c r="C1035" s="9">
        <v>5</v>
      </c>
      <c r="D1035" s="9">
        <v>1</v>
      </c>
      <c r="E1035" s="9">
        <v>6</v>
      </c>
      <c r="F1035" s="9">
        <v>0</v>
      </c>
      <c r="G1035" s="9">
        <v>0</v>
      </c>
      <c r="H1035" s="9">
        <v>1</v>
      </c>
      <c r="I1035" s="9">
        <v>0</v>
      </c>
      <c r="J1035" s="9">
        <v>0</v>
      </c>
      <c r="K1035" s="9">
        <v>0</v>
      </c>
      <c r="L1035" s="9">
        <v>0</v>
      </c>
      <c r="M1035" s="9">
        <v>2</v>
      </c>
      <c r="N1035" s="9">
        <v>1</v>
      </c>
      <c r="O1035" s="9">
        <v>2</v>
      </c>
      <c r="P1035" s="9">
        <v>1</v>
      </c>
      <c r="Q1035" s="9">
        <v>1</v>
      </c>
      <c r="R1035" s="9">
        <v>1</v>
      </c>
      <c r="S1035" s="9">
        <v>2</v>
      </c>
      <c r="T1035" s="9">
        <v>2</v>
      </c>
      <c r="U1035" s="9">
        <v>1</v>
      </c>
      <c r="V1035" s="9">
        <v>1</v>
      </c>
      <c r="W1035" s="75">
        <v>1</v>
      </c>
      <c r="X1035" s="75">
        <v>2</v>
      </c>
      <c r="Y1035" s="75"/>
      <c r="Z1035" s="9"/>
      <c r="AA1035" s="9">
        <v>1</v>
      </c>
      <c r="AB1035" s="9">
        <v>2</v>
      </c>
      <c r="AC1035" s="9">
        <v>1</v>
      </c>
      <c r="AD1035" s="9">
        <v>1</v>
      </c>
      <c r="AE1035" s="9">
        <v>2</v>
      </c>
      <c r="AF1035" s="9">
        <v>2</v>
      </c>
      <c r="AG1035" s="9">
        <v>1</v>
      </c>
      <c r="AH1035" s="91"/>
      <c r="AI1035" s="9"/>
      <c r="AJ1035">
        <v>2</v>
      </c>
      <c r="AK1035" t="s">
        <v>957</v>
      </c>
      <c r="AL1035" s="58">
        <v>1</v>
      </c>
      <c r="AM1035">
        <v>2</v>
      </c>
      <c r="AN1035">
        <v>2</v>
      </c>
      <c r="AO1035">
        <v>2</v>
      </c>
      <c r="AP1035">
        <v>2</v>
      </c>
      <c r="AQ1035">
        <v>2</v>
      </c>
      <c r="AR1035">
        <v>2</v>
      </c>
      <c r="AS1035">
        <v>2</v>
      </c>
      <c r="AT1035">
        <v>2</v>
      </c>
      <c r="AU1035">
        <v>2</v>
      </c>
      <c r="AV1035">
        <v>2</v>
      </c>
      <c r="AW1035">
        <v>2</v>
      </c>
      <c r="AX1035">
        <v>2</v>
      </c>
      <c r="AY1035">
        <v>2</v>
      </c>
      <c r="AZ1035">
        <v>1</v>
      </c>
      <c r="BA1035">
        <v>2</v>
      </c>
      <c r="BB1035">
        <v>2</v>
      </c>
      <c r="BC1035">
        <v>1</v>
      </c>
      <c r="BD1035">
        <v>1</v>
      </c>
      <c r="BE1035">
        <v>1</v>
      </c>
      <c r="BF1035">
        <v>2</v>
      </c>
      <c r="BH1035">
        <v>2</v>
      </c>
      <c r="BI1035">
        <v>3</v>
      </c>
      <c r="BJ1035">
        <v>1</v>
      </c>
      <c r="BK1035">
        <v>2</v>
      </c>
      <c r="BL1035">
        <v>1</v>
      </c>
      <c r="BM1035">
        <v>1</v>
      </c>
      <c r="BN1035">
        <v>4</v>
      </c>
      <c r="BO1035">
        <v>3</v>
      </c>
      <c r="BP1035">
        <v>2</v>
      </c>
      <c r="BQ1035">
        <v>3</v>
      </c>
      <c r="BR1035">
        <v>1</v>
      </c>
      <c r="BS1035">
        <v>2</v>
      </c>
    </row>
    <row r="1036" spans="1:72">
      <c r="A1036" s="9">
        <v>5084</v>
      </c>
      <c r="B1036" s="9">
        <v>2</v>
      </c>
      <c r="C1036" s="9">
        <v>2</v>
      </c>
      <c r="D1036" s="9">
        <v>1</v>
      </c>
      <c r="E1036" s="9">
        <v>7</v>
      </c>
      <c r="F1036" s="9">
        <v>0</v>
      </c>
      <c r="G1036" s="9">
        <v>0</v>
      </c>
      <c r="H1036" s="9">
        <v>0</v>
      </c>
      <c r="I1036" s="9">
        <v>1</v>
      </c>
      <c r="J1036" s="9">
        <v>1</v>
      </c>
      <c r="K1036" s="9">
        <v>0</v>
      </c>
      <c r="L1036" s="9">
        <v>0</v>
      </c>
      <c r="M1036" s="9">
        <v>1</v>
      </c>
      <c r="N1036" s="9">
        <v>2</v>
      </c>
      <c r="O1036" s="9">
        <v>1</v>
      </c>
      <c r="P1036" s="9">
        <v>1</v>
      </c>
      <c r="Q1036" s="9">
        <v>1</v>
      </c>
      <c r="R1036" s="9">
        <v>1</v>
      </c>
      <c r="S1036" s="9">
        <v>1</v>
      </c>
      <c r="T1036" s="9">
        <v>1</v>
      </c>
      <c r="U1036" s="9">
        <v>1</v>
      </c>
      <c r="V1036" s="9">
        <v>2</v>
      </c>
      <c r="W1036" s="75">
        <v>1</v>
      </c>
      <c r="X1036" s="75">
        <v>2</v>
      </c>
      <c r="Y1036" s="75">
        <v>2</v>
      </c>
      <c r="Z1036" s="9">
        <v>2</v>
      </c>
      <c r="AA1036" s="9">
        <v>1</v>
      </c>
      <c r="AB1036" s="9">
        <v>2</v>
      </c>
      <c r="AC1036" s="9">
        <v>2</v>
      </c>
      <c r="AD1036" s="9">
        <v>1</v>
      </c>
      <c r="AE1036" s="9">
        <v>2</v>
      </c>
      <c r="AF1036" s="9">
        <v>2</v>
      </c>
      <c r="AG1036" s="9">
        <v>1</v>
      </c>
      <c r="AH1036" s="9">
        <v>1</v>
      </c>
      <c r="AI1036" s="9">
        <v>2</v>
      </c>
      <c r="AJ1036">
        <v>1</v>
      </c>
      <c r="AK1036">
        <v>1</v>
      </c>
      <c r="AL1036" s="58">
        <v>2</v>
      </c>
      <c r="AM1036">
        <v>1</v>
      </c>
      <c r="AN1036">
        <v>2</v>
      </c>
      <c r="AO1036">
        <v>2</v>
      </c>
      <c r="AP1036">
        <v>1</v>
      </c>
      <c r="AQ1036">
        <v>2</v>
      </c>
      <c r="AR1036">
        <v>2</v>
      </c>
      <c r="AS1036">
        <v>2</v>
      </c>
      <c r="AT1036">
        <v>2</v>
      </c>
      <c r="AU1036">
        <v>2</v>
      </c>
      <c r="AV1036">
        <v>1</v>
      </c>
      <c r="AW1036">
        <v>2</v>
      </c>
      <c r="AX1036">
        <v>2</v>
      </c>
      <c r="AY1036">
        <v>2</v>
      </c>
      <c r="AZ1036">
        <v>1</v>
      </c>
      <c r="BA1036">
        <v>2</v>
      </c>
      <c r="BB1036">
        <v>2</v>
      </c>
      <c r="BC1036">
        <v>1</v>
      </c>
      <c r="BD1036">
        <v>1</v>
      </c>
      <c r="BE1036">
        <v>1</v>
      </c>
      <c r="BF1036">
        <v>2</v>
      </c>
      <c r="BG1036">
        <v>2</v>
      </c>
      <c r="BH1036">
        <v>2</v>
      </c>
      <c r="BI1036">
        <v>3</v>
      </c>
      <c r="BJ1036">
        <v>1</v>
      </c>
      <c r="BK1036">
        <v>2</v>
      </c>
      <c r="BL1036">
        <v>1</v>
      </c>
      <c r="BM1036">
        <v>1</v>
      </c>
      <c r="BN1036">
        <v>4</v>
      </c>
      <c r="BO1036">
        <v>2</v>
      </c>
      <c r="BP1036">
        <v>2</v>
      </c>
      <c r="BQ1036">
        <v>2</v>
      </c>
      <c r="BR1036">
        <v>1</v>
      </c>
      <c r="BS1036">
        <v>1</v>
      </c>
    </row>
    <row r="1037" spans="1:72" hidden="1">
      <c r="A1037" s="9">
        <v>5085</v>
      </c>
      <c r="B1037" s="9">
        <v>1</v>
      </c>
      <c r="C1037" s="9">
        <v>2</v>
      </c>
      <c r="D1037" s="9">
        <v>2</v>
      </c>
      <c r="E1037" s="9">
        <v>3</v>
      </c>
      <c r="F1037" s="9">
        <v>0</v>
      </c>
      <c r="G1037" s="9">
        <v>0</v>
      </c>
      <c r="H1037" s="9">
        <v>0</v>
      </c>
      <c r="I1037" s="9">
        <v>0</v>
      </c>
      <c r="J1037" s="9">
        <v>0</v>
      </c>
      <c r="K1037" s="9">
        <v>1</v>
      </c>
      <c r="L1037" s="9">
        <v>0</v>
      </c>
      <c r="M1037" s="9">
        <v>3</v>
      </c>
      <c r="N1037" s="9">
        <v>1</v>
      </c>
      <c r="O1037" s="9">
        <v>1</v>
      </c>
      <c r="P1037" s="9">
        <v>1</v>
      </c>
      <c r="Q1037" s="9">
        <v>1</v>
      </c>
      <c r="R1037" s="9">
        <v>1</v>
      </c>
      <c r="S1037" s="9">
        <v>1</v>
      </c>
      <c r="T1037" s="9">
        <v>1</v>
      </c>
      <c r="U1037" s="9">
        <v>1</v>
      </c>
      <c r="V1037" s="9">
        <v>2</v>
      </c>
      <c r="W1037" s="75">
        <v>2</v>
      </c>
      <c r="X1037" s="75" t="s">
        <v>956</v>
      </c>
      <c r="Y1037" s="75" t="s">
        <v>952</v>
      </c>
      <c r="Z1037" s="9" t="s">
        <v>952</v>
      </c>
      <c r="AA1037" s="9">
        <v>1</v>
      </c>
      <c r="AB1037" s="9">
        <v>2</v>
      </c>
      <c r="AC1037" s="9">
        <v>1</v>
      </c>
      <c r="AD1037" s="9">
        <v>1</v>
      </c>
      <c r="AE1037" s="9">
        <v>2</v>
      </c>
      <c r="AF1037" s="9">
        <v>1</v>
      </c>
      <c r="AG1037" s="9">
        <v>1</v>
      </c>
      <c r="AH1037" s="91">
        <v>1</v>
      </c>
      <c r="AI1037" s="9">
        <v>2</v>
      </c>
      <c r="AJ1037">
        <v>2</v>
      </c>
      <c r="AK1037" t="s">
        <v>957</v>
      </c>
      <c r="AL1037" s="58">
        <v>1</v>
      </c>
      <c r="AM1037">
        <v>1</v>
      </c>
      <c r="AN1037">
        <v>1</v>
      </c>
      <c r="AO1037">
        <v>2</v>
      </c>
      <c r="AP1037">
        <v>1</v>
      </c>
      <c r="AQ1037">
        <v>2</v>
      </c>
      <c r="AR1037">
        <v>2</v>
      </c>
      <c r="AS1037">
        <v>2</v>
      </c>
      <c r="AT1037">
        <v>2</v>
      </c>
      <c r="AU1037">
        <v>1</v>
      </c>
      <c r="AV1037">
        <v>2</v>
      </c>
      <c r="AW1037">
        <v>2</v>
      </c>
      <c r="AX1037">
        <v>2</v>
      </c>
      <c r="AY1037">
        <v>2</v>
      </c>
      <c r="AZ1037">
        <v>2</v>
      </c>
      <c r="BA1037">
        <v>1</v>
      </c>
      <c r="BB1037">
        <v>2</v>
      </c>
      <c r="BC1037">
        <v>1</v>
      </c>
      <c r="BD1037">
        <v>1</v>
      </c>
      <c r="BE1037">
        <v>1</v>
      </c>
      <c r="BF1037">
        <v>1</v>
      </c>
      <c r="BG1037">
        <v>1</v>
      </c>
      <c r="BH1037">
        <v>1</v>
      </c>
      <c r="BI1037">
        <v>2</v>
      </c>
      <c r="BJ1037">
        <v>2</v>
      </c>
      <c r="BK1037">
        <v>1</v>
      </c>
      <c r="BL1037">
        <v>1</v>
      </c>
      <c r="BM1037">
        <v>2</v>
      </c>
      <c r="BN1037">
        <v>4</v>
      </c>
      <c r="BO1037">
        <v>2</v>
      </c>
      <c r="BP1037">
        <v>2</v>
      </c>
      <c r="BQ1037">
        <v>2</v>
      </c>
      <c r="BR1037">
        <v>1</v>
      </c>
      <c r="BS1037">
        <v>5</v>
      </c>
    </row>
    <row r="1038" spans="1:72" hidden="1">
      <c r="A1038" s="9">
        <v>5086</v>
      </c>
      <c r="B1038" s="9">
        <v>2</v>
      </c>
      <c r="C1038" s="9">
        <v>3</v>
      </c>
      <c r="D1038" s="9">
        <v>2</v>
      </c>
      <c r="E1038" s="9">
        <v>14</v>
      </c>
      <c r="F1038" s="9">
        <v>0</v>
      </c>
      <c r="G1038" s="9">
        <v>1</v>
      </c>
      <c r="H1038" s="9">
        <v>0</v>
      </c>
      <c r="I1038" s="9">
        <v>0</v>
      </c>
      <c r="J1038" s="9">
        <v>0</v>
      </c>
      <c r="K1038" s="9">
        <v>0</v>
      </c>
      <c r="L1038" s="9">
        <v>0</v>
      </c>
      <c r="M1038" s="9">
        <v>2</v>
      </c>
      <c r="N1038" s="9">
        <v>1</v>
      </c>
      <c r="O1038" s="9">
        <v>1</v>
      </c>
      <c r="P1038" s="9">
        <v>1</v>
      </c>
      <c r="Q1038" s="9">
        <v>1</v>
      </c>
      <c r="R1038" s="9">
        <v>1</v>
      </c>
      <c r="S1038" s="9">
        <v>2</v>
      </c>
      <c r="T1038" s="9">
        <v>1</v>
      </c>
      <c r="U1038" s="9">
        <v>1</v>
      </c>
      <c r="V1038" s="9">
        <v>1</v>
      </c>
      <c r="W1038" s="75">
        <v>1</v>
      </c>
      <c r="X1038" s="75">
        <v>1</v>
      </c>
      <c r="Y1038" s="75">
        <v>2</v>
      </c>
      <c r="Z1038" s="9">
        <v>2</v>
      </c>
      <c r="AA1038" s="9">
        <v>2</v>
      </c>
      <c r="AB1038" s="9">
        <v>1</v>
      </c>
      <c r="AC1038" s="9">
        <v>1</v>
      </c>
      <c r="AD1038" s="9">
        <v>1</v>
      </c>
      <c r="AE1038" s="9">
        <v>1</v>
      </c>
      <c r="AF1038" s="9">
        <v>1</v>
      </c>
      <c r="AG1038" s="9">
        <v>1</v>
      </c>
      <c r="AH1038" s="9">
        <v>1</v>
      </c>
      <c r="AI1038" s="9">
        <v>2</v>
      </c>
      <c r="AJ1038">
        <v>1</v>
      </c>
      <c r="AK1038">
        <v>1</v>
      </c>
      <c r="AL1038" s="58">
        <v>2</v>
      </c>
      <c r="AM1038">
        <v>1</v>
      </c>
      <c r="AN1038">
        <v>1</v>
      </c>
      <c r="AO1038">
        <v>1</v>
      </c>
      <c r="AP1038">
        <v>1</v>
      </c>
      <c r="AQ1038">
        <v>1</v>
      </c>
      <c r="AR1038">
        <v>1</v>
      </c>
      <c r="AS1038">
        <v>1</v>
      </c>
      <c r="AT1038">
        <v>1</v>
      </c>
      <c r="AU1038">
        <v>1</v>
      </c>
      <c r="AV1038">
        <v>2</v>
      </c>
      <c r="AW1038">
        <v>1</v>
      </c>
      <c r="AX1038">
        <v>1</v>
      </c>
      <c r="AY1038">
        <v>1</v>
      </c>
      <c r="AZ1038">
        <v>1</v>
      </c>
      <c r="BA1038">
        <v>1</v>
      </c>
      <c r="BB1038">
        <v>1</v>
      </c>
      <c r="BC1038">
        <v>1</v>
      </c>
      <c r="BD1038">
        <v>1</v>
      </c>
      <c r="BE1038">
        <v>1</v>
      </c>
      <c r="BF1038">
        <v>1</v>
      </c>
      <c r="BG1038">
        <v>1</v>
      </c>
      <c r="BH1038">
        <v>1</v>
      </c>
      <c r="BI1038">
        <v>1</v>
      </c>
      <c r="BJ1038">
        <v>1</v>
      </c>
      <c r="BK1038">
        <v>1</v>
      </c>
      <c r="BL1038">
        <v>1</v>
      </c>
      <c r="BM1038">
        <v>1</v>
      </c>
      <c r="BN1038">
        <v>4</v>
      </c>
      <c r="BO1038">
        <v>1</v>
      </c>
      <c r="BP1038">
        <v>2</v>
      </c>
      <c r="BQ1038">
        <v>1</v>
      </c>
      <c r="BR1038">
        <v>1</v>
      </c>
      <c r="BS1038">
        <v>1</v>
      </c>
      <c r="BT1038" t="s">
        <v>545</v>
      </c>
    </row>
    <row r="1039" spans="1:72" hidden="1">
      <c r="A1039" s="9">
        <v>5087</v>
      </c>
      <c r="B1039" s="9">
        <v>2</v>
      </c>
      <c r="C1039" s="9">
        <v>4</v>
      </c>
      <c r="D1039" s="9">
        <v>4</v>
      </c>
      <c r="E1039" s="9">
        <v>1</v>
      </c>
      <c r="F1039" s="9">
        <v>0</v>
      </c>
      <c r="G1039" s="9">
        <v>0</v>
      </c>
      <c r="H1039" s="9">
        <v>1</v>
      </c>
      <c r="I1039" s="9">
        <v>1</v>
      </c>
      <c r="J1039" s="9">
        <v>1</v>
      </c>
      <c r="K1039" s="9">
        <v>0</v>
      </c>
      <c r="L1039" s="9">
        <v>0</v>
      </c>
      <c r="M1039" s="9">
        <v>2</v>
      </c>
      <c r="N1039" s="9">
        <v>1</v>
      </c>
      <c r="O1039" s="9">
        <v>2</v>
      </c>
      <c r="P1039" s="9">
        <v>1</v>
      </c>
      <c r="Q1039" s="9">
        <v>1</v>
      </c>
      <c r="R1039" s="9">
        <v>1</v>
      </c>
      <c r="S1039" s="9">
        <v>2</v>
      </c>
      <c r="T1039" s="9">
        <v>1</v>
      </c>
      <c r="U1039" s="9">
        <v>2</v>
      </c>
      <c r="V1039" s="9" t="s">
        <v>957</v>
      </c>
      <c r="W1039" s="75">
        <v>2</v>
      </c>
      <c r="X1039" s="75" t="s">
        <v>956</v>
      </c>
      <c r="Y1039" s="75" t="s">
        <v>952</v>
      </c>
      <c r="Z1039" s="9" t="s">
        <v>952</v>
      </c>
      <c r="AA1039" s="9">
        <v>1</v>
      </c>
      <c r="AB1039" s="9">
        <v>2</v>
      </c>
      <c r="AC1039" s="9">
        <v>1</v>
      </c>
      <c r="AD1039" s="9">
        <v>1</v>
      </c>
      <c r="AE1039" s="9">
        <v>2</v>
      </c>
      <c r="AF1039" s="9">
        <v>2</v>
      </c>
      <c r="AG1039" s="9">
        <v>1</v>
      </c>
      <c r="AH1039" s="91">
        <v>2</v>
      </c>
      <c r="AI1039" s="9">
        <v>2</v>
      </c>
      <c r="AJ1039">
        <v>1</v>
      </c>
      <c r="AK1039">
        <v>1</v>
      </c>
      <c r="AL1039" s="58">
        <v>1</v>
      </c>
      <c r="AM1039">
        <v>1</v>
      </c>
      <c r="AN1039">
        <v>2</v>
      </c>
      <c r="AO1039">
        <v>2</v>
      </c>
      <c r="AP1039">
        <v>2</v>
      </c>
      <c r="AQ1039">
        <v>2</v>
      </c>
      <c r="AR1039">
        <v>2</v>
      </c>
      <c r="AS1039">
        <v>2</v>
      </c>
      <c r="AT1039">
        <v>1</v>
      </c>
      <c r="AU1039">
        <v>1</v>
      </c>
      <c r="AV1039">
        <v>2</v>
      </c>
      <c r="AW1039">
        <v>2</v>
      </c>
      <c r="AX1039">
        <v>2</v>
      </c>
      <c r="AY1039">
        <v>2</v>
      </c>
      <c r="AZ1039">
        <v>1</v>
      </c>
      <c r="BA1039">
        <v>1</v>
      </c>
      <c r="BB1039">
        <v>1</v>
      </c>
      <c r="BC1039">
        <v>1</v>
      </c>
      <c r="BD1039">
        <v>1</v>
      </c>
      <c r="BE1039">
        <v>1</v>
      </c>
      <c r="BF1039">
        <v>2</v>
      </c>
      <c r="BG1039">
        <v>2</v>
      </c>
      <c r="BH1039">
        <v>1</v>
      </c>
      <c r="BI1039">
        <v>2</v>
      </c>
      <c r="BJ1039">
        <v>1</v>
      </c>
      <c r="BK1039">
        <v>2</v>
      </c>
      <c r="BL1039">
        <v>2</v>
      </c>
      <c r="BM1039">
        <v>2</v>
      </c>
      <c r="BN1039">
        <v>4</v>
      </c>
      <c r="BO1039">
        <v>4</v>
      </c>
      <c r="BP1039">
        <v>2</v>
      </c>
      <c r="BQ1039">
        <v>2</v>
      </c>
      <c r="BR1039">
        <v>4</v>
      </c>
      <c r="BS1039">
        <v>1</v>
      </c>
      <c r="BT1039" t="s">
        <v>546</v>
      </c>
    </row>
    <row r="1040" spans="1:72" hidden="1">
      <c r="A1040" s="9">
        <v>5088</v>
      </c>
      <c r="B1040" s="9">
        <v>1</v>
      </c>
      <c r="C1040" s="9">
        <v>5</v>
      </c>
      <c r="D1040" s="9">
        <v>1</v>
      </c>
      <c r="E1040" s="9">
        <v>5</v>
      </c>
      <c r="F1040" s="9">
        <v>0</v>
      </c>
      <c r="G1040" s="9">
        <v>0</v>
      </c>
      <c r="H1040" s="9">
        <v>0</v>
      </c>
      <c r="I1040" s="9">
        <v>1</v>
      </c>
      <c r="J1040" s="9">
        <v>0</v>
      </c>
      <c r="K1040" s="9">
        <v>0</v>
      </c>
      <c r="L1040" s="9">
        <v>0</v>
      </c>
      <c r="M1040" s="9">
        <v>2</v>
      </c>
      <c r="N1040" s="9">
        <v>1</v>
      </c>
      <c r="O1040" s="9">
        <v>1</v>
      </c>
      <c r="P1040" s="9">
        <v>2</v>
      </c>
      <c r="Q1040" s="9">
        <v>1</v>
      </c>
      <c r="R1040" s="9">
        <v>1</v>
      </c>
      <c r="S1040" s="9">
        <v>2</v>
      </c>
      <c r="T1040" s="9">
        <v>1</v>
      </c>
      <c r="U1040" s="9">
        <v>1</v>
      </c>
      <c r="V1040" s="9">
        <v>1</v>
      </c>
      <c r="W1040" s="75">
        <v>1</v>
      </c>
      <c r="X1040" s="75">
        <v>1</v>
      </c>
      <c r="Y1040" s="75">
        <v>2</v>
      </c>
      <c r="Z1040" s="9">
        <v>1</v>
      </c>
      <c r="AA1040" s="9">
        <v>1</v>
      </c>
      <c r="AB1040" s="9">
        <v>2</v>
      </c>
      <c r="AC1040" s="9">
        <v>1</v>
      </c>
      <c r="AD1040" s="9">
        <v>1</v>
      </c>
      <c r="AE1040" s="9">
        <v>1</v>
      </c>
      <c r="AF1040" s="9">
        <v>1</v>
      </c>
      <c r="AG1040" s="9">
        <v>2</v>
      </c>
      <c r="AH1040" s="91">
        <v>1</v>
      </c>
      <c r="AI1040" s="9">
        <v>2</v>
      </c>
      <c r="AJ1040">
        <v>2</v>
      </c>
      <c r="AK1040" t="s">
        <v>957</v>
      </c>
      <c r="AL1040" s="58">
        <v>1</v>
      </c>
      <c r="AM1040">
        <v>2</v>
      </c>
      <c r="AN1040">
        <v>2</v>
      </c>
      <c r="AO1040">
        <v>2</v>
      </c>
      <c r="AP1040">
        <v>2</v>
      </c>
      <c r="AQ1040">
        <v>2</v>
      </c>
      <c r="AR1040">
        <v>2</v>
      </c>
      <c r="AS1040">
        <v>2</v>
      </c>
      <c r="AT1040">
        <v>2</v>
      </c>
      <c r="AU1040">
        <v>1</v>
      </c>
      <c r="AV1040">
        <v>2</v>
      </c>
      <c r="AW1040">
        <v>2</v>
      </c>
      <c r="AX1040">
        <v>1</v>
      </c>
      <c r="AY1040">
        <v>2</v>
      </c>
      <c r="AZ1040">
        <v>2</v>
      </c>
      <c r="BA1040">
        <v>1</v>
      </c>
      <c r="BB1040">
        <v>2</v>
      </c>
      <c r="BC1040">
        <v>1</v>
      </c>
      <c r="BD1040">
        <v>1</v>
      </c>
      <c r="BE1040">
        <v>2</v>
      </c>
      <c r="BF1040" t="s">
        <v>968</v>
      </c>
      <c r="BG1040" t="s">
        <v>957</v>
      </c>
      <c r="BH1040">
        <v>1</v>
      </c>
      <c r="BI1040">
        <v>2</v>
      </c>
      <c r="BJ1040">
        <v>2</v>
      </c>
      <c r="BK1040">
        <v>1</v>
      </c>
      <c r="BL1040">
        <v>1</v>
      </c>
      <c r="BM1040">
        <v>1</v>
      </c>
      <c r="BN1040">
        <v>4</v>
      </c>
      <c r="BO1040">
        <v>2</v>
      </c>
      <c r="BP1040">
        <v>4</v>
      </c>
      <c r="BQ1040">
        <v>3</v>
      </c>
      <c r="BR1040">
        <v>1</v>
      </c>
      <c r="BS1040">
        <v>2</v>
      </c>
    </row>
    <row r="1041" spans="1:72" hidden="1">
      <c r="A1041" s="9">
        <v>5089</v>
      </c>
      <c r="B1041" s="9">
        <v>2</v>
      </c>
      <c r="C1041" s="9">
        <v>3</v>
      </c>
      <c r="D1041" s="9">
        <v>4</v>
      </c>
      <c r="E1041" s="9">
        <v>1</v>
      </c>
      <c r="F1041" s="9">
        <v>0</v>
      </c>
      <c r="G1041" s="9">
        <v>0</v>
      </c>
      <c r="H1041" s="9">
        <v>0</v>
      </c>
      <c r="I1041" s="9">
        <v>0</v>
      </c>
      <c r="J1041" s="9">
        <v>1</v>
      </c>
      <c r="K1041" s="9">
        <v>0</v>
      </c>
      <c r="L1041" s="9">
        <v>0</v>
      </c>
      <c r="M1041" s="9">
        <v>3</v>
      </c>
      <c r="N1041" s="9">
        <v>1</v>
      </c>
      <c r="O1041" s="9">
        <v>1</v>
      </c>
      <c r="P1041" s="9">
        <v>2</v>
      </c>
      <c r="Q1041" s="9">
        <v>1</v>
      </c>
      <c r="R1041" s="9">
        <v>1</v>
      </c>
      <c r="S1041" s="9">
        <v>1</v>
      </c>
      <c r="T1041" s="9">
        <v>2</v>
      </c>
      <c r="U1041" s="9">
        <v>1</v>
      </c>
      <c r="V1041" s="9">
        <v>1</v>
      </c>
      <c r="W1041" s="75">
        <v>1</v>
      </c>
      <c r="X1041" s="75">
        <v>1</v>
      </c>
      <c r="Y1041" s="75">
        <v>2</v>
      </c>
      <c r="Z1041" s="9">
        <v>1</v>
      </c>
      <c r="AA1041" s="9">
        <v>2</v>
      </c>
      <c r="AB1041" s="9">
        <v>2</v>
      </c>
      <c r="AC1041" s="9">
        <v>2</v>
      </c>
      <c r="AD1041" s="9">
        <v>1</v>
      </c>
      <c r="AE1041" s="9">
        <v>2</v>
      </c>
      <c r="AF1041" s="9">
        <v>1</v>
      </c>
      <c r="AG1041" s="9">
        <v>1</v>
      </c>
      <c r="AH1041" s="9">
        <v>1</v>
      </c>
      <c r="AI1041" s="9">
        <v>1</v>
      </c>
      <c r="AJ1041">
        <v>1</v>
      </c>
      <c r="AK1041">
        <v>1</v>
      </c>
      <c r="AL1041" s="58">
        <v>2</v>
      </c>
      <c r="AM1041">
        <v>1</v>
      </c>
      <c r="AN1041">
        <v>2</v>
      </c>
      <c r="AO1041">
        <v>2</v>
      </c>
      <c r="AP1041">
        <v>1</v>
      </c>
      <c r="AQ1041">
        <v>2</v>
      </c>
      <c r="AR1041">
        <v>2</v>
      </c>
      <c r="AS1041">
        <v>2</v>
      </c>
      <c r="AT1041">
        <v>2</v>
      </c>
      <c r="AU1041">
        <v>1</v>
      </c>
      <c r="AV1041">
        <v>2</v>
      </c>
      <c r="AW1041">
        <v>2</v>
      </c>
      <c r="AX1041">
        <v>2</v>
      </c>
      <c r="AY1041">
        <v>2</v>
      </c>
      <c r="AZ1041">
        <v>2</v>
      </c>
      <c r="BA1041">
        <v>1</v>
      </c>
      <c r="BB1041">
        <v>2</v>
      </c>
      <c r="BC1041">
        <v>1</v>
      </c>
      <c r="BD1041">
        <v>1</v>
      </c>
      <c r="BE1041">
        <v>1</v>
      </c>
      <c r="BF1041">
        <v>1</v>
      </c>
      <c r="BG1041">
        <v>1</v>
      </c>
      <c r="BH1041">
        <v>1</v>
      </c>
      <c r="BI1041">
        <v>4</v>
      </c>
      <c r="BJ1041">
        <v>1</v>
      </c>
      <c r="BK1041">
        <v>1</v>
      </c>
      <c r="BL1041">
        <v>1</v>
      </c>
      <c r="BM1041">
        <v>1</v>
      </c>
      <c r="BN1041">
        <v>4</v>
      </c>
      <c r="BO1041">
        <v>1</v>
      </c>
      <c r="BP1041">
        <v>2</v>
      </c>
      <c r="BQ1041">
        <v>4</v>
      </c>
      <c r="BR1041">
        <v>1</v>
      </c>
      <c r="BS1041">
        <v>5</v>
      </c>
    </row>
    <row r="1042" spans="1:72">
      <c r="A1042" s="9">
        <v>5090</v>
      </c>
      <c r="B1042" s="9">
        <v>1</v>
      </c>
      <c r="C1042" s="9">
        <v>4</v>
      </c>
      <c r="D1042" s="9">
        <v>1</v>
      </c>
      <c r="E1042" s="9">
        <v>15</v>
      </c>
      <c r="F1042" s="9">
        <v>0</v>
      </c>
      <c r="G1042" s="9">
        <v>1</v>
      </c>
      <c r="H1042" s="9">
        <v>1</v>
      </c>
      <c r="I1042" s="9">
        <v>0</v>
      </c>
      <c r="J1042" s="9">
        <v>0</v>
      </c>
      <c r="K1042" s="9">
        <v>0</v>
      </c>
      <c r="L1042" s="9">
        <v>0</v>
      </c>
      <c r="M1042" s="9">
        <v>2</v>
      </c>
      <c r="N1042" s="9">
        <v>2</v>
      </c>
      <c r="O1042" s="9">
        <v>2</v>
      </c>
      <c r="P1042" s="9">
        <v>1</v>
      </c>
      <c r="Q1042" s="9">
        <v>1</v>
      </c>
      <c r="R1042" s="9">
        <v>1</v>
      </c>
      <c r="S1042" s="9">
        <v>1</v>
      </c>
      <c r="T1042" s="9">
        <v>2</v>
      </c>
      <c r="U1042" s="9">
        <v>1</v>
      </c>
      <c r="V1042" s="9">
        <v>2</v>
      </c>
      <c r="W1042" s="75">
        <v>2</v>
      </c>
      <c r="X1042" s="75" t="s">
        <v>956</v>
      </c>
      <c r="Y1042" s="75" t="s">
        <v>952</v>
      </c>
      <c r="Z1042" s="9" t="s">
        <v>952</v>
      </c>
      <c r="AA1042" s="9">
        <v>2</v>
      </c>
      <c r="AB1042" s="9">
        <v>2</v>
      </c>
      <c r="AC1042" s="9">
        <v>2</v>
      </c>
      <c r="AD1042" s="9">
        <v>2</v>
      </c>
      <c r="AE1042" s="9">
        <v>2</v>
      </c>
      <c r="AF1042" s="9">
        <v>1</v>
      </c>
      <c r="AG1042" s="9">
        <v>1</v>
      </c>
      <c r="AH1042" s="9">
        <v>2</v>
      </c>
      <c r="AI1042" s="9">
        <v>2</v>
      </c>
      <c r="AJ1042">
        <v>1</v>
      </c>
      <c r="AK1042">
        <v>1</v>
      </c>
      <c r="AL1042" s="58">
        <v>2</v>
      </c>
      <c r="AM1042">
        <v>2</v>
      </c>
      <c r="AN1042">
        <v>1</v>
      </c>
      <c r="AO1042">
        <v>2</v>
      </c>
      <c r="AP1042">
        <v>2</v>
      </c>
      <c r="AQ1042">
        <v>2</v>
      </c>
      <c r="AR1042">
        <v>1</v>
      </c>
      <c r="AS1042">
        <v>2</v>
      </c>
      <c r="AT1042">
        <v>2</v>
      </c>
      <c r="AU1042">
        <v>1</v>
      </c>
      <c r="AV1042">
        <v>2</v>
      </c>
      <c r="AW1042">
        <v>1</v>
      </c>
      <c r="AX1042">
        <v>1</v>
      </c>
      <c r="AY1042">
        <v>2</v>
      </c>
      <c r="AZ1042">
        <v>2</v>
      </c>
      <c r="BA1042">
        <v>2</v>
      </c>
      <c r="BB1042">
        <v>1</v>
      </c>
      <c r="BC1042">
        <v>1</v>
      </c>
      <c r="BD1042">
        <v>1</v>
      </c>
      <c r="BE1042">
        <v>1</v>
      </c>
      <c r="BF1042">
        <v>1</v>
      </c>
      <c r="BG1042">
        <v>1</v>
      </c>
      <c r="BH1042">
        <v>1</v>
      </c>
      <c r="BI1042">
        <v>2</v>
      </c>
      <c r="BJ1042">
        <v>1</v>
      </c>
      <c r="BK1042">
        <v>1</v>
      </c>
      <c r="BL1042">
        <v>1</v>
      </c>
      <c r="BM1042">
        <v>1</v>
      </c>
      <c r="BN1042">
        <v>4</v>
      </c>
      <c r="BO1042">
        <v>2</v>
      </c>
      <c r="BP1042">
        <v>2</v>
      </c>
      <c r="BQ1042">
        <v>2</v>
      </c>
      <c r="BR1042">
        <v>1</v>
      </c>
      <c r="BS1042">
        <v>1</v>
      </c>
      <c r="BT1042" t="s">
        <v>547</v>
      </c>
    </row>
    <row r="1043" spans="1:72">
      <c r="A1043" s="9">
        <v>5091</v>
      </c>
      <c r="B1043" s="9">
        <v>1</v>
      </c>
      <c r="C1043" s="9">
        <v>3</v>
      </c>
      <c r="D1043" s="9">
        <v>1</v>
      </c>
      <c r="E1043" s="9">
        <v>9</v>
      </c>
      <c r="F1043" s="9">
        <v>1</v>
      </c>
      <c r="G1043" s="9">
        <v>0</v>
      </c>
      <c r="H1043" s="9">
        <v>0</v>
      </c>
      <c r="I1043" s="9">
        <v>0</v>
      </c>
      <c r="J1043" s="9">
        <v>0</v>
      </c>
      <c r="K1043" s="9">
        <v>0</v>
      </c>
      <c r="L1043" s="9">
        <v>0</v>
      </c>
      <c r="M1043" s="9">
        <v>2</v>
      </c>
      <c r="N1043" s="9">
        <v>2</v>
      </c>
      <c r="O1043" s="9">
        <v>1</v>
      </c>
      <c r="P1043" s="9">
        <v>1</v>
      </c>
      <c r="Q1043" s="9">
        <v>1</v>
      </c>
      <c r="R1043" s="9">
        <v>1</v>
      </c>
      <c r="S1043" s="9">
        <v>1</v>
      </c>
      <c r="T1043" s="9">
        <v>1</v>
      </c>
      <c r="U1043" s="9">
        <v>1</v>
      </c>
      <c r="V1043" s="9">
        <v>1</v>
      </c>
      <c r="W1043" s="75">
        <v>2</v>
      </c>
      <c r="X1043" s="75" t="s">
        <v>956</v>
      </c>
      <c r="Y1043" s="75" t="s">
        <v>952</v>
      </c>
      <c r="Z1043" s="9" t="s">
        <v>952</v>
      </c>
      <c r="AA1043" s="9">
        <v>1</v>
      </c>
      <c r="AB1043" s="9">
        <v>1</v>
      </c>
      <c r="AC1043" s="9">
        <v>1</v>
      </c>
      <c r="AD1043" s="9">
        <v>1</v>
      </c>
      <c r="AE1043" s="9">
        <v>1</v>
      </c>
      <c r="AF1043" s="9">
        <v>1</v>
      </c>
      <c r="AG1043" s="9">
        <v>1</v>
      </c>
      <c r="AH1043" s="9">
        <v>2</v>
      </c>
      <c r="AI1043" s="9">
        <v>2</v>
      </c>
      <c r="AJ1043">
        <v>2</v>
      </c>
      <c r="AK1043" t="s">
        <v>957</v>
      </c>
      <c r="AL1043" s="58">
        <v>1</v>
      </c>
      <c r="AM1043">
        <v>1</v>
      </c>
      <c r="AN1043">
        <v>1</v>
      </c>
      <c r="AO1043">
        <v>2</v>
      </c>
      <c r="AP1043">
        <v>1</v>
      </c>
      <c r="AQ1043">
        <v>2</v>
      </c>
      <c r="AR1043">
        <v>1</v>
      </c>
      <c r="AS1043">
        <v>2</v>
      </c>
      <c r="AT1043">
        <v>1</v>
      </c>
      <c r="AU1043">
        <v>2</v>
      </c>
      <c r="AV1043">
        <v>2</v>
      </c>
      <c r="AW1043">
        <v>1</v>
      </c>
      <c r="AX1043">
        <v>2</v>
      </c>
      <c r="AY1043">
        <v>1</v>
      </c>
      <c r="AZ1043">
        <v>1</v>
      </c>
      <c r="BA1043">
        <v>1</v>
      </c>
      <c r="BB1043">
        <v>2</v>
      </c>
      <c r="BC1043">
        <v>1</v>
      </c>
      <c r="BD1043">
        <v>1</v>
      </c>
      <c r="BE1043">
        <v>1</v>
      </c>
      <c r="BF1043">
        <v>1</v>
      </c>
      <c r="BG1043">
        <v>1</v>
      </c>
      <c r="BH1043">
        <v>1</v>
      </c>
      <c r="BI1043">
        <v>3</v>
      </c>
      <c r="BJ1043">
        <v>3</v>
      </c>
      <c r="BK1043">
        <v>1</v>
      </c>
      <c r="BL1043">
        <v>1</v>
      </c>
      <c r="BM1043">
        <v>2</v>
      </c>
      <c r="BN1043">
        <v>4</v>
      </c>
      <c r="BO1043">
        <v>2</v>
      </c>
      <c r="BP1043">
        <v>2</v>
      </c>
      <c r="BQ1043">
        <v>1</v>
      </c>
      <c r="BR1043">
        <v>1</v>
      </c>
      <c r="BS1043">
        <v>1</v>
      </c>
      <c r="BT1043" t="s">
        <v>548</v>
      </c>
    </row>
    <row r="1044" spans="1:72" hidden="1">
      <c r="A1044" s="9">
        <v>5092</v>
      </c>
      <c r="B1044" s="9">
        <v>2</v>
      </c>
      <c r="C1044" s="9">
        <v>2</v>
      </c>
      <c r="D1044" s="9">
        <v>6</v>
      </c>
      <c r="E1044" s="9">
        <v>5</v>
      </c>
      <c r="F1044" s="9">
        <v>0</v>
      </c>
      <c r="G1044" s="9">
        <v>0</v>
      </c>
      <c r="H1044" s="9">
        <v>1</v>
      </c>
      <c r="I1044" s="9">
        <v>1</v>
      </c>
      <c r="J1044" s="9">
        <v>0</v>
      </c>
      <c r="K1044" s="9">
        <v>0</v>
      </c>
      <c r="L1044" s="9">
        <v>0</v>
      </c>
      <c r="M1044" s="9">
        <v>2</v>
      </c>
      <c r="N1044" s="9">
        <v>1</v>
      </c>
      <c r="O1044" s="9">
        <v>2</v>
      </c>
      <c r="P1044" s="9">
        <v>1</v>
      </c>
      <c r="Q1044" s="9">
        <v>1</v>
      </c>
      <c r="R1044" s="9">
        <v>2</v>
      </c>
      <c r="S1044" s="9">
        <v>2</v>
      </c>
      <c r="T1044" s="9">
        <v>1</v>
      </c>
      <c r="U1044" s="9">
        <v>1</v>
      </c>
      <c r="V1044" s="9">
        <v>1</v>
      </c>
      <c r="W1044" s="75">
        <v>2</v>
      </c>
      <c r="X1044" s="75" t="s">
        <v>956</v>
      </c>
      <c r="Y1044" s="75" t="s">
        <v>952</v>
      </c>
      <c r="Z1044" s="9" t="s">
        <v>952</v>
      </c>
      <c r="AA1044" s="9">
        <v>2</v>
      </c>
      <c r="AB1044" s="9">
        <v>2</v>
      </c>
      <c r="AC1044" s="9">
        <v>1</v>
      </c>
      <c r="AD1044" s="9">
        <v>1</v>
      </c>
      <c r="AE1044" s="9">
        <v>2</v>
      </c>
      <c r="AF1044" s="9">
        <v>1</v>
      </c>
      <c r="AG1044" s="9">
        <v>2</v>
      </c>
      <c r="AH1044" s="91">
        <v>1</v>
      </c>
      <c r="AI1044" s="9">
        <v>2</v>
      </c>
      <c r="AJ1044">
        <v>2</v>
      </c>
      <c r="AK1044" t="s">
        <v>957</v>
      </c>
      <c r="AL1044" s="58">
        <v>1</v>
      </c>
      <c r="AM1044">
        <v>1</v>
      </c>
      <c r="AN1044">
        <v>1</v>
      </c>
      <c r="AO1044">
        <v>2</v>
      </c>
      <c r="AP1044">
        <v>1</v>
      </c>
      <c r="AQ1044">
        <v>1</v>
      </c>
      <c r="AR1044">
        <v>1</v>
      </c>
      <c r="AS1044">
        <v>2</v>
      </c>
      <c r="AT1044">
        <v>1</v>
      </c>
      <c r="AU1044">
        <v>2</v>
      </c>
      <c r="AV1044">
        <v>1</v>
      </c>
      <c r="AW1044">
        <v>2</v>
      </c>
      <c r="AX1044">
        <v>2</v>
      </c>
      <c r="AY1044">
        <v>2</v>
      </c>
      <c r="AZ1044">
        <v>2</v>
      </c>
      <c r="BA1044">
        <v>1</v>
      </c>
      <c r="BB1044">
        <v>1</v>
      </c>
      <c r="BC1044">
        <v>1</v>
      </c>
      <c r="BD1044">
        <v>1</v>
      </c>
      <c r="BE1044">
        <v>1</v>
      </c>
      <c r="BF1044">
        <v>2</v>
      </c>
      <c r="BG1044">
        <v>2</v>
      </c>
      <c r="BH1044">
        <v>1</v>
      </c>
      <c r="BI1044">
        <v>4</v>
      </c>
      <c r="BJ1044">
        <v>2</v>
      </c>
      <c r="BK1044">
        <v>3</v>
      </c>
      <c r="BL1044">
        <v>3</v>
      </c>
      <c r="BM1044">
        <v>1</v>
      </c>
      <c r="BN1044">
        <v>4</v>
      </c>
      <c r="BO1044">
        <v>1</v>
      </c>
      <c r="BP1044">
        <v>1</v>
      </c>
      <c r="BQ1044">
        <v>3</v>
      </c>
      <c r="BR1044">
        <v>4</v>
      </c>
      <c r="BS1044">
        <v>5</v>
      </c>
    </row>
    <row r="1045" spans="1:72" hidden="1">
      <c r="A1045" s="9">
        <v>5093</v>
      </c>
      <c r="B1045" s="9">
        <v>1</v>
      </c>
      <c r="C1045" s="9">
        <v>4</v>
      </c>
      <c r="D1045" s="9">
        <v>3</v>
      </c>
      <c r="E1045" s="9">
        <v>13</v>
      </c>
      <c r="F1045" s="9">
        <v>0</v>
      </c>
      <c r="G1045" s="9">
        <v>1</v>
      </c>
      <c r="H1045" s="9">
        <v>1</v>
      </c>
      <c r="I1045" s="9">
        <v>1</v>
      </c>
      <c r="J1045" s="9">
        <v>0</v>
      </c>
      <c r="K1045" s="9">
        <v>0</v>
      </c>
      <c r="L1045" s="9">
        <v>0</v>
      </c>
      <c r="M1045" s="9">
        <v>2</v>
      </c>
      <c r="N1045" s="9">
        <v>1</v>
      </c>
      <c r="O1045" s="9">
        <v>1</v>
      </c>
      <c r="P1045" s="9">
        <v>2</v>
      </c>
      <c r="Q1045" s="9">
        <v>1</v>
      </c>
      <c r="R1045" s="9">
        <v>2</v>
      </c>
      <c r="S1045" s="9">
        <v>2</v>
      </c>
      <c r="T1045" s="9">
        <v>1</v>
      </c>
      <c r="U1045" s="9">
        <v>1</v>
      </c>
      <c r="V1045" s="9">
        <v>1</v>
      </c>
      <c r="W1045" s="75">
        <v>1</v>
      </c>
      <c r="X1045" s="75">
        <v>1</v>
      </c>
      <c r="Y1045" s="75">
        <v>1</v>
      </c>
      <c r="Z1045" s="9">
        <v>1</v>
      </c>
      <c r="AA1045" s="9">
        <v>2</v>
      </c>
      <c r="AB1045" s="9">
        <v>2</v>
      </c>
      <c r="AC1045" s="9">
        <v>1</v>
      </c>
      <c r="AD1045" s="9">
        <v>1</v>
      </c>
      <c r="AE1045" s="9">
        <v>2</v>
      </c>
      <c r="AF1045" s="9">
        <v>1</v>
      </c>
      <c r="AG1045" s="9">
        <v>2</v>
      </c>
      <c r="AH1045" s="9">
        <v>1</v>
      </c>
      <c r="AI1045" s="9">
        <v>2</v>
      </c>
      <c r="AJ1045">
        <v>2</v>
      </c>
      <c r="AK1045" t="s">
        <v>957</v>
      </c>
      <c r="AL1045" s="58">
        <v>2</v>
      </c>
      <c r="AM1045">
        <v>1</v>
      </c>
      <c r="AN1045">
        <v>2</v>
      </c>
      <c r="AO1045">
        <v>2</v>
      </c>
      <c r="AP1045">
        <v>2</v>
      </c>
      <c r="AQ1045">
        <v>2</v>
      </c>
      <c r="AR1045">
        <v>2</v>
      </c>
      <c r="AS1045">
        <v>2</v>
      </c>
      <c r="AT1045">
        <v>2</v>
      </c>
      <c r="AU1045">
        <v>2</v>
      </c>
      <c r="AV1045">
        <v>2</v>
      </c>
      <c r="AW1045">
        <v>2</v>
      </c>
      <c r="AX1045">
        <v>2</v>
      </c>
      <c r="AY1045">
        <v>2</v>
      </c>
      <c r="AZ1045">
        <v>2</v>
      </c>
      <c r="BA1045">
        <v>1</v>
      </c>
      <c r="BB1045">
        <v>2</v>
      </c>
      <c r="BC1045">
        <v>1</v>
      </c>
      <c r="BD1045">
        <v>1</v>
      </c>
      <c r="BE1045">
        <v>1</v>
      </c>
      <c r="BF1045">
        <v>3</v>
      </c>
      <c r="BG1045">
        <v>4</v>
      </c>
      <c r="BH1045">
        <v>1</v>
      </c>
      <c r="BI1045">
        <v>3</v>
      </c>
      <c r="BJ1045">
        <v>1</v>
      </c>
      <c r="BK1045">
        <v>3</v>
      </c>
      <c r="BL1045">
        <v>1</v>
      </c>
      <c r="BM1045">
        <v>1</v>
      </c>
      <c r="BN1045">
        <v>4</v>
      </c>
      <c r="BO1045">
        <v>2</v>
      </c>
      <c r="BP1045">
        <v>1</v>
      </c>
      <c r="BQ1045">
        <v>2</v>
      </c>
      <c r="BR1045">
        <v>4</v>
      </c>
      <c r="BS1045">
        <v>2</v>
      </c>
    </row>
    <row r="1046" spans="1:72">
      <c r="A1046" s="9">
        <v>5094</v>
      </c>
      <c r="B1046" s="9">
        <v>1</v>
      </c>
      <c r="C1046" s="9">
        <v>3</v>
      </c>
      <c r="D1046" s="9">
        <v>1</v>
      </c>
      <c r="E1046" s="9">
        <v>9</v>
      </c>
      <c r="F1046" s="9">
        <v>0</v>
      </c>
      <c r="G1046" s="9">
        <v>0</v>
      </c>
      <c r="H1046" s="9">
        <v>0</v>
      </c>
      <c r="I1046" s="9">
        <v>1</v>
      </c>
      <c r="J1046" s="9">
        <v>0</v>
      </c>
      <c r="K1046" s="9">
        <v>0</v>
      </c>
      <c r="L1046" s="9">
        <v>0</v>
      </c>
      <c r="M1046" s="9">
        <v>1</v>
      </c>
      <c r="N1046" s="9">
        <v>2</v>
      </c>
      <c r="O1046" s="9">
        <v>2</v>
      </c>
      <c r="P1046" s="9">
        <v>2</v>
      </c>
      <c r="Q1046" s="9">
        <v>1</v>
      </c>
      <c r="R1046" s="9">
        <v>1</v>
      </c>
      <c r="S1046" s="9">
        <v>2</v>
      </c>
      <c r="T1046" s="9">
        <v>2</v>
      </c>
      <c r="U1046" s="9">
        <v>1</v>
      </c>
      <c r="V1046" s="9">
        <v>2</v>
      </c>
      <c r="W1046" s="75">
        <v>2</v>
      </c>
      <c r="X1046" s="75" t="s">
        <v>956</v>
      </c>
      <c r="Y1046" s="75" t="s">
        <v>952</v>
      </c>
      <c r="Z1046" s="9" t="s">
        <v>952</v>
      </c>
      <c r="AA1046" s="9">
        <v>2</v>
      </c>
      <c r="AB1046" s="9">
        <v>1</v>
      </c>
      <c r="AC1046" s="9">
        <v>1</v>
      </c>
      <c r="AD1046" s="9">
        <v>1</v>
      </c>
      <c r="AE1046" s="9">
        <v>2</v>
      </c>
      <c r="AF1046" s="9">
        <v>1</v>
      </c>
      <c r="AG1046" s="9">
        <v>2</v>
      </c>
      <c r="AH1046" s="91">
        <v>2</v>
      </c>
      <c r="AI1046" s="9">
        <v>2</v>
      </c>
      <c r="AJ1046">
        <v>1</v>
      </c>
      <c r="AK1046">
        <v>1</v>
      </c>
      <c r="AL1046" s="58">
        <v>2</v>
      </c>
      <c r="AM1046">
        <v>1</v>
      </c>
      <c r="AN1046">
        <v>1</v>
      </c>
      <c r="AO1046">
        <v>2</v>
      </c>
      <c r="AP1046">
        <v>1</v>
      </c>
      <c r="AQ1046">
        <v>2</v>
      </c>
      <c r="AR1046">
        <v>2</v>
      </c>
      <c r="AS1046">
        <v>2</v>
      </c>
      <c r="AT1046">
        <v>2</v>
      </c>
      <c r="AU1046">
        <v>2</v>
      </c>
      <c r="AV1046">
        <v>2</v>
      </c>
      <c r="AW1046">
        <v>2</v>
      </c>
      <c r="AX1046">
        <v>2</v>
      </c>
      <c r="AY1046">
        <v>2</v>
      </c>
      <c r="AZ1046">
        <v>2</v>
      </c>
      <c r="BA1046">
        <v>2</v>
      </c>
      <c r="BB1046">
        <v>2</v>
      </c>
      <c r="BC1046">
        <v>1</v>
      </c>
      <c r="BD1046">
        <v>1</v>
      </c>
      <c r="BE1046">
        <v>1</v>
      </c>
      <c r="BF1046">
        <v>1</v>
      </c>
      <c r="BG1046">
        <v>1</v>
      </c>
      <c r="BH1046">
        <v>2</v>
      </c>
      <c r="BI1046">
        <v>3</v>
      </c>
      <c r="BJ1046">
        <v>3</v>
      </c>
      <c r="BK1046">
        <v>2</v>
      </c>
      <c r="BL1046">
        <v>1</v>
      </c>
      <c r="BM1046">
        <v>1</v>
      </c>
      <c r="BN1046">
        <v>4</v>
      </c>
      <c r="BO1046">
        <v>2</v>
      </c>
      <c r="BP1046">
        <v>2</v>
      </c>
      <c r="BQ1046">
        <v>3</v>
      </c>
      <c r="BR1046">
        <v>1</v>
      </c>
      <c r="BS1046">
        <v>5</v>
      </c>
    </row>
    <row r="1047" spans="1:72">
      <c r="A1047" s="9">
        <v>5095</v>
      </c>
      <c r="B1047" s="9">
        <v>1</v>
      </c>
      <c r="C1047" s="9">
        <v>2</v>
      </c>
      <c r="D1047" s="9">
        <v>1</v>
      </c>
      <c r="E1047" s="9">
        <v>9</v>
      </c>
      <c r="F1047" s="9">
        <v>0</v>
      </c>
      <c r="G1047" s="9">
        <v>0</v>
      </c>
      <c r="H1047" s="9">
        <v>0</v>
      </c>
      <c r="I1047" s="9">
        <v>1</v>
      </c>
      <c r="J1047" s="9">
        <v>0</v>
      </c>
      <c r="K1047" s="9">
        <v>0</v>
      </c>
      <c r="L1047" s="9">
        <v>0</v>
      </c>
      <c r="M1047" s="9">
        <v>1</v>
      </c>
      <c r="N1047" s="9">
        <v>2</v>
      </c>
      <c r="O1047" s="9">
        <v>2</v>
      </c>
      <c r="P1047" s="9">
        <v>1</v>
      </c>
      <c r="Q1047" s="9">
        <v>1</v>
      </c>
      <c r="R1047" s="9">
        <v>1</v>
      </c>
      <c r="S1047" s="9">
        <v>2</v>
      </c>
      <c r="T1047" s="9">
        <v>2</v>
      </c>
      <c r="U1047" s="9">
        <v>1</v>
      </c>
      <c r="V1047" s="9">
        <v>2</v>
      </c>
      <c r="W1047" s="75">
        <v>2</v>
      </c>
      <c r="X1047" s="75" t="s">
        <v>956</v>
      </c>
      <c r="Y1047" s="75" t="s">
        <v>952</v>
      </c>
      <c r="Z1047" s="9" t="s">
        <v>952</v>
      </c>
      <c r="AA1047" s="9">
        <v>2</v>
      </c>
      <c r="AB1047" s="9">
        <v>2</v>
      </c>
      <c r="AC1047" s="9">
        <v>2</v>
      </c>
      <c r="AD1047" s="9">
        <v>2</v>
      </c>
      <c r="AE1047" s="9">
        <v>2</v>
      </c>
      <c r="AF1047" s="9">
        <v>2</v>
      </c>
      <c r="AG1047" s="9">
        <v>2</v>
      </c>
      <c r="AH1047" s="9">
        <v>2</v>
      </c>
      <c r="AI1047" s="9">
        <v>2</v>
      </c>
      <c r="AJ1047">
        <v>2</v>
      </c>
      <c r="AK1047" t="s">
        <v>957</v>
      </c>
      <c r="AL1047" s="58">
        <v>2</v>
      </c>
      <c r="AM1047">
        <v>1</v>
      </c>
      <c r="AN1047">
        <v>2</v>
      </c>
      <c r="AO1047">
        <v>2</v>
      </c>
      <c r="AP1047">
        <v>2</v>
      </c>
      <c r="AQ1047">
        <v>2</v>
      </c>
      <c r="AR1047">
        <v>2</v>
      </c>
      <c r="AS1047">
        <v>2</v>
      </c>
      <c r="AT1047">
        <v>2</v>
      </c>
      <c r="AU1047">
        <v>2</v>
      </c>
      <c r="AV1047">
        <v>2</v>
      </c>
      <c r="AW1047">
        <v>2</v>
      </c>
      <c r="AX1047">
        <v>2</v>
      </c>
      <c r="AY1047">
        <v>2</v>
      </c>
      <c r="AZ1047">
        <v>2</v>
      </c>
      <c r="BA1047">
        <v>2</v>
      </c>
      <c r="BB1047">
        <v>2</v>
      </c>
      <c r="BC1047">
        <v>1</v>
      </c>
      <c r="BD1047">
        <v>1</v>
      </c>
      <c r="BE1047">
        <v>1</v>
      </c>
      <c r="BF1047">
        <v>1</v>
      </c>
      <c r="BG1047">
        <v>1</v>
      </c>
      <c r="BH1047">
        <v>1</v>
      </c>
      <c r="BI1047">
        <v>3</v>
      </c>
      <c r="BJ1047">
        <v>1</v>
      </c>
      <c r="BK1047">
        <v>2</v>
      </c>
      <c r="BL1047">
        <v>2</v>
      </c>
      <c r="BM1047">
        <v>2</v>
      </c>
      <c r="BN1047">
        <v>4</v>
      </c>
      <c r="BO1047">
        <v>4</v>
      </c>
      <c r="BP1047">
        <v>4</v>
      </c>
      <c r="BQ1047">
        <v>2</v>
      </c>
      <c r="BR1047">
        <v>1</v>
      </c>
      <c r="BS1047">
        <v>2</v>
      </c>
    </row>
    <row r="1048" spans="1:72" hidden="1">
      <c r="A1048" s="9">
        <v>5096</v>
      </c>
      <c r="B1048" s="9">
        <v>1</v>
      </c>
      <c r="C1048" s="9">
        <v>2</v>
      </c>
      <c r="D1048" s="9">
        <v>1</v>
      </c>
      <c r="E1048" s="9">
        <v>13</v>
      </c>
      <c r="F1048" s="9">
        <v>0</v>
      </c>
      <c r="G1048" s="9">
        <v>0</v>
      </c>
      <c r="H1048" s="9">
        <v>0</v>
      </c>
      <c r="I1048" s="9">
        <v>1</v>
      </c>
      <c r="J1048" s="9">
        <v>0</v>
      </c>
      <c r="K1048" s="9">
        <v>0</v>
      </c>
      <c r="L1048" s="9">
        <v>0</v>
      </c>
      <c r="M1048" s="9">
        <v>1</v>
      </c>
      <c r="N1048" s="9">
        <v>1</v>
      </c>
      <c r="O1048" s="9">
        <v>1</v>
      </c>
      <c r="P1048" s="9">
        <v>1</v>
      </c>
      <c r="Q1048" s="9">
        <v>1</v>
      </c>
      <c r="R1048" s="9">
        <v>1</v>
      </c>
      <c r="S1048" s="9">
        <v>2</v>
      </c>
      <c r="T1048" s="9">
        <v>2</v>
      </c>
      <c r="U1048" s="9">
        <v>1</v>
      </c>
      <c r="V1048" s="9">
        <v>1</v>
      </c>
      <c r="W1048" s="75">
        <v>2</v>
      </c>
      <c r="X1048" s="75" t="s">
        <v>956</v>
      </c>
      <c r="Y1048" s="75" t="s">
        <v>952</v>
      </c>
      <c r="Z1048" s="9" t="s">
        <v>952</v>
      </c>
      <c r="AA1048" s="9">
        <v>1</v>
      </c>
      <c r="AB1048" s="9">
        <v>2</v>
      </c>
      <c r="AC1048" s="9">
        <v>2</v>
      </c>
      <c r="AD1048" s="9">
        <v>1</v>
      </c>
      <c r="AE1048" s="9">
        <v>1</v>
      </c>
      <c r="AF1048" s="9">
        <v>1</v>
      </c>
      <c r="AG1048" s="9">
        <v>2</v>
      </c>
      <c r="AH1048" s="91">
        <v>1</v>
      </c>
      <c r="AI1048" s="9">
        <v>2</v>
      </c>
      <c r="AJ1048">
        <v>2</v>
      </c>
      <c r="AK1048" t="s">
        <v>957</v>
      </c>
      <c r="AL1048" s="58">
        <v>2</v>
      </c>
      <c r="AM1048">
        <v>1</v>
      </c>
      <c r="AN1048">
        <v>2</v>
      </c>
      <c r="AO1048">
        <v>2</v>
      </c>
      <c r="AP1048">
        <v>2</v>
      </c>
      <c r="AQ1048">
        <v>2</v>
      </c>
      <c r="AR1048">
        <v>1</v>
      </c>
      <c r="AS1048">
        <v>2</v>
      </c>
      <c r="AT1048">
        <v>2</v>
      </c>
      <c r="AU1048">
        <v>2</v>
      </c>
      <c r="AV1048">
        <v>2</v>
      </c>
      <c r="AW1048">
        <v>2</v>
      </c>
      <c r="AX1048">
        <v>2</v>
      </c>
      <c r="AY1048">
        <v>2</v>
      </c>
      <c r="AZ1048">
        <v>2</v>
      </c>
      <c r="BA1048">
        <v>2</v>
      </c>
      <c r="BB1048">
        <v>2</v>
      </c>
      <c r="BC1048">
        <v>1</v>
      </c>
      <c r="BD1048">
        <v>1</v>
      </c>
      <c r="BE1048">
        <v>2</v>
      </c>
      <c r="BF1048" t="s">
        <v>957</v>
      </c>
      <c r="BG1048" t="s">
        <v>957</v>
      </c>
      <c r="BH1048">
        <v>1</v>
      </c>
      <c r="BI1048">
        <v>4</v>
      </c>
      <c r="BJ1048">
        <v>1</v>
      </c>
      <c r="BK1048">
        <v>2</v>
      </c>
      <c r="BL1048">
        <v>3</v>
      </c>
      <c r="BM1048">
        <v>2</v>
      </c>
      <c r="BN1048">
        <v>4</v>
      </c>
      <c r="BO1048">
        <v>2</v>
      </c>
      <c r="BP1048">
        <v>2</v>
      </c>
      <c r="BQ1048">
        <v>2</v>
      </c>
      <c r="BR1048">
        <v>1</v>
      </c>
      <c r="BS1048">
        <v>5</v>
      </c>
    </row>
    <row r="1049" spans="1:72" hidden="1">
      <c r="A1049" s="9">
        <v>5097</v>
      </c>
      <c r="B1049" s="9">
        <v>1</v>
      </c>
      <c r="C1049" s="9">
        <v>5</v>
      </c>
      <c r="D1049" s="9">
        <v>1</v>
      </c>
      <c r="E1049" s="9">
        <v>9</v>
      </c>
      <c r="F1049" s="9">
        <v>0</v>
      </c>
      <c r="G1049" s="9">
        <v>0</v>
      </c>
      <c r="H1049" s="9">
        <v>0</v>
      </c>
      <c r="I1049" s="9">
        <v>1</v>
      </c>
      <c r="J1049" s="9">
        <v>0</v>
      </c>
      <c r="K1049" s="9">
        <v>0</v>
      </c>
      <c r="L1049" s="9">
        <v>0</v>
      </c>
      <c r="M1049" s="9">
        <v>2</v>
      </c>
      <c r="N1049" s="9">
        <v>2</v>
      </c>
      <c r="O1049" s="9">
        <v>2</v>
      </c>
      <c r="P1049" s="9">
        <v>1</v>
      </c>
      <c r="Q1049" s="9">
        <v>1</v>
      </c>
      <c r="R1049" s="9">
        <v>1</v>
      </c>
      <c r="S1049" s="9">
        <v>2</v>
      </c>
      <c r="T1049" s="9">
        <v>1</v>
      </c>
      <c r="U1049" s="9">
        <v>1</v>
      </c>
      <c r="V1049" s="9">
        <v>1</v>
      </c>
      <c r="W1049" s="75">
        <v>1</v>
      </c>
      <c r="X1049" s="75">
        <v>1</v>
      </c>
      <c r="Y1049" s="75">
        <v>2</v>
      </c>
      <c r="Z1049" s="9">
        <v>2</v>
      </c>
      <c r="AA1049" s="9">
        <v>2</v>
      </c>
      <c r="AB1049" s="9">
        <v>2</v>
      </c>
      <c r="AC1049" s="9">
        <v>2</v>
      </c>
      <c r="AD1049" s="9">
        <v>1</v>
      </c>
      <c r="AE1049" s="9">
        <v>2</v>
      </c>
      <c r="AF1049" s="9">
        <v>2</v>
      </c>
      <c r="AG1049" s="9">
        <v>1</v>
      </c>
      <c r="AH1049" s="9"/>
      <c r="AI1049" s="9"/>
      <c r="AJ1049">
        <v>2</v>
      </c>
      <c r="AK1049" t="s">
        <v>957</v>
      </c>
      <c r="AL1049" s="58">
        <v>2</v>
      </c>
      <c r="AM1049">
        <v>1</v>
      </c>
      <c r="AN1049">
        <v>2</v>
      </c>
      <c r="AO1049">
        <v>2</v>
      </c>
      <c r="AP1049">
        <v>2</v>
      </c>
      <c r="AQ1049">
        <v>2</v>
      </c>
      <c r="AR1049">
        <v>2</v>
      </c>
      <c r="AS1049">
        <v>2</v>
      </c>
      <c r="AT1049">
        <v>2</v>
      </c>
      <c r="AU1049">
        <v>2</v>
      </c>
      <c r="AV1049">
        <v>2</v>
      </c>
      <c r="AW1049">
        <v>2</v>
      </c>
      <c r="AX1049">
        <v>2</v>
      </c>
      <c r="AY1049">
        <v>2</v>
      </c>
      <c r="AZ1049">
        <v>2</v>
      </c>
      <c r="BA1049">
        <v>2</v>
      </c>
      <c r="BB1049">
        <v>2</v>
      </c>
      <c r="BC1049">
        <v>1</v>
      </c>
      <c r="BD1049">
        <v>1</v>
      </c>
      <c r="BE1049">
        <v>1</v>
      </c>
      <c r="BF1049">
        <v>3</v>
      </c>
      <c r="BG1049">
        <v>1</v>
      </c>
      <c r="BH1049">
        <v>1</v>
      </c>
      <c r="BI1049">
        <v>3</v>
      </c>
      <c r="BJ1049">
        <v>2</v>
      </c>
      <c r="BK1049">
        <v>3</v>
      </c>
      <c r="BL1049">
        <v>2</v>
      </c>
      <c r="BM1049">
        <v>3</v>
      </c>
      <c r="BN1049">
        <v>4</v>
      </c>
      <c r="BO1049">
        <v>3</v>
      </c>
      <c r="BP1049">
        <v>4</v>
      </c>
      <c r="BQ1049">
        <v>4</v>
      </c>
      <c r="BR1049">
        <v>1</v>
      </c>
      <c r="BS1049">
        <v>2</v>
      </c>
    </row>
    <row r="1050" spans="1:72" hidden="1">
      <c r="A1050" s="9">
        <v>5098</v>
      </c>
      <c r="B1050" s="9">
        <v>1</v>
      </c>
      <c r="C1050" s="9">
        <v>2</v>
      </c>
      <c r="D1050" s="9">
        <v>2</v>
      </c>
      <c r="E1050" s="9">
        <v>11</v>
      </c>
      <c r="F1050" s="9">
        <v>0</v>
      </c>
      <c r="G1050" s="9">
        <v>0</v>
      </c>
      <c r="H1050" s="9">
        <v>0</v>
      </c>
      <c r="I1050" s="9">
        <v>0</v>
      </c>
      <c r="J1050" s="9">
        <v>0</v>
      </c>
      <c r="K1050" s="9">
        <v>0</v>
      </c>
      <c r="L1050" s="9">
        <v>1</v>
      </c>
      <c r="M1050" s="9">
        <v>3</v>
      </c>
      <c r="N1050" s="9">
        <v>1</v>
      </c>
      <c r="O1050" s="9">
        <v>1</v>
      </c>
      <c r="P1050" s="9">
        <v>2</v>
      </c>
      <c r="Q1050" s="9">
        <v>1</v>
      </c>
      <c r="R1050" s="9">
        <v>1</v>
      </c>
      <c r="S1050" s="9">
        <v>1</v>
      </c>
      <c r="T1050" s="9">
        <v>2</v>
      </c>
      <c r="U1050" s="9">
        <v>1</v>
      </c>
      <c r="V1050" s="9">
        <v>2</v>
      </c>
      <c r="W1050" s="75">
        <v>2</v>
      </c>
      <c r="X1050" s="75" t="s">
        <v>956</v>
      </c>
      <c r="Y1050" s="75" t="s">
        <v>952</v>
      </c>
      <c r="Z1050" s="9" t="s">
        <v>952</v>
      </c>
      <c r="AA1050" s="9">
        <v>2</v>
      </c>
      <c r="AB1050" s="9">
        <v>1</v>
      </c>
      <c r="AC1050" s="9">
        <v>1</v>
      </c>
      <c r="AD1050" s="9">
        <v>1</v>
      </c>
      <c r="AE1050" s="9">
        <v>2</v>
      </c>
      <c r="AF1050" s="9">
        <v>1</v>
      </c>
      <c r="AG1050" s="9">
        <v>2</v>
      </c>
      <c r="AH1050" s="91">
        <v>1</v>
      </c>
      <c r="AI1050" s="9">
        <v>2</v>
      </c>
      <c r="AJ1050">
        <v>2</v>
      </c>
      <c r="AK1050" t="s">
        <v>957</v>
      </c>
      <c r="AL1050" s="58">
        <v>2</v>
      </c>
      <c r="AM1050">
        <v>1</v>
      </c>
      <c r="AN1050">
        <v>2</v>
      </c>
      <c r="AO1050">
        <v>1</v>
      </c>
      <c r="AP1050">
        <v>2</v>
      </c>
      <c r="AQ1050">
        <v>2</v>
      </c>
      <c r="AR1050">
        <v>2</v>
      </c>
      <c r="AS1050">
        <v>2</v>
      </c>
      <c r="AT1050">
        <v>1</v>
      </c>
      <c r="AU1050">
        <v>1</v>
      </c>
      <c r="AV1050">
        <v>1</v>
      </c>
      <c r="AW1050">
        <v>1</v>
      </c>
      <c r="AX1050">
        <v>2</v>
      </c>
      <c r="AY1050">
        <v>2</v>
      </c>
      <c r="AZ1050">
        <v>2</v>
      </c>
      <c r="BA1050">
        <v>2</v>
      </c>
      <c r="BB1050">
        <v>2</v>
      </c>
      <c r="BC1050">
        <v>1</v>
      </c>
      <c r="BD1050">
        <v>1</v>
      </c>
      <c r="BE1050">
        <v>1</v>
      </c>
      <c r="BF1050">
        <v>1</v>
      </c>
      <c r="BG1050">
        <v>1</v>
      </c>
      <c r="BH1050">
        <v>2</v>
      </c>
      <c r="BI1050">
        <v>3</v>
      </c>
      <c r="BJ1050">
        <v>1</v>
      </c>
      <c r="BK1050">
        <v>1</v>
      </c>
      <c r="BL1050">
        <v>1</v>
      </c>
      <c r="BM1050">
        <v>1</v>
      </c>
      <c r="BN1050">
        <v>4</v>
      </c>
      <c r="BO1050">
        <v>1</v>
      </c>
      <c r="BP1050">
        <v>2</v>
      </c>
      <c r="BQ1050">
        <v>2</v>
      </c>
      <c r="BR1050">
        <v>1</v>
      </c>
      <c r="BS1050">
        <v>2</v>
      </c>
    </row>
    <row r="1051" spans="1:72" hidden="1">
      <c r="A1051" s="9">
        <v>5099</v>
      </c>
      <c r="B1051" s="9">
        <v>2</v>
      </c>
      <c r="C1051" s="9">
        <v>5</v>
      </c>
      <c r="D1051" s="9">
        <v>2</v>
      </c>
      <c r="E1051" s="9">
        <v>13</v>
      </c>
      <c r="F1051" s="9">
        <v>0</v>
      </c>
      <c r="G1051" s="9">
        <v>0</v>
      </c>
      <c r="H1051" s="9">
        <v>0</v>
      </c>
      <c r="I1051" s="9">
        <v>0</v>
      </c>
      <c r="J1051" s="9">
        <v>1</v>
      </c>
      <c r="K1051" s="9">
        <v>0</v>
      </c>
      <c r="L1051" s="9">
        <v>0</v>
      </c>
      <c r="M1051" s="9">
        <v>2</v>
      </c>
      <c r="N1051" s="9">
        <v>1</v>
      </c>
      <c r="O1051" s="9">
        <v>2</v>
      </c>
      <c r="P1051" s="9">
        <v>1</v>
      </c>
      <c r="Q1051" s="9">
        <v>1</v>
      </c>
      <c r="R1051" s="9">
        <v>1</v>
      </c>
      <c r="S1051" s="9">
        <v>1</v>
      </c>
      <c r="T1051" s="9">
        <v>1</v>
      </c>
      <c r="U1051" s="9">
        <v>1</v>
      </c>
      <c r="V1051" s="9">
        <v>1</v>
      </c>
      <c r="W1051" s="75">
        <v>2</v>
      </c>
      <c r="X1051" s="75" t="s">
        <v>956</v>
      </c>
      <c r="Y1051" s="75" t="s">
        <v>952</v>
      </c>
      <c r="Z1051" s="9" t="s">
        <v>952</v>
      </c>
      <c r="AA1051" s="9">
        <v>2</v>
      </c>
      <c r="AB1051" s="9">
        <v>1</v>
      </c>
      <c r="AC1051" s="9">
        <v>1</v>
      </c>
      <c r="AD1051" s="9">
        <v>1</v>
      </c>
      <c r="AE1051" s="9">
        <v>2</v>
      </c>
      <c r="AF1051" s="9">
        <v>1</v>
      </c>
      <c r="AG1051" s="9">
        <v>1</v>
      </c>
      <c r="AH1051" s="91">
        <v>1</v>
      </c>
      <c r="AI1051" s="9">
        <v>2</v>
      </c>
      <c r="AJ1051">
        <v>2</v>
      </c>
      <c r="AK1051" t="s">
        <v>957</v>
      </c>
      <c r="AL1051" s="58">
        <v>2</v>
      </c>
      <c r="AM1051">
        <v>1</v>
      </c>
      <c r="AN1051">
        <v>1</v>
      </c>
      <c r="AO1051">
        <v>1</v>
      </c>
      <c r="AP1051">
        <v>1</v>
      </c>
      <c r="AQ1051">
        <v>1</v>
      </c>
      <c r="AR1051">
        <v>1</v>
      </c>
      <c r="AS1051">
        <v>2</v>
      </c>
      <c r="AT1051">
        <v>2</v>
      </c>
      <c r="AU1051">
        <v>1</v>
      </c>
      <c r="AV1051">
        <v>2</v>
      </c>
      <c r="AW1051">
        <v>2</v>
      </c>
      <c r="AX1051">
        <v>2</v>
      </c>
      <c r="AY1051">
        <v>2</v>
      </c>
      <c r="AZ1051">
        <v>1</v>
      </c>
      <c r="BA1051">
        <v>1</v>
      </c>
      <c r="BB1051">
        <v>2</v>
      </c>
      <c r="BC1051">
        <v>1</v>
      </c>
      <c r="BD1051">
        <v>1</v>
      </c>
      <c r="BE1051">
        <v>1</v>
      </c>
      <c r="BF1051">
        <v>2</v>
      </c>
      <c r="BG1051">
        <v>2</v>
      </c>
      <c r="BH1051">
        <v>1</v>
      </c>
      <c r="BI1051">
        <v>2</v>
      </c>
      <c r="BJ1051">
        <v>2</v>
      </c>
      <c r="BK1051">
        <v>2</v>
      </c>
      <c r="BL1051">
        <v>2</v>
      </c>
      <c r="BM1051">
        <v>1</v>
      </c>
      <c r="BN1051">
        <v>3</v>
      </c>
      <c r="BO1051">
        <v>2</v>
      </c>
      <c r="BP1051">
        <v>2</v>
      </c>
      <c r="BQ1051">
        <v>1</v>
      </c>
      <c r="BR1051">
        <v>1</v>
      </c>
      <c r="BS1051">
        <v>2</v>
      </c>
    </row>
    <row r="1052" spans="1:72">
      <c r="A1052" s="9">
        <v>5100</v>
      </c>
      <c r="B1052" s="9">
        <v>2</v>
      </c>
      <c r="C1052" s="9">
        <v>4</v>
      </c>
      <c r="D1052" s="9">
        <v>3</v>
      </c>
      <c r="E1052" s="9">
        <v>13</v>
      </c>
      <c r="F1052" s="9">
        <v>0</v>
      </c>
      <c r="G1052" s="9">
        <v>1</v>
      </c>
      <c r="H1052" s="9">
        <v>1</v>
      </c>
      <c r="I1052" s="9">
        <v>0</v>
      </c>
      <c r="J1052" s="9">
        <v>1</v>
      </c>
      <c r="K1052" s="9">
        <v>0</v>
      </c>
      <c r="L1052" s="9">
        <v>0</v>
      </c>
      <c r="M1052" s="9">
        <v>2</v>
      </c>
      <c r="N1052" s="9">
        <v>2</v>
      </c>
      <c r="O1052" s="9">
        <v>1</v>
      </c>
      <c r="P1052" s="9">
        <v>1</v>
      </c>
      <c r="Q1052" s="9">
        <v>1</v>
      </c>
      <c r="R1052" s="9">
        <v>1</v>
      </c>
      <c r="S1052" s="9">
        <v>2</v>
      </c>
      <c r="T1052" s="9">
        <v>1</v>
      </c>
      <c r="U1052" s="9">
        <v>1</v>
      </c>
      <c r="V1052" s="9">
        <v>2</v>
      </c>
      <c r="W1052" s="75">
        <v>2</v>
      </c>
      <c r="X1052" s="75" t="s">
        <v>956</v>
      </c>
      <c r="Y1052" s="75" t="s">
        <v>952</v>
      </c>
      <c r="Z1052" s="9" t="s">
        <v>952</v>
      </c>
      <c r="AA1052" s="9">
        <v>1</v>
      </c>
      <c r="AB1052" s="9">
        <v>2</v>
      </c>
      <c r="AC1052" s="9">
        <v>2</v>
      </c>
      <c r="AD1052" s="9">
        <v>1</v>
      </c>
      <c r="AE1052" s="9">
        <v>2</v>
      </c>
      <c r="AF1052" s="9">
        <v>1</v>
      </c>
      <c r="AG1052" s="9">
        <v>2</v>
      </c>
      <c r="AH1052" s="91"/>
      <c r="AI1052" s="9">
        <v>2</v>
      </c>
      <c r="AJ1052">
        <v>1</v>
      </c>
      <c r="AK1052">
        <v>1</v>
      </c>
      <c r="AL1052" s="58">
        <v>2</v>
      </c>
      <c r="AM1052">
        <v>1</v>
      </c>
      <c r="AN1052">
        <v>1</v>
      </c>
      <c r="AO1052">
        <v>2</v>
      </c>
      <c r="AP1052">
        <v>2</v>
      </c>
      <c r="AQ1052">
        <v>2</v>
      </c>
      <c r="AR1052">
        <v>1</v>
      </c>
      <c r="AS1052">
        <v>2</v>
      </c>
      <c r="AT1052">
        <v>1</v>
      </c>
      <c r="AU1052">
        <v>1</v>
      </c>
      <c r="AV1052">
        <v>2</v>
      </c>
      <c r="AW1052">
        <v>1</v>
      </c>
      <c r="AX1052">
        <v>2</v>
      </c>
      <c r="AY1052">
        <v>2</v>
      </c>
      <c r="AZ1052">
        <v>2</v>
      </c>
      <c r="BA1052">
        <v>1</v>
      </c>
      <c r="BB1052">
        <v>2</v>
      </c>
      <c r="BC1052">
        <v>1</v>
      </c>
      <c r="BD1052">
        <v>1</v>
      </c>
      <c r="BE1052">
        <v>1</v>
      </c>
      <c r="BF1052">
        <v>2</v>
      </c>
      <c r="BG1052">
        <v>2</v>
      </c>
      <c r="BH1052">
        <v>2</v>
      </c>
      <c r="BI1052">
        <v>3</v>
      </c>
      <c r="BJ1052">
        <v>2</v>
      </c>
      <c r="BK1052">
        <v>2</v>
      </c>
      <c r="BL1052">
        <v>2</v>
      </c>
      <c r="BM1052">
        <v>2</v>
      </c>
      <c r="BN1052">
        <v>4</v>
      </c>
      <c r="BO1052">
        <v>2</v>
      </c>
      <c r="BP1052">
        <v>2</v>
      </c>
      <c r="BQ1052">
        <v>2</v>
      </c>
      <c r="BR1052">
        <v>3</v>
      </c>
      <c r="BS1052">
        <v>2</v>
      </c>
      <c r="BT1052" t="s">
        <v>549</v>
      </c>
    </row>
    <row r="1053" spans="1:72" hidden="1">
      <c r="A1053" s="9">
        <v>5101</v>
      </c>
      <c r="B1053" s="9">
        <v>1</v>
      </c>
      <c r="C1053" s="9">
        <v>5</v>
      </c>
      <c r="D1053" s="9">
        <v>1</v>
      </c>
      <c r="E1053" s="9">
        <v>12</v>
      </c>
      <c r="F1053" s="9">
        <v>0</v>
      </c>
      <c r="G1053" s="9">
        <v>0</v>
      </c>
      <c r="H1053" s="9">
        <v>0</v>
      </c>
      <c r="I1053" s="9">
        <v>1</v>
      </c>
      <c r="J1053" s="9">
        <v>0</v>
      </c>
      <c r="K1053" s="9">
        <v>0</v>
      </c>
      <c r="L1053" s="9">
        <v>0</v>
      </c>
      <c r="M1053" s="9">
        <v>2</v>
      </c>
      <c r="N1053" s="9">
        <v>1</v>
      </c>
      <c r="O1053" s="9">
        <v>2</v>
      </c>
      <c r="P1053" s="9">
        <v>1</v>
      </c>
      <c r="Q1053" s="9">
        <v>1</v>
      </c>
      <c r="R1053" s="9">
        <v>2</v>
      </c>
      <c r="S1053" s="9"/>
      <c r="T1053" s="9">
        <v>1</v>
      </c>
      <c r="U1053" s="9">
        <v>1</v>
      </c>
      <c r="V1053" s="9">
        <v>1</v>
      </c>
      <c r="W1053" s="75">
        <v>2</v>
      </c>
      <c r="X1053" s="75" t="s">
        <v>956</v>
      </c>
      <c r="Y1053" s="75" t="s">
        <v>952</v>
      </c>
      <c r="Z1053" s="9" t="s">
        <v>952</v>
      </c>
      <c r="AA1053" s="9">
        <v>2</v>
      </c>
      <c r="AB1053" s="9">
        <v>1</v>
      </c>
      <c r="AC1053" s="9">
        <v>1</v>
      </c>
      <c r="AD1053" s="9">
        <v>1</v>
      </c>
      <c r="AE1053" s="9">
        <v>1</v>
      </c>
      <c r="AF1053" s="9">
        <v>1</v>
      </c>
      <c r="AG1053" s="9">
        <v>1</v>
      </c>
      <c r="AH1053" s="9">
        <v>1</v>
      </c>
      <c r="AI1053" s="9">
        <v>2</v>
      </c>
      <c r="AJ1053">
        <v>1</v>
      </c>
      <c r="AK1053">
        <v>1</v>
      </c>
      <c r="AL1053" s="58">
        <v>2</v>
      </c>
      <c r="AM1053">
        <v>1</v>
      </c>
      <c r="AN1053">
        <v>1</v>
      </c>
      <c r="AO1053">
        <v>2</v>
      </c>
      <c r="AP1053">
        <v>1</v>
      </c>
      <c r="AQ1053">
        <v>1</v>
      </c>
      <c r="AR1053">
        <v>1</v>
      </c>
      <c r="AS1053">
        <v>2</v>
      </c>
      <c r="AT1053">
        <v>2</v>
      </c>
      <c r="AU1053">
        <v>1</v>
      </c>
      <c r="AV1053">
        <v>2</v>
      </c>
      <c r="AW1053">
        <v>1</v>
      </c>
      <c r="AX1053">
        <v>1</v>
      </c>
      <c r="AY1053">
        <v>1</v>
      </c>
      <c r="AZ1053">
        <v>1</v>
      </c>
      <c r="BA1053">
        <v>1</v>
      </c>
      <c r="BB1053">
        <v>2</v>
      </c>
      <c r="BC1053">
        <v>1</v>
      </c>
      <c r="BD1053">
        <v>1</v>
      </c>
      <c r="BE1053">
        <v>1</v>
      </c>
      <c r="BF1053">
        <v>4</v>
      </c>
      <c r="BH1053">
        <v>1</v>
      </c>
      <c r="BI1053">
        <v>1</v>
      </c>
      <c r="BJ1053">
        <v>1</v>
      </c>
      <c r="BK1053">
        <v>1</v>
      </c>
      <c r="BL1053">
        <v>4</v>
      </c>
      <c r="BM1053">
        <v>4</v>
      </c>
      <c r="BN1053">
        <v>4</v>
      </c>
      <c r="BO1053">
        <v>1</v>
      </c>
      <c r="BP1053">
        <v>4</v>
      </c>
      <c r="BQ1053">
        <v>1</v>
      </c>
      <c r="BR1053">
        <v>1</v>
      </c>
      <c r="BS1053">
        <v>5</v>
      </c>
    </row>
    <row r="1054" spans="1:72" hidden="1">
      <c r="A1054" s="9">
        <v>5102</v>
      </c>
      <c r="B1054" s="9">
        <v>1</v>
      </c>
      <c r="C1054" s="9">
        <v>4</v>
      </c>
      <c r="D1054" s="9">
        <v>1</v>
      </c>
      <c r="E1054" s="9">
        <v>5</v>
      </c>
      <c r="F1054" s="9">
        <v>0</v>
      </c>
      <c r="G1054" s="9">
        <v>1</v>
      </c>
      <c r="H1054" s="9">
        <v>1</v>
      </c>
      <c r="I1054" s="9">
        <v>0</v>
      </c>
      <c r="J1054" s="9">
        <v>0</v>
      </c>
      <c r="K1054" s="9">
        <v>0</v>
      </c>
      <c r="L1054" s="9">
        <v>0</v>
      </c>
      <c r="M1054" s="9">
        <v>2</v>
      </c>
      <c r="N1054" s="9">
        <v>1</v>
      </c>
      <c r="O1054" s="9">
        <v>1</v>
      </c>
      <c r="P1054" s="9">
        <v>1</v>
      </c>
      <c r="Q1054" s="9">
        <v>1</v>
      </c>
      <c r="R1054" s="9">
        <v>1</v>
      </c>
      <c r="S1054" s="9">
        <v>2</v>
      </c>
      <c r="T1054" s="9">
        <v>1</v>
      </c>
      <c r="U1054" s="9">
        <v>1</v>
      </c>
      <c r="V1054" s="9">
        <v>1</v>
      </c>
      <c r="W1054" s="75">
        <v>1</v>
      </c>
      <c r="X1054" s="75">
        <v>1</v>
      </c>
      <c r="Y1054" s="75">
        <v>2</v>
      </c>
      <c r="Z1054" s="9">
        <v>1</v>
      </c>
      <c r="AA1054" s="9">
        <v>1</v>
      </c>
      <c r="AB1054" s="9">
        <v>1</v>
      </c>
      <c r="AC1054" s="9">
        <v>1</v>
      </c>
      <c r="AD1054" s="9">
        <v>1</v>
      </c>
      <c r="AE1054" s="9">
        <v>2</v>
      </c>
      <c r="AF1054" s="9">
        <v>1</v>
      </c>
      <c r="AG1054" s="9">
        <v>2</v>
      </c>
      <c r="AH1054" s="91">
        <v>1</v>
      </c>
      <c r="AI1054" s="9">
        <v>2</v>
      </c>
      <c r="AJ1054">
        <v>1</v>
      </c>
      <c r="AK1054">
        <v>2</v>
      </c>
      <c r="AL1054" s="58">
        <v>2</v>
      </c>
      <c r="AM1054">
        <v>1</v>
      </c>
      <c r="AN1054">
        <v>2</v>
      </c>
      <c r="AO1054">
        <v>2</v>
      </c>
      <c r="AP1054">
        <v>2</v>
      </c>
      <c r="AQ1054">
        <v>2</v>
      </c>
      <c r="AR1054">
        <v>2</v>
      </c>
      <c r="AS1054">
        <v>2</v>
      </c>
      <c r="AT1054">
        <v>1</v>
      </c>
      <c r="AU1054">
        <v>1</v>
      </c>
      <c r="AV1054">
        <v>2</v>
      </c>
      <c r="AW1054">
        <v>1</v>
      </c>
      <c r="AX1054">
        <v>2</v>
      </c>
      <c r="AY1054">
        <v>2</v>
      </c>
      <c r="AZ1054">
        <v>2</v>
      </c>
      <c r="BA1054">
        <v>1</v>
      </c>
      <c r="BB1054">
        <v>2</v>
      </c>
      <c r="BC1054">
        <v>1</v>
      </c>
      <c r="BD1054">
        <v>1</v>
      </c>
      <c r="BE1054">
        <v>1</v>
      </c>
      <c r="BF1054">
        <v>1</v>
      </c>
      <c r="BG1054">
        <v>1</v>
      </c>
      <c r="BH1054">
        <v>1</v>
      </c>
      <c r="BI1054">
        <v>1</v>
      </c>
      <c r="BJ1054">
        <v>1</v>
      </c>
      <c r="BK1054">
        <v>1</v>
      </c>
      <c r="BL1054">
        <v>1</v>
      </c>
      <c r="BM1054">
        <v>1</v>
      </c>
      <c r="BN1054">
        <v>4</v>
      </c>
      <c r="BO1054">
        <v>2</v>
      </c>
      <c r="BP1054">
        <v>1</v>
      </c>
      <c r="BQ1054">
        <v>3</v>
      </c>
      <c r="BR1054">
        <v>1</v>
      </c>
      <c r="BS1054">
        <v>1</v>
      </c>
    </row>
    <row r="1055" spans="1:72" hidden="1">
      <c r="A1055" s="9">
        <v>5103</v>
      </c>
      <c r="B1055" s="9">
        <v>1</v>
      </c>
      <c r="C1055" s="9">
        <v>5</v>
      </c>
      <c r="D1055" s="9">
        <v>1</v>
      </c>
      <c r="E1055" s="9">
        <v>3</v>
      </c>
      <c r="F1055" s="9">
        <v>0</v>
      </c>
      <c r="G1055" s="9">
        <v>0</v>
      </c>
      <c r="H1055" s="9">
        <v>0</v>
      </c>
      <c r="I1055" s="9">
        <v>1</v>
      </c>
      <c r="J1055" s="9">
        <v>1</v>
      </c>
      <c r="K1055" s="9">
        <v>0</v>
      </c>
      <c r="L1055" s="9">
        <v>0</v>
      </c>
      <c r="M1055" s="9">
        <v>2</v>
      </c>
      <c r="N1055" s="9">
        <v>1</v>
      </c>
      <c r="O1055" s="9">
        <v>2</v>
      </c>
      <c r="P1055" s="9">
        <v>1</v>
      </c>
      <c r="Q1055" s="9">
        <v>1</v>
      </c>
      <c r="R1055" s="9">
        <v>1</v>
      </c>
      <c r="S1055" s="9">
        <v>2</v>
      </c>
      <c r="T1055" s="9">
        <v>1</v>
      </c>
      <c r="U1055" s="9">
        <v>1</v>
      </c>
      <c r="V1055" s="9">
        <v>1</v>
      </c>
      <c r="W1055" s="75">
        <v>1</v>
      </c>
      <c r="X1055" s="75">
        <v>1</v>
      </c>
      <c r="Y1055" s="75">
        <v>2</v>
      </c>
      <c r="Z1055" s="9">
        <v>1</v>
      </c>
      <c r="AA1055" s="9">
        <v>1</v>
      </c>
      <c r="AB1055" s="9">
        <v>1</v>
      </c>
      <c r="AC1055" s="9">
        <v>1</v>
      </c>
      <c r="AD1055" s="9">
        <v>2</v>
      </c>
      <c r="AE1055" s="9">
        <v>2</v>
      </c>
      <c r="AF1055" s="9">
        <v>1</v>
      </c>
      <c r="AG1055" s="9">
        <v>2</v>
      </c>
      <c r="AH1055" s="91">
        <v>1</v>
      </c>
      <c r="AI1055" s="9">
        <v>2</v>
      </c>
      <c r="AJ1055">
        <v>1</v>
      </c>
      <c r="AK1055">
        <v>1</v>
      </c>
      <c r="AL1055" s="58">
        <v>2</v>
      </c>
      <c r="AM1055">
        <v>1</v>
      </c>
      <c r="AN1055">
        <v>2</v>
      </c>
      <c r="AO1055">
        <v>2</v>
      </c>
      <c r="AP1055">
        <v>2</v>
      </c>
      <c r="AQ1055">
        <v>2</v>
      </c>
      <c r="AR1055">
        <v>2</v>
      </c>
      <c r="AS1055">
        <v>2</v>
      </c>
      <c r="AT1055">
        <v>2</v>
      </c>
      <c r="AU1055">
        <v>2</v>
      </c>
      <c r="AV1055">
        <v>2</v>
      </c>
      <c r="AW1055">
        <v>2</v>
      </c>
      <c r="AX1055">
        <v>2</v>
      </c>
      <c r="AY1055">
        <v>2</v>
      </c>
      <c r="AZ1055">
        <v>1</v>
      </c>
      <c r="BA1055">
        <v>2</v>
      </c>
      <c r="BB1055">
        <v>1</v>
      </c>
      <c r="BC1055">
        <v>1</v>
      </c>
      <c r="BD1055">
        <v>1</v>
      </c>
      <c r="BE1055">
        <v>1</v>
      </c>
      <c r="BF1055">
        <v>1</v>
      </c>
      <c r="BG1055">
        <v>1</v>
      </c>
      <c r="BH1055">
        <v>1</v>
      </c>
      <c r="BI1055">
        <v>3</v>
      </c>
      <c r="BJ1055">
        <v>2</v>
      </c>
      <c r="BK1055">
        <v>1</v>
      </c>
      <c r="BL1055">
        <v>1</v>
      </c>
      <c r="BM1055">
        <v>2</v>
      </c>
      <c r="BN1055">
        <v>4</v>
      </c>
      <c r="BO1055">
        <v>2</v>
      </c>
      <c r="BP1055">
        <v>2</v>
      </c>
      <c r="BQ1055">
        <v>3</v>
      </c>
      <c r="BR1055">
        <v>1</v>
      </c>
      <c r="BS1055">
        <v>5</v>
      </c>
      <c r="BT1055" t="s">
        <v>550</v>
      </c>
    </row>
    <row r="1056" spans="1:72" hidden="1">
      <c r="A1056" s="9">
        <v>5104</v>
      </c>
      <c r="B1056" s="9">
        <v>2</v>
      </c>
      <c r="C1056" s="9">
        <v>4</v>
      </c>
      <c r="D1056" s="9">
        <v>4</v>
      </c>
      <c r="E1056" s="9">
        <v>12</v>
      </c>
      <c r="F1056" s="9">
        <v>0</v>
      </c>
      <c r="G1056" s="9">
        <v>0</v>
      </c>
      <c r="H1056" s="9">
        <v>1</v>
      </c>
      <c r="I1056" s="9">
        <v>1</v>
      </c>
      <c r="J1056" s="9">
        <v>0</v>
      </c>
      <c r="K1056" s="9">
        <v>0</v>
      </c>
      <c r="L1056" s="9">
        <v>0</v>
      </c>
      <c r="M1056" s="9">
        <v>2</v>
      </c>
      <c r="N1056" s="9">
        <v>1</v>
      </c>
      <c r="O1056" s="9">
        <v>1</v>
      </c>
      <c r="P1056" s="9">
        <v>1</v>
      </c>
      <c r="Q1056" s="9">
        <v>1</v>
      </c>
      <c r="R1056" s="9">
        <v>1</v>
      </c>
      <c r="S1056" s="9">
        <v>1</v>
      </c>
      <c r="T1056" s="9">
        <v>1</v>
      </c>
      <c r="U1056" s="9">
        <v>1</v>
      </c>
      <c r="V1056" s="9">
        <v>2</v>
      </c>
      <c r="W1056" s="75">
        <v>2</v>
      </c>
      <c r="X1056" s="75" t="s">
        <v>956</v>
      </c>
      <c r="Y1056" s="75" t="s">
        <v>952</v>
      </c>
      <c r="Z1056" s="9" t="s">
        <v>952</v>
      </c>
      <c r="AA1056" s="9">
        <v>2</v>
      </c>
      <c r="AB1056" s="9">
        <v>2</v>
      </c>
      <c r="AC1056" s="9">
        <v>1</v>
      </c>
      <c r="AD1056" s="9">
        <v>1</v>
      </c>
      <c r="AE1056" s="9">
        <v>2</v>
      </c>
      <c r="AF1056" s="9">
        <v>2</v>
      </c>
      <c r="AG1056" s="9">
        <v>1</v>
      </c>
      <c r="AH1056" s="91">
        <v>1</v>
      </c>
      <c r="AI1056" s="9">
        <v>2</v>
      </c>
      <c r="AJ1056">
        <v>2</v>
      </c>
      <c r="AK1056" t="s">
        <v>957</v>
      </c>
      <c r="AL1056" s="58">
        <v>1</v>
      </c>
      <c r="AM1056">
        <v>1</v>
      </c>
      <c r="AN1056">
        <v>2</v>
      </c>
      <c r="AO1056">
        <v>2</v>
      </c>
      <c r="AP1056">
        <v>2</v>
      </c>
      <c r="AQ1056">
        <v>2</v>
      </c>
      <c r="AR1056">
        <v>2</v>
      </c>
      <c r="AS1056">
        <v>2</v>
      </c>
      <c r="AT1056">
        <v>1</v>
      </c>
      <c r="AU1056">
        <v>1</v>
      </c>
      <c r="AV1056">
        <v>2</v>
      </c>
      <c r="AW1056">
        <v>2</v>
      </c>
      <c r="AX1056">
        <v>2</v>
      </c>
      <c r="AY1056">
        <v>2</v>
      </c>
      <c r="AZ1056">
        <v>1</v>
      </c>
      <c r="BA1056">
        <v>1</v>
      </c>
      <c r="BB1056">
        <v>1</v>
      </c>
      <c r="BC1056">
        <v>1</v>
      </c>
      <c r="BD1056">
        <v>1</v>
      </c>
      <c r="BE1056">
        <v>1</v>
      </c>
      <c r="BF1056">
        <v>3</v>
      </c>
      <c r="BG1056">
        <v>1</v>
      </c>
      <c r="BH1056">
        <v>1</v>
      </c>
      <c r="BI1056">
        <v>2</v>
      </c>
      <c r="BJ1056">
        <v>1</v>
      </c>
      <c r="BK1056">
        <v>2</v>
      </c>
      <c r="BL1056">
        <v>1</v>
      </c>
      <c r="BM1056">
        <v>1</v>
      </c>
      <c r="BN1056">
        <v>4</v>
      </c>
      <c r="BO1056">
        <v>3</v>
      </c>
      <c r="BP1056">
        <v>2</v>
      </c>
      <c r="BQ1056">
        <v>3</v>
      </c>
      <c r="BR1056">
        <v>1</v>
      </c>
      <c r="BS1056">
        <v>1</v>
      </c>
    </row>
    <row r="1057" spans="1:72" hidden="1">
      <c r="A1057" s="9">
        <v>5105</v>
      </c>
      <c r="B1057" s="9">
        <v>2</v>
      </c>
      <c r="C1057" s="9">
        <v>6</v>
      </c>
      <c r="D1057" s="9">
        <v>1</v>
      </c>
      <c r="E1057" s="9">
        <v>7</v>
      </c>
      <c r="F1057" s="9">
        <v>0</v>
      </c>
      <c r="G1057" s="9">
        <v>0</v>
      </c>
      <c r="H1057" s="9">
        <v>0</v>
      </c>
      <c r="I1057" s="9">
        <v>0</v>
      </c>
      <c r="J1057" s="9">
        <v>0</v>
      </c>
      <c r="K1057" s="9">
        <v>1</v>
      </c>
      <c r="L1057" s="9">
        <v>0</v>
      </c>
      <c r="M1057" s="9">
        <v>2</v>
      </c>
      <c r="N1057" s="9">
        <v>1</v>
      </c>
      <c r="O1057" s="9">
        <v>2</v>
      </c>
      <c r="P1057" s="9">
        <v>1</v>
      </c>
      <c r="Q1057" s="9">
        <v>1</v>
      </c>
      <c r="R1057" s="9">
        <v>1</v>
      </c>
      <c r="S1057" s="9">
        <v>2</v>
      </c>
      <c r="T1057" s="9">
        <v>2</v>
      </c>
      <c r="U1057" s="9">
        <v>1</v>
      </c>
      <c r="V1057" s="9">
        <v>2</v>
      </c>
      <c r="W1057" s="75">
        <v>2</v>
      </c>
      <c r="X1057" s="75" t="s">
        <v>956</v>
      </c>
      <c r="Y1057" s="75" t="s">
        <v>952</v>
      </c>
      <c r="Z1057" s="9" t="s">
        <v>952</v>
      </c>
      <c r="AA1057" s="9">
        <v>1</v>
      </c>
      <c r="AB1057" s="9">
        <v>2</v>
      </c>
      <c r="AC1057" s="9">
        <v>2</v>
      </c>
      <c r="AD1057" s="9">
        <v>1</v>
      </c>
      <c r="AE1057" s="9">
        <v>2</v>
      </c>
      <c r="AF1057" s="9">
        <v>2</v>
      </c>
      <c r="AG1057" s="9">
        <v>1</v>
      </c>
      <c r="AH1057" s="91"/>
      <c r="AI1057" s="9"/>
      <c r="AJ1057">
        <v>2</v>
      </c>
      <c r="AK1057" t="s">
        <v>957</v>
      </c>
      <c r="AL1057" s="58">
        <v>2</v>
      </c>
      <c r="AM1057">
        <v>1</v>
      </c>
      <c r="AN1057">
        <v>2</v>
      </c>
      <c r="AO1057">
        <v>2</v>
      </c>
      <c r="AP1057">
        <v>1</v>
      </c>
      <c r="AQ1057">
        <v>2</v>
      </c>
      <c r="AR1057">
        <v>2</v>
      </c>
      <c r="AS1057">
        <v>2</v>
      </c>
      <c r="AT1057">
        <v>2</v>
      </c>
      <c r="AU1057">
        <v>2</v>
      </c>
      <c r="AV1057">
        <v>2</v>
      </c>
      <c r="AW1057">
        <v>2</v>
      </c>
      <c r="AX1057">
        <v>2</v>
      </c>
      <c r="AY1057">
        <v>2</v>
      </c>
      <c r="AZ1057">
        <v>2</v>
      </c>
      <c r="BA1057">
        <v>1</v>
      </c>
      <c r="BB1057">
        <v>2</v>
      </c>
      <c r="BC1057">
        <v>1</v>
      </c>
      <c r="BD1057">
        <v>1</v>
      </c>
      <c r="BE1057">
        <v>2</v>
      </c>
      <c r="BF1057" t="s">
        <v>968</v>
      </c>
      <c r="BG1057" t="s">
        <v>957</v>
      </c>
      <c r="BH1057">
        <v>1</v>
      </c>
      <c r="BI1057">
        <v>3</v>
      </c>
      <c r="BJ1057">
        <v>1</v>
      </c>
      <c r="BK1057">
        <v>2</v>
      </c>
      <c r="BL1057">
        <v>2</v>
      </c>
      <c r="BM1057">
        <v>4</v>
      </c>
      <c r="BN1057">
        <v>4</v>
      </c>
      <c r="BO1057">
        <v>3</v>
      </c>
      <c r="BP1057">
        <v>4</v>
      </c>
      <c r="BQ1057">
        <v>4</v>
      </c>
      <c r="BR1057">
        <v>4</v>
      </c>
      <c r="BS1057">
        <v>2</v>
      </c>
    </row>
    <row r="1058" spans="1:72">
      <c r="A1058" s="9">
        <v>5106</v>
      </c>
      <c r="B1058" s="9">
        <v>2</v>
      </c>
      <c r="C1058" s="9">
        <v>5</v>
      </c>
      <c r="D1058" s="9">
        <v>1</v>
      </c>
      <c r="E1058" s="9">
        <v>3</v>
      </c>
      <c r="F1058" s="9">
        <v>0</v>
      </c>
      <c r="G1058" s="9">
        <v>0</v>
      </c>
      <c r="H1058" s="9">
        <v>0</v>
      </c>
      <c r="I1058" s="9">
        <v>0</v>
      </c>
      <c r="J1058" s="9">
        <v>1</v>
      </c>
      <c r="K1058" s="9">
        <v>0</v>
      </c>
      <c r="L1058" s="9">
        <v>0</v>
      </c>
      <c r="M1058" s="9">
        <v>1</v>
      </c>
      <c r="N1058" s="9">
        <v>2</v>
      </c>
      <c r="O1058" s="9">
        <v>1</v>
      </c>
      <c r="P1058" s="9">
        <v>2</v>
      </c>
      <c r="Q1058" s="9">
        <v>1</v>
      </c>
      <c r="R1058" s="9">
        <v>1</v>
      </c>
      <c r="S1058" s="9">
        <v>1</v>
      </c>
      <c r="T1058" s="9">
        <v>2</v>
      </c>
      <c r="U1058" s="9">
        <v>1</v>
      </c>
      <c r="V1058" s="9">
        <v>2</v>
      </c>
      <c r="W1058" s="75">
        <v>2</v>
      </c>
      <c r="X1058" s="75" t="s">
        <v>956</v>
      </c>
      <c r="Y1058" s="75" t="s">
        <v>952</v>
      </c>
      <c r="Z1058" s="9" t="s">
        <v>952</v>
      </c>
      <c r="AA1058" s="9">
        <v>2</v>
      </c>
      <c r="AB1058" s="9">
        <v>2</v>
      </c>
      <c r="AC1058" s="9">
        <v>1</v>
      </c>
      <c r="AD1058" s="9">
        <v>1</v>
      </c>
      <c r="AE1058" s="9">
        <v>2</v>
      </c>
      <c r="AF1058" s="9">
        <v>1</v>
      </c>
      <c r="AG1058" s="9">
        <v>1</v>
      </c>
      <c r="AH1058" s="91">
        <v>2</v>
      </c>
      <c r="AI1058" s="9">
        <v>2</v>
      </c>
      <c r="AK1058" t="s">
        <v>957</v>
      </c>
      <c r="AL1058" s="58">
        <v>1</v>
      </c>
      <c r="AM1058">
        <v>1</v>
      </c>
      <c r="AN1058">
        <v>1</v>
      </c>
      <c r="AO1058">
        <v>2</v>
      </c>
      <c r="AP1058">
        <v>1</v>
      </c>
      <c r="AQ1058">
        <v>2</v>
      </c>
      <c r="AR1058">
        <v>2</v>
      </c>
      <c r="AS1058">
        <v>2</v>
      </c>
      <c r="AT1058">
        <v>1</v>
      </c>
      <c r="AU1058">
        <v>1</v>
      </c>
      <c r="AV1058">
        <v>1</v>
      </c>
      <c r="AW1058">
        <v>1</v>
      </c>
      <c r="AX1058">
        <v>2</v>
      </c>
      <c r="AY1058">
        <v>2</v>
      </c>
      <c r="AZ1058">
        <v>2</v>
      </c>
      <c r="BA1058">
        <v>1</v>
      </c>
      <c r="BB1058">
        <v>1</v>
      </c>
      <c r="BC1058">
        <v>1</v>
      </c>
      <c r="BD1058">
        <v>1</v>
      </c>
      <c r="BE1058">
        <v>1</v>
      </c>
      <c r="BF1058">
        <v>2</v>
      </c>
      <c r="BG1058">
        <v>2</v>
      </c>
      <c r="BH1058">
        <v>2</v>
      </c>
      <c r="BI1058">
        <v>2</v>
      </c>
      <c r="BJ1058">
        <v>1</v>
      </c>
      <c r="BK1058">
        <v>1</v>
      </c>
      <c r="BL1058">
        <v>1</v>
      </c>
      <c r="BM1058">
        <v>2</v>
      </c>
      <c r="BN1058">
        <v>4</v>
      </c>
      <c r="BO1058">
        <v>2</v>
      </c>
      <c r="BP1058">
        <v>1</v>
      </c>
      <c r="BQ1058">
        <v>3</v>
      </c>
      <c r="BR1058">
        <v>1</v>
      </c>
      <c r="BS1058">
        <v>2</v>
      </c>
    </row>
    <row r="1059" spans="1:72" hidden="1">
      <c r="A1059" s="9">
        <v>5107</v>
      </c>
      <c r="B1059" s="9">
        <v>2</v>
      </c>
      <c r="C1059" s="9">
        <v>5</v>
      </c>
      <c r="D1059" s="9">
        <v>1</v>
      </c>
      <c r="E1059" s="9">
        <v>2</v>
      </c>
      <c r="F1059" s="9">
        <v>0</v>
      </c>
      <c r="G1059" s="9">
        <v>0</v>
      </c>
      <c r="H1059" s="9">
        <v>1</v>
      </c>
      <c r="I1059" s="9">
        <v>1</v>
      </c>
      <c r="J1059" s="9">
        <v>0</v>
      </c>
      <c r="K1059" s="9">
        <v>0</v>
      </c>
      <c r="L1059" s="9">
        <v>0</v>
      </c>
      <c r="M1059" s="9">
        <v>2</v>
      </c>
      <c r="N1059" s="9">
        <v>1</v>
      </c>
      <c r="O1059" s="9">
        <v>2</v>
      </c>
      <c r="P1059" s="9">
        <v>1</v>
      </c>
      <c r="Q1059" s="9">
        <v>1</v>
      </c>
      <c r="R1059" s="9">
        <v>1</v>
      </c>
      <c r="S1059" s="9">
        <v>2</v>
      </c>
      <c r="T1059" s="9">
        <v>2</v>
      </c>
      <c r="U1059" s="9">
        <v>1</v>
      </c>
      <c r="V1059" s="9">
        <v>1</v>
      </c>
      <c r="W1059" s="75">
        <v>2</v>
      </c>
      <c r="X1059" s="75" t="s">
        <v>956</v>
      </c>
      <c r="Y1059" s="75" t="s">
        <v>952</v>
      </c>
      <c r="Z1059" s="9" t="s">
        <v>952</v>
      </c>
      <c r="AA1059" s="9">
        <v>2</v>
      </c>
      <c r="AB1059" s="9">
        <v>1</v>
      </c>
      <c r="AC1059" s="9">
        <v>1</v>
      </c>
      <c r="AD1059" s="9">
        <v>1</v>
      </c>
      <c r="AE1059" s="9">
        <v>2</v>
      </c>
      <c r="AF1059" s="9">
        <v>1</v>
      </c>
      <c r="AG1059" s="9">
        <v>1</v>
      </c>
      <c r="AH1059" s="91">
        <v>1</v>
      </c>
      <c r="AI1059" s="9">
        <v>2</v>
      </c>
      <c r="AJ1059">
        <v>2</v>
      </c>
      <c r="AK1059" t="s">
        <v>957</v>
      </c>
      <c r="AL1059" s="58">
        <v>1</v>
      </c>
      <c r="AM1059">
        <v>1</v>
      </c>
      <c r="AN1059">
        <v>2</v>
      </c>
      <c r="AO1059">
        <v>2</v>
      </c>
      <c r="AP1059">
        <v>2</v>
      </c>
      <c r="AQ1059">
        <v>2</v>
      </c>
      <c r="AR1059">
        <v>2</v>
      </c>
      <c r="AS1059">
        <v>2</v>
      </c>
      <c r="AT1059">
        <v>2</v>
      </c>
      <c r="AU1059">
        <v>1</v>
      </c>
      <c r="AV1059">
        <v>2</v>
      </c>
      <c r="AW1059">
        <v>1</v>
      </c>
      <c r="AX1059">
        <v>2</v>
      </c>
      <c r="AY1059">
        <v>2</v>
      </c>
      <c r="AZ1059">
        <v>2</v>
      </c>
      <c r="BA1059">
        <v>1</v>
      </c>
      <c r="BB1059">
        <v>1</v>
      </c>
      <c r="BC1059">
        <v>1</v>
      </c>
      <c r="BD1059">
        <v>1</v>
      </c>
      <c r="BE1059">
        <v>1</v>
      </c>
      <c r="BF1059">
        <v>1</v>
      </c>
      <c r="BG1059">
        <v>1</v>
      </c>
      <c r="BH1059">
        <v>1</v>
      </c>
      <c r="BI1059">
        <v>2</v>
      </c>
      <c r="BJ1059">
        <v>1</v>
      </c>
      <c r="BK1059">
        <v>1</v>
      </c>
      <c r="BL1059">
        <v>1</v>
      </c>
      <c r="BM1059">
        <v>1</v>
      </c>
      <c r="BN1059">
        <v>4</v>
      </c>
      <c r="BO1059">
        <v>3</v>
      </c>
      <c r="BP1059">
        <v>2</v>
      </c>
      <c r="BQ1059">
        <v>1</v>
      </c>
      <c r="BR1059">
        <v>1</v>
      </c>
      <c r="BS1059">
        <v>1</v>
      </c>
      <c r="BT1059" t="s">
        <v>551</v>
      </c>
    </row>
    <row r="1060" spans="1:72" hidden="1">
      <c r="A1060" s="9">
        <v>5108</v>
      </c>
      <c r="B1060" s="9">
        <v>2</v>
      </c>
      <c r="C1060" s="9">
        <v>2</v>
      </c>
      <c r="D1060" s="9">
        <v>1</v>
      </c>
      <c r="E1060" s="9">
        <v>1</v>
      </c>
      <c r="F1060" s="9">
        <v>0</v>
      </c>
      <c r="G1060" s="9">
        <v>0</v>
      </c>
      <c r="H1060" s="9">
        <v>0</v>
      </c>
      <c r="I1060" s="9">
        <v>1</v>
      </c>
      <c r="J1060" s="9">
        <v>1</v>
      </c>
      <c r="K1060" s="9">
        <v>0</v>
      </c>
      <c r="L1060" s="9">
        <v>0</v>
      </c>
      <c r="M1060" s="9">
        <v>1</v>
      </c>
      <c r="N1060" s="9">
        <v>1</v>
      </c>
      <c r="O1060" s="9">
        <v>2</v>
      </c>
      <c r="P1060" s="9">
        <v>1</v>
      </c>
      <c r="Q1060" s="9">
        <v>1</v>
      </c>
      <c r="R1060" s="9">
        <v>1</v>
      </c>
      <c r="S1060" s="9">
        <v>2</v>
      </c>
      <c r="T1060" s="9">
        <v>1</v>
      </c>
      <c r="U1060" s="9">
        <v>1</v>
      </c>
      <c r="V1060" s="9">
        <v>1</v>
      </c>
      <c r="W1060" s="75">
        <v>1</v>
      </c>
      <c r="X1060" s="75">
        <v>1</v>
      </c>
      <c r="Y1060" s="75">
        <v>2</v>
      </c>
      <c r="Z1060" s="9">
        <v>2</v>
      </c>
      <c r="AA1060" s="9">
        <v>2</v>
      </c>
      <c r="AB1060" s="9">
        <v>2</v>
      </c>
      <c r="AC1060" s="9">
        <v>2</v>
      </c>
      <c r="AD1060" s="9">
        <v>2</v>
      </c>
      <c r="AE1060" s="9">
        <v>2</v>
      </c>
      <c r="AF1060" s="9">
        <v>1</v>
      </c>
      <c r="AG1060" s="9">
        <v>1</v>
      </c>
      <c r="AH1060" s="9">
        <v>1</v>
      </c>
      <c r="AI1060" s="9">
        <v>2</v>
      </c>
      <c r="AJ1060">
        <v>1</v>
      </c>
      <c r="AK1060">
        <v>1</v>
      </c>
      <c r="AL1060" s="58">
        <v>2</v>
      </c>
      <c r="AM1060">
        <v>1</v>
      </c>
      <c r="AN1060">
        <v>2</v>
      </c>
      <c r="AO1060">
        <v>2</v>
      </c>
      <c r="AP1060">
        <v>1</v>
      </c>
      <c r="AQ1060">
        <v>2</v>
      </c>
      <c r="AR1060">
        <v>1</v>
      </c>
      <c r="AS1060">
        <v>2</v>
      </c>
      <c r="AT1060">
        <v>1</v>
      </c>
      <c r="AU1060">
        <v>1</v>
      </c>
      <c r="AV1060">
        <v>2</v>
      </c>
      <c r="AW1060">
        <v>1</v>
      </c>
      <c r="AX1060">
        <v>2</v>
      </c>
      <c r="AY1060">
        <v>2</v>
      </c>
      <c r="AZ1060">
        <v>2</v>
      </c>
      <c r="BA1060">
        <v>2</v>
      </c>
      <c r="BB1060">
        <v>2</v>
      </c>
      <c r="BC1060">
        <v>1</v>
      </c>
      <c r="BD1060">
        <v>1</v>
      </c>
      <c r="BE1060">
        <v>1</v>
      </c>
      <c r="BF1060">
        <v>1</v>
      </c>
      <c r="BG1060">
        <v>1</v>
      </c>
      <c r="BH1060">
        <v>2</v>
      </c>
      <c r="BI1060">
        <v>2</v>
      </c>
      <c r="BJ1060">
        <v>2</v>
      </c>
      <c r="BK1060">
        <v>1</v>
      </c>
      <c r="BL1060">
        <v>1</v>
      </c>
      <c r="BM1060">
        <v>1</v>
      </c>
      <c r="BN1060">
        <v>4</v>
      </c>
      <c r="BO1060">
        <v>2</v>
      </c>
      <c r="BP1060">
        <v>2</v>
      </c>
      <c r="BQ1060">
        <v>4</v>
      </c>
      <c r="BR1060">
        <v>1</v>
      </c>
      <c r="BS1060">
        <v>2</v>
      </c>
    </row>
    <row r="1061" spans="1:72" hidden="1">
      <c r="A1061" s="9">
        <v>5109</v>
      </c>
      <c r="B1061" s="9">
        <v>1</v>
      </c>
      <c r="C1061" s="9">
        <v>3</v>
      </c>
      <c r="D1061" s="9">
        <v>1</v>
      </c>
      <c r="E1061" s="9">
        <v>1</v>
      </c>
      <c r="F1061" s="9">
        <v>1</v>
      </c>
      <c r="G1061" s="9">
        <v>0</v>
      </c>
      <c r="H1061" s="9">
        <v>0</v>
      </c>
      <c r="I1061" s="9">
        <v>1</v>
      </c>
      <c r="J1061" s="9">
        <v>0</v>
      </c>
      <c r="K1061" s="9">
        <v>0</v>
      </c>
      <c r="L1061" s="9">
        <v>0</v>
      </c>
      <c r="M1061" s="9">
        <v>3</v>
      </c>
      <c r="N1061" s="9">
        <v>1</v>
      </c>
      <c r="O1061" s="9">
        <v>2</v>
      </c>
      <c r="P1061" s="9">
        <v>1</v>
      </c>
      <c r="Q1061" s="9">
        <v>1</v>
      </c>
      <c r="R1061" s="9">
        <v>1</v>
      </c>
      <c r="S1061" s="9">
        <v>1</v>
      </c>
      <c r="T1061" s="9">
        <v>1</v>
      </c>
      <c r="U1061" s="9">
        <v>1</v>
      </c>
      <c r="V1061" s="9">
        <v>2</v>
      </c>
      <c r="W1061" s="75">
        <v>2</v>
      </c>
      <c r="X1061" s="75" t="s">
        <v>954</v>
      </c>
      <c r="Y1061" s="75" t="s">
        <v>952</v>
      </c>
      <c r="Z1061" s="9" t="s">
        <v>952</v>
      </c>
      <c r="AA1061" s="9">
        <v>2</v>
      </c>
      <c r="AB1061" s="9">
        <v>1</v>
      </c>
      <c r="AC1061" s="9">
        <v>1</v>
      </c>
      <c r="AD1061" s="9">
        <v>1</v>
      </c>
      <c r="AE1061" s="9">
        <v>2</v>
      </c>
      <c r="AF1061" s="9">
        <v>1</v>
      </c>
      <c r="AG1061" s="9">
        <v>1</v>
      </c>
      <c r="AH1061" s="91">
        <v>1</v>
      </c>
      <c r="AI1061" s="9">
        <v>2</v>
      </c>
      <c r="AJ1061">
        <v>2</v>
      </c>
      <c r="AK1061" t="s">
        <v>957</v>
      </c>
      <c r="AL1061" s="58">
        <v>2</v>
      </c>
      <c r="AM1061">
        <v>1</v>
      </c>
      <c r="AN1061">
        <v>1</v>
      </c>
      <c r="AO1061">
        <v>2</v>
      </c>
      <c r="AP1061">
        <v>1</v>
      </c>
      <c r="AQ1061">
        <v>2</v>
      </c>
      <c r="AR1061">
        <v>1</v>
      </c>
      <c r="AS1061">
        <v>2</v>
      </c>
      <c r="AT1061">
        <v>1</v>
      </c>
      <c r="AU1061">
        <v>2</v>
      </c>
      <c r="AV1061">
        <v>2</v>
      </c>
      <c r="AW1061">
        <v>1</v>
      </c>
      <c r="AX1061">
        <v>2</v>
      </c>
      <c r="AY1061">
        <v>2</v>
      </c>
      <c r="AZ1061">
        <v>2</v>
      </c>
      <c r="BA1061">
        <v>2</v>
      </c>
      <c r="BB1061">
        <v>2</v>
      </c>
      <c r="BC1061">
        <v>1</v>
      </c>
      <c r="BD1061">
        <v>1</v>
      </c>
      <c r="BE1061">
        <v>1</v>
      </c>
      <c r="BF1061">
        <v>1</v>
      </c>
      <c r="BG1061">
        <v>1</v>
      </c>
      <c r="BH1061">
        <v>1</v>
      </c>
      <c r="BI1061">
        <v>2</v>
      </c>
      <c r="BJ1061">
        <v>1</v>
      </c>
      <c r="BK1061">
        <v>2</v>
      </c>
      <c r="BL1061">
        <v>2</v>
      </c>
      <c r="BM1061">
        <v>1</v>
      </c>
      <c r="BN1061">
        <v>4</v>
      </c>
      <c r="BO1061">
        <v>2</v>
      </c>
      <c r="BP1061">
        <v>2</v>
      </c>
      <c r="BQ1061">
        <v>3</v>
      </c>
      <c r="BR1061">
        <v>1</v>
      </c>
      <c r="BS1061">
        <v>1</v>
      </c>
    </row>
    <row r="1062" spans="1:72" hidden="1">
      <c r="A1062" s="9">
        <v>5110</v>
      </c>
      <c r="B1062" s="9">
        <v>2</v>
      </c>
      <c r="C1062" s="9">
        <v>4</v>
      </c>
      <c r="D1062" s="9">
        <v>4</v>
      </c>
      <c r="E1062" s="9">
        <v>4</v>
      </c>
      <c r="F1062" s="9">
        <v>0</v>
      </c>
      <c r="G1062" s="9">
        <v>1</v>
      </c>
      <c r="H1062" s="9">
        <v>0</v>
      </c>
      <c r="I1062" s="9">
        <v>0</v>
      </c>
      <c r="J1062" s="9">
        <v>1</v>
      </c>
      <c r="K1062" s="9">
        <v>0</v>
      </c>
      <c r="L1062" s="9">
        <v>0</v>
      </c>
      <c r="M1062" s="9">
        <v>1</v>
      </c>
      <c r="N1062" s="9">
        <v>1</v>
      </c>
      <c r="O1062" s="9">
        <v>2</v>
      </c>
      <c r="P1062" s="9">
        <v>1</v>
      </c>
      <c r="Q1062" s="9">
        <v>1</v>
      </c>
      <c r="R1062" s="9">
        <v>1</v>
      </c>
      <c r="S1062" s="9">
        <v>1</v>
      </c>
      <c r="T1062" s="9">
        <v>1</v>
      </c>
      <c r="U1062" s="9">
        <v>1</v>
      </c>
      <c r="V1062" s="9">
        <v>1</v>
      </c>
      <c r="W1062" s="75">
        <v>1</v>
      </c>
      <c r="X1062" s="75">
        <v>1</v>
      </c>
      <c r="Y1062" s="75">
        <v>2</v>
      </c>
      <c r="Z1062" s="9">
        <v>1</v>
      </c>
      <c r="AA1062" s="9">
        <v>2</v>
      </c>
      <c r="AB1062" s="9">
        <v>1</v>
      </c>
      <c r="AC1062" s="9">
        <v>1</v>
      </c>
      <c r="AD1062" s="9">
        <v>1</v>
      </c>
      <c r="AE1062" s="9">
        <v>1</v>
      </c>
      <c r="AF1062" s="9">
        <v>1</v>
      </c>
      <c r="AG1062" s="9">
        <v>1</v>
      </c>
      <c r="AH1062" s="91">
        <v>2</v>
      </c>
      <c r="AI1062" s="9">
        <v>2</v>
      </c>
      <c r="AJ1062">
        <v>1</v>
      </c>
      <c r="AK1062">
        <v>1</v>
      </c>
      <c r="AL1062" s="58">
        <v>2</v>
      </c>
      <c r="AM1062">
        <v>1</v>
      </c>
      <c r="AN1062">
        <v>2</v>
      </c>
      <c r="AO1062">
        <v>2</v>
      </c>
      <c r="AP1062">
        <v>1</v>
      </c>
      <c r="AQ1062">
        <v>2</v>
      </c>
      <c r="AR1062">
        <v>1</v>
      </c>
      <c r="AS1062">
        <v>2</v>
      </c>
      <c r="AT1062">
        <v>1</v>
      </c>
      <c r="AU1062">
        <v>2</v>
      </c>
      <c r="AV1062">
        <v>2</v>
      </c>
      <c r="AW1062">
        <v>1</v>
      </c>
      <c r="AX1062">
        <v>1</v>
      </c>
      <c r="AY1062">
        <v>1</v>
      </c>
      <c r="AZ1062">
        <v>1</v>
      </c>
      <c r="BA1062">
        <v>2</v>
      </c>
      <c r="BB1062">
        <v>2</v>
      </c>
      <c r="BC1062">
        <v>1</v>
      </c>
      <c r="BD1062">
        <v>1</v>
      </c>
      <c r="BE1062">
        <v>1</v>
      </c>
      <c r="BF1062">
        <v>2</v>
      </c>
      <c r="BG1062">
        <v>1</v>
      </c>
      <c r="BH1062">
        <v>1</v>
      </c>
      <c r="BI1062">
        <v>3</v>
      </c>
      <c r="BJ1062">
        <v>1</v>
      </c>
      <c r="BK1062">
        <v>2</v>
      </c>
      <c r="BL1062">
        <v>2</v>
      </c>
      <c r="BM1062">
        <v>1</v>
      </c>
      <c r="BN1062">
        <v>4</v>
      </c>
      <c r="BO1062">
        <v>2</v>
      </c>
      <c r="BP1062">
        <v>2</v>
      </c>
      <c r="BQ1062">
        <v>2</v>
      </c>
      <c r="BR1062">
        <v>1</v>
      </c>
      <c r="BS1062">
        <v>2</v>
      </c>
    </row>
    <row r="1063" spans="1:72">
      <c r="A1063" s="9">
        <v>5111</v>
      </c>
      <c r="B1063" s="9">
        <v>1</v>
      </c>
      <c r="C1063" s="9">
        <v>5</v>
      </c>
      <c r="D1063" s="9">
        <v>1</v>
      </c>
      <c r="E1063" s="9">
        <v>8</v>
      </c>
      <c r="F1063" s="9">
        <v>0</v>
      </c>
      <c r="G1063" s="9">
        <v>0</v>
      </c>
      <c r="H1063" s="9">
        <v>0</v>
      </c>
      <c r="I1063" s="9">
        <v>0</v>
      </c>
      <c r="J1063" s="9">
        <v>0</v>
      </c>
      <c r="K1063" s="9">
        <v>1</v>
      </c>
      <c r="L1063" s="9">
        <v>0</v>
      </c>
      <c r="M1063" s="9">
        <v>2</v>
      </c>
      <c r="N1063" s="9">
        <v>2</v>
      </c>
      <c r="O1063" s="9">
        <v>1</v>
      </c>
      <c r="P1063" s="9">
        <v>1</v>
      </c>
      <c r="Q1063" s="9">
        <v>1</v>
      </c>
      <c r="R1063" s="9">
        <v>1</v>
      </c>
      <c r="S1063" s="9">
        <v>1</v>
      </c>
      <c r="T1063" s="9">
        <v>1</v>
      </c>
      <c r="U1063" s="9">
        <v>1</v>
      </c>
      <c r="V1063" s="9">
        <v>2</v>
      </c>
      <c r="W1063" s="75">
        <v>2</v>
      </c>
      <c r="X1063" s="75" t="s">
        <v>956</v>
      </c>
      <c r="Y1063" s="75" t="s">
        <v>952</v>
      </c>
      <c r="Z1063" s="9" t="s">
        <v>952</v>
      </c>
      <c r="AA1063" s="9">
        <v>2</v>
      </c>
      <c r="AB1063" s="9">
        <v>2</v>
      </c>
      <c r="AC1063" s="9">
        <v>1</v>
      </c>
      <c r="AD1063" s="9">
        <v>1</v>
      </c>
      <c r="AE1063" s="9">
        <v>2</v>
      </c>
      <c r="AF1063" s="9">
        <v>1</v>
      </c>
      <c r="AG1063" s="9">
        <v>1</v>
      </c>
      <c r="AH1063" s="91">
        <v>2</v>
      </c>
      <c r="AI1063" s="9">
        <v>2</v>
      </c>
      <c r="AJ1063">
        <v>2</v>
      </c>
      <c r="AK1063" t="s">
        <v>957</v>
      </c>
      <c r="AL1063" s="58">
        <v>1</v>
      </c>
      <c r="AM1063">
        <v>1</v>
      </c>
      <c r="AN1063">
        <v>1</v>
      </c>
      <c r="AO1063">
        <v>2</v>
      </c>
      <c r="AP1063">
        <v>1</v>
      </c>
      <c r="AQ1063">
        <v>1</v>
      </c>
      <c r="AR1063">
        <v>2</v>
      </c>
      <c r="AS1063">
        <v>2</v>
      </c>
      <c r="AT1063">
        <v>2</v>
      </c>
      <c r="AU1063">
        <v>1</v>
      </c>
      <c r="AV1063">
        <v>2</v>
      </c>
      <c r="AW1063">
        <v>1</v>
      </c>
      <c r="AX1063">
        <v>1</v>
      </c>
      <c r="AY1063">
        <v>2</v>
      </c>
      <c r="AZ1063">
        <v>2</v>
      </c>
      <c r="BA1063">
        <v>1</v>
      </c>
      <c r="BB1063">
        <v>2</v>
      </c>
      <c r="BC1063">
        <v>1</v>
      </c>
      <c r="BD1063">
        <v>1</v>
      </c>
      <c r="BE1063">
        <v>2</v>
      </c>
      <c r="BF1063" t="s">
        <v>957</v>
      </c>
      <c r="BG1063" t="s">
        <v>957</v>
      </c>
      <c r="BH1063">
        <v>1</v>
      </c>
      <c r="BI1063">
        <v>1</v>
      </c>
      <c r="BJ1063">
        <v>1</v>
      </c>
      <c r="BK1063">
        <v>1</v>
      </c>
      <c r="BL1063">
        <v>1</v>
      </c>
      <c r="BM1063">
        <v>2</v>
      </c>
      <c r="BN1063">
        <v>4</v>
      </c>
      <c r="BO1063">
        <v>1</v>
      </c>
      <c r="BP1063">
        <v>2</v>
      </c>
      <c r="BQ1063">
        <v>4</v>
      </c>
      <c r="BR1063">
        <v>3</v>
      </c>
      <c r="BS1063">
        <v>5</v>
      </c>
    </row>
    <row r="1064" spans="1:72">
      <c r="A1064" s="9">
        <v>5112</v>
      </c>
      <c r="B1064" s="9">
        <v>2</v>
      </c>
      <c r="C1064" s="9">
        <v>5</v>
      </c>
      <c r="D1064" s="9">
        <v>4</v>
      </c>
      <c r="E1064" s="9">
        <v>9</v>
      </c>
      <c r="F1064" s="9">
        <v>0</v>
      </c>
      <c r="G1064" s="9">
        <v>0</v>
      </c>
      <c r="H1064" s="9">
        <v>1</v>
      </c>
      <c r="I1064" s="9">
        <v>1</v>
      </c>
      <c r="J1064" s="9">
        <v>1</v>
      </c>
      <c r="K1064" s="9">
        <v>0</v>
      </c>
      <c r="L1064" s="9">
        <v>0</v>
      </c>
      <c r="M1064" s="9">
        <v>2</v>
      </c>
      <c r="N1064" s="9">
        <v>2</v>
      </c>
      <c r="O1064" s="9">
        <v>2</v>
      </c>
      <c r="P1064" s="9">
        <v>1</v>
      </c>
      <c r="Q1064" s="9">
        <v>1</v>
      </c>
      <c r="R1064" s="9">
        <v>1</v>
      </c>
      <c r="S1064" s="9">
        <v>2</v>
      </c>
      <c r="T1064" s="9">
        <v>2</v>
      </c>
      <c r="U1064" s="9">
        <v>1</v>
      </c>
      <c r="V1064" s="9">
        <v>2</v>
      </c>
      <c r="W1064" s="75">
        <v>1</v>
      </c>
      <c r="X1064" s="75">
        <v>1</v>
      </c>
      <c r="Y1064" s="75">
        <v>2</v>
      </c>
      <c r="Z1064" s="9"/>
      <c r="AA1064" s="9">
        <v>2</v>
      </c>
      <c r="AB1064" s="9">
        <v>2</v>
      </c>
      <c r="AC1064" s="9">
        <v>2</v>
      </c>
      <c r="AD1064" s="9">
        <v>1</v>
      </c>
      <c r="AE1064" s="9">
        <v>2</v>
      </c>
      <c r="AF1064" s="9">
        <v>2</v>
      </c>
      <c r="AG1064" s="9">
        <v>1</v>
      </c>
      <c r="AH1064" s="91">
        <v>1</v>
      </c>
      <c r="AI1064" s="9">
        <v>2</v>
      </c>
      <c r="AJ1064">
        <v>2</v>
      </c>
      <c r="AK1064" t="s">
        <v>957</v>
      </c>
      <c r="AL1064" s="58">
        <v>2</v>
      </c>
      <c r="AM1064">
        <v>1</v>
      </c>
      <c r="AN1064">
        <v>2</v>
      </c>
      <c r="AO1064">
        <v>2</v>
      </c>
      <c r="AP1064">
        <v>2</v>
      </c>
      <c r="AQ1064">
        <v>2</v>
      </c>
      <c r="AR1064">
        <v>2</v>
      </c>
      <c r="AS1064">
        <v>2</v>
      </c>
      <c r="AT1064">
        <v>2</v>
      </c>
      <c r="AU1064">
        <v>2</v>
      </c>
      <c r="AV1064">
        <v>2</v>
      </c>
      <c r="AW1064">
        <v>2</v>
      </c>
      <c r="AX1064">
        <v>2</v>
      </c>
      <c r="AY1064">
        <v>2</v>
      </c>
      <c r="AZ1064">
        <v>1</v>
      </c>
      <c r="BA1064">
        <v>2</v>
      </c>
      <c r="BB1064">
        <v>1</v>
      </c>
      <c r="BC1064">
        <v>1</v>
      </c>
      <c r="BD1064">
        <v>1</v>
      </c>
      <c r="BE1064">
        <v>1</v>
      </c>
      <c r="BF1064">
        <v>2</v>
      </c>
      <c r="BG1064">
        <v>2</v>
      </c>
      <c r="BH1064">
        <v>2</v>
      </c>
      <c r="BI1064">
        <v>3</v>
      </c>
      <c r="BJ1064">
        <v>2</v>
      </c>
      <c r="BK1064">
        <v>2</v>
      </c>
      <c r="BL1064">
        <v>2</v>
      </c>
      <c r="BM1064">
        <v>2</v>
      </c>
      <c r="BN1064">
        <v>4</v>
      </c>
      <c r="BO1064">
        <v>2</v>
      </c>
      <c r="BP1064">
        <v>2</v>
      </c>
      <c r="BQ1064">
        <v>3</v>
      </c>
      <c r="BR1064">
        <v>1</v>
      </c>
      <c r="BS1064">
        <v>2</v>
      </c>
    </row>
    <row r="1065" spans="1:72" hidden="1">
      <c r="A1065" s="9">
        <v>5113</v>
      </c>
      <c r="B1065" s="9">
        <v>1</v>
      </c>
      <c r="C1065" s="9">
        <v>2</v>
      </c>
      <c r="D1065" s="9">
        <v>2</v>
      </c>
      <c r="E1065" s="9">
        <v>2</v>
      </c>
      <c r="F1065" s="9">
        <v>0</v>
      </c>
      <c r="G1065" s="9">
        <v>0</v>
      </c>
      <c r="H1065" s="9">
        <v>0</v>
      </c>
      <c r="I1065" s="9">
        <v>1</v>
      </c>
      <c r="J1065" s="9">
        <v>0</v>
      </c>
      <c r="K1065" s="9">
        <v>0</v>
      </c>
      <c r="L1065" s="9">
        <v>0</v>
      </c>
      <c r="M1065" s="9">
        <v>1</v>
      </c>
      <c r="N1065" s="9">
        <v>1</v>
      </c>
      <c r="O1065" s="9">
        <v>1</v>
      </c>
      <c r="P1065" s="9">
        <v>1</v>
      </c>
      <c r="Q1065" s="9">
        <v>1</v>
      </c>
      <c r="R1065" s="9">
        <v>1</v>
      </c>
      <c r="S1065" s="9">
        <v>1</v>
      </c>
      <c r="T1065" s="9">
        <v>2</v>
      </c>
      <c r="U1065" s="9">
        <v>1</v>
      </c>
      <c r="V1065" s="9">
        <v>2</v>
      </c>
      <c r="W1065" s="75">
        <v>1</v>
      </c>
      <c r="X1065" s="75">
        <v>1</v>
      </c>
      <c r="Y1065" s="75">
        <v>2</v>
      </c>
      <c r="Z1065" s="9">
        <v>1</v>
      </c>
      <c r="AA1065" s="9">
        <v>1</v>
      </c>
      <c r="AB1065" s="9">
        <v>1</v>
      </c>
      <c r="AC1065" s="9">
        <v>1</v>
      </c>
      <c r="AD1065" s="9">
        <v>1</v>
      </c>
      <c r="AE1065" s="9">
        <v>1</v>
      </c>
      <c r="AF1065" s="9">
        <v>1</v>
      </c>
      <c r="AG1065" s="9">
        <v>1</v>
      </c>
      <c r="AH1065" s="91">
        <v>1</v>
      </c>
      <c r="AI1065" s="9">
        <v>2</v>
      </c>
      <c r="AJ1065">
        <v>2</v>
      </c>
      <c r="AK1065" t="s">
        <v>957</v>
      </c>
      <c r="AL1065" s="58">
        <v>1</v>
      </c>
      <c r="AM1065">
        <v>1</v>
      </c>
      <c r="AN1065">
        <v>1</v>
      </c>
      <c r="AO1065">
        <v>2</v>
      </c>
      <c r="AP1065">
        <v>1</v>
      </c>
      <c r="AQ1065">
        <v>1</v>
      </c>
      <c r="AR1065">
        <v>1</v>
      </c>
      <c r="AS1065">
        <v>2</v>
      </c>
      <c r="AT1065">
        <v>1</v>
      </c>
      <c r="AU1065">
        <v>1</v>
      </c>
      <c r="AV1065">
        <v>2</v>
      </c>
      <c r="AW1065">
        <v>1</v>
      </c>
      <c r="AX1065">
        <v>1</v>
      </c>
      <c r="AY1065">
        <v>1</v>
      </c>
      <c r="AZ1065">
        <v>1</v>
      </c>
      <c r="BA1065">
        <v>1</v>
      </c>
      <c r="BB1065">
        <v>2</v>
      </c>
      <c r="BC1065">
        <v>1</v>
      </c>
      <c r="BD1065">
        <v>1</v>
      </c>
      <c r="BE1065">
        <v>1</v>
      </c>
      <c r="BF1065">
        <v>2</v>
      </c>
      <c r="BG1065">
        <v>1</v>
      </c>
      <c r="BH1065">
        <v>1</v>
      </c>
      <c r="BI1065">
        <v>2</v>
      </c>
      <c r="BJ1065">
        <v>1</v>
      </c>
      <c r="BK1065">
        <v>2</v>
      </c>
      <c r="BL1065">
        <v>1</v>
      </c>
      <c r="BM1065">
        <v>2</v>
      </c>
      <c r="BN1065">
        <v>3</v>
      </c>
      <c r="BO1065">
        <v>2</v>
      </c>
      <c r="BP1065">
        <v>1</v>
      </c>
      <c r="BQ1065">
        <v>2</v>
      </c>
      <c r="BR1065">
        <v>1</v>
      </c>
      <c r="BS1065">
        <v>2</v>
      </c>
    </row>
    <row r="1066" spans="1:72" hidden="1">
      <c r="A1066" s="9">
        <v>5114</v>
      </c>
      <c r="B1066" s="9">
        <v>2</v>
      </c>
      <c r="C1066" s="9">
        <v>1</v>
      </c>
      <c r="D1066" s="9">
        <v>6</v>
      </c>
      <c r="E1066" s="9">
        <v>15</v>
      </c>
      <c r="F1066" s="9">
        <v>0</v>
      </c>
      <c r="G1066" s="9">
        <v>0</v>
      </c>
      <c r="H1066" s="9">
        <v>1</v>
      </c>
      <c r="I1066" s="9">
        <v>1</v>
      </c>
      <c r="J1066" s="9">
        <v>0</v>
      </c>
      <c r="K1066" s="9">
        <v>0</v>
      </c>
      <c r="L1066" s="9">
        <v>0</v>
      </c>
      <c r="M1066" s="9">
        <v>2</v>
      </c>
      <c r="N1066" s="9">
        <v>1</v>
      </c>
      <c r="O1066" s="9">
        <v>2</v>
      </c>
      <c r="P1066" s="9">
        <v>1</v>
      </c>
      <c r="Q1066" s="9">
        <v>2</v>
      </c>
      <c r="R1066" s="9" t="s">
        <v>957</v>
      </c>
      <c r="S1066" s="9" t="s">
        <v>957</v>
      </c>
      <c r="T1066" s="9">
        <v>1</v>
      </c>
      <c r="U1066" s="9">
        <v>1</v>
      </c>
      <c r="V1066" s="9">
        <v>1</v>
      </c>
      <c r="W1066" s="75">
        <v>1</v>
      </c>
      <c r="X1066" s="75">
        <v>1</v>
      </c>
      <c r="Y1066" s="75">
        <v>2</v>
      </c>
      <c r="Z1066" s="9">
        <v>1</v>
      </c>
      <c r="AA1066" s="9">
        <v>1</v>
      </c>
      <c r="AB1066" s="9">
        <v>2</v>
      </c>
      <c r="AC1066" s="9">
        <v>1</v>
      </c>
      <c r="AD1066" s="9">
        <v>1</v>
      </c>
      <c r="AE1066" s="9">
        <v>2</v>
      </c>
      <c r="AF1066" s="9">
        <v>2</v>
      </c>
      <c r="AG1066" s="9">
        <v>2</v>
      </c>
      <c r="AH1066" s="91">
        <v>1</v>
      </c>
      <c r="AI1066" s="9">
        <v>2</v>
      </c>
      <c r="AJ1066">
        <v>1</v>
      </c>
      <c r="AK1066">
        <v>1</v>
      </c>
      <c r="AL1066" s="58">
        <v>2</v>
      </c>
      <c r="AM1066">
        <v>1</v>
      </c>
      <c r="AN1066">
        <v>1</v>
      </c>
      <c r="AO1066">
        <v>2</v>
      </c>
      <c r="AP1066">
        <v>1</v>
      </c>
      <c r="AQ1066">
        <v>1</v>
      </c>
      <c r="AR1066">
        <v>2</v>
      </c>
      <c r="AS1066">
        <v>2</v>
      </c>
      <c r="AT1066">
        <v>2</v>
      </c>
      <c r="AU1066">
        <v>2</v>
      </c>
      <c r="AV1066">
        <v>1</v>
      </c>
      <c r="AW1066">
        <v>1</v>
      </c>
      <c r="AX1066">
        <v>2</v>
      </c>
      <c r="AY1066">
        <v>2</v>
      </c>
      <c r="AZ1066">
        <v>2</v>
      </c>
      <c r="BA1066">
        <v>2</v>
      </c>
      <c r="BB1066">
        <v>2</v>
      </c>
      <c r="BC1066">
        <v>1</v>
      </c>
      <c r="BD1066">
        <v>1</v>
      </c>
      <c r="BE1066">
        <v>2</v>
      </c>
      <c r="BF1066" t="s">
        <v>957</v>
      </c>
      <c r="BG1066" t="s">
        <v>957</v>
      </c>
      <c r="BH1066">
        <v>1</v>
      </c>
      <c r="BI1066">
        <v>2</v>
      </c>
      <c r="BJ1066">
        <v>2</v>
      </c>
      <c r="BK1066">
        <v>2</v>
      </c>
      <c r="BL1066">
        <v>1</v>
      </c>
      <c r="BM1066">
        <v>2</v>
      </c>
      <c r="BN1066">
        <v>4</v>
      </c>
      <c r="BO1066">
        <v>3</v>
      </c>
      <c r="BP1066">
        <v>2</v>
      </c>
      <c r="BQ1066">
        <v>3</v>
      </c>
      <c r="BR1066">
        <v>2</v>
      </c>
      <c r="BS1066">
        <v>5</v>
      </c>
    </row>
    <row r="1067" spans="1:72">
      <c r="A1067" s="9">
        <v>5115</v>
      </c>
      <c r="B1067" s="9">
        <v>1</v>
      </c>
      <c r="C1067" s="9">
        <v>4</v>
      </c>
      <c r="D1067" s="9">
        <v>1</v>
      </c>
      <c r="E1067" s="9">
        <v>12</v>
      </c>
      <c r="F1067" s="9">
        <v>0</v>
      </c>
      <c r="G1067" s="9">
        <v>0</v>
      </c>
      <c r="H1067" s="9">
        <v>0</v>
      </c>
      <c r="I1067" s="9">
        <v>1</v>
      </c>
      <c r="J1067" s="9">
        <v>0</v>
      </c>
      <c r="K1067" s="9">
        <v>0</v>
      </c>
      <c r="L1067" s="9">
        <v>0</v>
      </c>
      <c r="M1067" s="9">
        <v>1</v>
      </c>
      <c r="N1067" s="9">
        <v>2</v>
      </c>
      <c r="O1067" s="9">
        <v>2</v>
      </c>
      <c r="P1067" s="9">
        <v>2</v>
      </c>
      <c r="Q1067" s="9">
        <v>1</v>
      </c>
      <c r="R1067" s="9">
        <v>1</v>
      </c>
      <c r="S1067" s="9">
        <v>2</v>
      </c>
      <c r="T1067" s="9">
        <v>1</v>
      </c>
      <c r="U1067" s="9">
        <v>1</v>
      </c>
      <c r="V1067" s="9">
        <v>1</v>
      </c>
      <c r="W1067" s="75">
        <v>1</v>
      </c>
      <c r="X1067" s="75">
        <v>1</v>
      </c>
      <c r="Y1067" s="75">
        <v>1</v>
      </c>
      <c r="Z1067" s="9">
        <v>2</v>
      </c>
      <c r="AA1067" s="9">
        <v>1</v>
      </c>
      <c r="AB1067" s="9">
        <v>1</v>
      </c>
      <c r="AC1067" s="9">
        <v>1</v>
      </c>
      <c r="AD1067" s="9">
        <v>1</v>
      </c>
      <c r="AE1067" s="9">
        <v>2</v>
      </c>
      <c r="AF1067" s="9">
        <v>1</v>
      </c>
      <c r="AG1067" s="9">
        <v>2</v>
      </c>
      <c r="AH1067" s="91">
        <v>1</v>
      </c>
      <c r="AI1067" s="9">
        <v>2</v>
      </c>
      <c r="AJ1067">
        <v>1</v>
      </c>
      <c r="AK1067">
        <v>1</v>
      </c>
      <c r="AL1067" s="58">
        <v>2</v>
      </c>
      <c r="AM1067">
        <v>2</v>
      </c>
      <c r="AN1067">
        <v>2</v>
      </c>
      <c r="AO1067">
        <v>2</v>
      </c>
      <c r="AP1067">
        <v>2</v>
      </c>
      <c r="AQ1067">
        <v>2</v>
      </c>
      <c r="AR1067">
        <v>2</v>
      </c>
      <c r="AS1067">
        <v>2</v>
      </c>
      <c r="AT1067">
        <v>2</v>
      </c>
      <c r="AU1067">
        <v>2</v>
      </c>
      <c r="AV1067">
        <v>2</v>
      </c>
      <c r="AW1067">
        <v>1</v>
      </c>
      <c r="AX1067">
        <v>2</v>
      </c>
      <c r="AY1067">
        <v>2</v>
      </c>
      <c r="AZ1067">
        <v>2</v>
      </c>
      <c r="BA1067">
        <v>1</v>
      </c>
      <c r="BB1067">
        <v>2</v>
      </c>
      <c r="BC1067">
        <v>1</v>
      </c>
      <c r="BD1067">
        <v>1</v>
      </c>
      <c r="BE1067">
        <v>1</v>
      </c>
      <c r="BF1067">
        <v>2</v>
      </c>
      <c r="BG1067">
        <v>3</v>
      </c>
      <c r="BH1067">
        <v>1</v>
      </c>
      <c r="BI1067">
        <v>1</v>
      </c>
      <c r="BJ1067">
        <v>1</v>
      </c>
      <c r="BK1067">
        <v>1</v>
      </c>
      <c r="BL1067">
        <v>1</v>
      </c>
      <c r="BM1067">
        <v>3</v>
      </c>
      <c r="BN1067">
        <v>4</v>
      </c>
      <c r="BO1067">
        <v>3</v>
      </c>
      <c r="BP1067">
        <v>4</v>
      </c>
      <c r="BQ1067">
        <v>3</v>
      </c>
      <c r="BR1067">
        <v>1</v>
      </c>
      <c r="BS1067">
        <v>1</v>
      </c>
      <c r="BT1067" t="s">
        <v>213</v>
      </c>
    </row>
    <row r="1068" spans="1:72" hidden="1">
      <c r="A1068" s="9">
        <v>5116</v>
      </c>
      <c r="B1068" s="9">
        <v>1</v>
      </c>
      <c r="C1068" s="9">
        <v>2</v>
      </c>
      <c r="D1068" s="9">
        <v>1</v>
      </c>
      <c r="E1068" s="9">
        <v>16</v>
      </c>
      <c r="F1068" s="9">
        <v>0</v>
      </c>
      <c r="G1068" s="9">
        <v>0</v>
      </c>
      <c r="H1068" s="9">
        <v>0</v>
      </c>
      <c r="I1068" s="9">
        <v>1</v>
      </c>
      <c r="J1068" s="9">
        <v>1</v>
      </c>
      <c r="K1068" s="9">
        <v>0</v>
      </c>
      <c r="L1068" s="9">
        <v>0</v>
      </c>
      <c r="M1068" s="9">
        <v>2</v>
      </c>
      <c r="N1068" s="9">
        <v>1</v>
      </c>
      <c r="O1068" s="9">
        <v>2</v>
      </c>
      <c r="P1068" s="9">
        <v>1</v>
      </c>
      <c r="Q1068" s="9">
        <v>1</v>
      </c>
      <c r="R1068" s="9">
        <v>1</v>
      </c>
      <c r="S1068" s="9">
        <v>1</v>
      </c>
      <c r="T1068" s="9">
        <v>2</v>
      </c>
      <c r="U1068" s="9">
        <v>1</v>
      </c>
      <c r="V1068" s="9">
        <v>2</v>
      </c>
      <c r="W1068" s="75">
        <v>2</v>
      </c>
      <c r="X1068" s="75" t="s">
        <v>956</v>
      </c>
      <c r="Y1068" s="75" t="s">
        <v>952</v>
      </c>
      <c r="Z1068" s="9" t="s">
        <v>952</v>
      </c>
      <c r="AA1068" s="9">
        <v>2</v>
      </c>
      <c r="AB1068" s="9">
        <v>1</v>
      </c>
      <c r="AC1068" s="9">
        <v>1</v>
      </c>
      <c r="AD1068" s="9">
        <v>2</v>
      </c>
      <c r="AE1068" s="9">
        <v>1</v>
      </c>
      <c r="AF1068" s="9">
        <v>2</v>
      </c>
      <c r="AG1068" s="9">
        <v>2</v>
      </c>
      <c r="AH1068" s="91">
        <v>1</v>
      </c>
      <c r="AI1068" s="9">
        <v>2</v>
      </c>
      <c r="AJ1068">
        <v>2</v>
      </c>
      <c r="AK1068" t="s">
        <v>957</v>
      </c>
      <c r="AL1068" s="58">
        <v>2</v>
      </c>
      <c r="AM1068">
        <v>2</v>
      </c>
      <c r="AN1068">
        <v>2</v>
      </c>
      <c r="AO1068">
        <v>2</v>
      </c>
      <c r="AP1068">
        <v>2</v>
      </c>
      <c r="AQ1068">
        <v>2</v>
      </c>
      <c r="AR1068">
        <v>1</v>
      </c>
      <c r="AS1068">
        <v>2</v>
      </c>
      <c r="AT1068">
        <v>2</v>
      </c>
      <c r="AU1068">
        <v>1</v>
      </c>
      <c r="AV1068">
        <v>2</v>
      </c>
      <c r="AW1068">
        <v>2</v>
      </c>
      <c r="AX1068">
        <v>2</v>
      </c>
      <c r="AY1068">
        <v>2</v>
      </c>
      <c r="AZ1068">
        <v>1</v>
      </c>
      <c r="BA1068">
        <v>2</v>
      </c>
      <c r="BB1068">
        <v>1</v>
      </c>
      <c r="BC1068">
        <v>1</v>
      </c>
      <c r="BD1068">
        <v>1</v>
      </c>
      <c r="BE1068">
        <v>2</v>
      </c>
      <c r="BF1068" t="s">
        <v>957</v>
      </c>
      <c r="BG1068" t="s">
        <v>957</v>
      </c>
      <c r="BH1068">
        <v>1</v>
      </c>
      <c r="BI1068">
        <v>2</v>
      </c>
      <c r="BJ1068">
        <v>1</v>
      </c>
      <c r="BK1068">
        <v>2</v>
      </c>
      <c r="BL1068">
        <v>1</v>
      </c>
      <c r="BM1068">
        <v>2</v>
      </c>
      <c r="BN1068">
        <v>4</v>
      </c>
      <c r="BO1068">
        <v>3</v>
      </c>
      <c r="BP1068">
        <v>2</v>
      </c>
      <c r="BQ1068">
        <v>2</v>
      </c>
      <c r="BR1068">
        <v>1</v>
      </c>
      <c r="BS1068">
        <v>5</v>
      </c>
      <c r="BT1068" t="s">
        <v>552</v>
      </c>
    </row>
    <row r="1069" spans="1:72">
      <c r="A1069" s="9">
        <v>5117</v>
      </c>
      <c r="B1069" s="9">
        <v>1</v>
      </c>
      <c r="C1069" s="9">
        <v>1</v>
      </c>
      <c r="D1069" s="9">
        <v>6</v>
      </c>
      <c r="E1069" s="9">
        <v>5</v>
      </c>
      <c r="F1069" s="9">
        <v>0</v>
      </c>
      <c r="G1069" s="9">
        <v>0</v>
      </c>
      <c r="H1069" s="9">
        <v>0</v>
      </c>
      <c r="I1069" s="9">
        <v>1</v>
      </c>
      <c r="J1069" s="9">
        <v>1</v>
      </c>
      <c r="K1069" s="9">
        <v>0</v>
      </c>
      <c r="L1069" s="9">
        <v>0</v>
      </c>
      <c r="M1069" s="9">
        <v>1</v>
      </c>
      <c r="N1069" s="9">
        <v>2</v>
      </c>
      <c r="O1069" s="9">
        <v>2</v>
      </c>
      <c r="P1069" s="9">
        <v>1</v>
      </c>
      <c r="Q1069" s="9">
        <v>2</v>
      </c>
      <c r="R1069" s="9" t="s">
        <v>957</v>
      </c>
      <c r="S1069" s="9" t="s">
        <v>957</v>
      </c>
      <c r="T1069" s="9">
        <v>1</v>
      </c>
      <c r="U1069" s="9">
        <v>1</v>
      </c>
      <c r="V1069" s="9">
        <v>1</v>
      </c>
      <c r="W1069" s="75">
        <v>1</v>
      </c>
      <c r="X1069" s="75">
        <v>1</v>
      </c>
      <c r="Y1069" s="75">
        <v>2</v>
      </c>
      <c r="Z1069" s="9">
        <v>1</v>
      </c>
      <c r="AA1069" s="9">
        <v>2</v>
      </c>
      <c r="AB1069" s="9">
        <v>1</v>
      </c>
      <c r="AC1069" s="9">
        <v>1</v>
      </c>
      <c r="AD1069" s="9">
        <v>2</v>
      </c>
      <c r="AE1069" s="9">
        <v>2</v>
      </c>
      <c r="AF1069" s="9">
        <v>1</v>
      </c>
      <c r="AG1069" s="9">
        <v>1</v>
      </c>
      <c r="AH1069" s="91">
        <v>1</v>
      </c>
      <c r="AI1069" s="9">
        <v>2</v>
      </c>
      <c r="AJ1069">
        <v>2</v>
      </c>
      <c r="AK1069" t="s">
        <v>957</v>
      </c>
      <c r="AL1069" s="58">
        <v>2</v>
      </c>
      <c r="AM1069">
        <v>1</v>
      </c>
      <c r="AN1069">
        <v>2</v>
      </c>
      <c r="AO1069">
        <v>1</v>
      </c>
      <c r="AP1069">
        <v>2</v>
      </c>
      <c r="AQ1069">
        <v>2</v>
      </c>
      <c r="AR1069">
        <v>2</v>
      </c>
      <c r="AS1069">
        <v>2</v>
      </c>
      <c r="AT1069">
        <v>1</v>
      </c>
      <c r="AU1069">
        <v>1</v>
      </c>
      <c r="AV1069">
        <v>1</v>
      </c>
      <c r="AW1069">
        <v>2</v>
      </c>
      <c r="AX1069">
        <v>2</v>
      </c>
      <c r="AY1069">
        <v>2</v>
      </c>
      <c r="AZ1069">
        <v>2</v>
      </c>
      <c r="BA1069">
        <v>2</v>
      </c>
      <c r="BB1069">
        <v>1</v>
      </c>
      <c r="BC1069">
        <v>1</v>
      </c>
      <c r="BD1069">
        <v>1</v>
      </c>
      <c r="BE1069">
        <v>1</v>
      </c>
      <c r="BF1069">
        <v>2</v>
      </c>
      <c r="BG1069">
        <v>2</v>
      </c>
      <c r="BH1069">
        <v>2</v>
      </c>
      <c r="BI1069">
        <v>2</v>
      </c>
      <c r="BJ1069">
        <v>1</v>
      </c>
      <c r="BK1069">
        <v>2</v>
      </c>
      <c r="BL1069">
        <v>2</v>
      </c>
      <c r="BM1069">
        <v>2</v>
      </c>
      <c r="BN1069">
        <v>4</v>
      </c>
      <c r="BO1069">
        <v>2</v>
      </c>
      <c r="BP1069">
        <v>2</v>
      </c>
      <c r="BQ1069">
        <v>3</v>
      </c>
      <c r="BR1069">
        <v>1</v>
      </c>
      <c r="BS1069">
        <v>2</v>
      </c>
    </row>
    <row r="1070" spans="1:72">
      <c r="A1070" s="9">
        <v>5118</v>
      </c>
      <c r="B1070" s="9">
        <v>1</v>
      </c>
      <c r="C1070" s="9">
        <v>4</v>
      </c>
      <c r="D1070" s="9">
        <v>1</v>
      </c>
      <c r="E1070" s="9">
        <v>8</v>
      </c>
      <c r="F1070" s="9">
        <v>0</v>
      </c>
      <c r="G1070" s="9">
        <v>0</v>
      </c>
      <c r="H1070" s="9">
        <v>1</v>
      </c>
      <c r="I1070" s="9">
        <v>0</v>
      </c>
      <c r="J1070" s="9">
        <v>0</v>
      </c>
      <c r="K1070" s="9">
        <v>0</v>
      </c>
      <c r="L1070" s="9">
        <v>0</v>
      </c>
      <c r="M1070" s="9">
        <v>2</v>
      </c>
      <c r="N1070" s="9">
        <v>2</v>
      </c>
      <c r="O1070" s="9">
        <v>2</v>
      </c>
      <c r="P1070" s="9">
        <v>1</v>
      </c>
      <c r="Q1070" s="9">
        <v>1</v>
      </c>
      <c r="R1070" s="9">
        <v>2</v>
      </c>
      <c r="S1070" s="9"/>
      <c r="T1070" s="9">
        <v>1</v>
      </c>
      <c r="U1070" s="9">
        <v>1</v>
      </c>
      <c r="V1070" s="9">
        <v>2</v>
      </c>
      <c r="W1070" s="75">
        <v>1</v>
      </c>
      <c r="X1070" s="75">
        <v>1</v>
      </c>
      <c r="Y1070" s="75">
        <v>2</v>
      </c>
      <c r="Z1070" s="9"/>
      <c r="AA1070" s="9">
        <v>2</v>
      </c>
      <c r="AB1070" s="9">
        <v>1</v>
      </c>
      <c r="AC1070" s="9">
        <v>1</v>
      </c>
      <c r="AD1070" s="9">
        <v>1</v>
      </c>
      <c r="AE1070" s="9">
        <v>1</v>
      </c>
      <c r="AF1070" s="9">
        <v>1</v>
      </c>
      <c r="AG1070" s="9">
        <v>1</v>
      </c>
      <c r="AH1070" s="91">
        <v>2</v>
      </c>
      <c r="AI1070" s="9">
        <v>2</v>
      </c>
      <c r="AJ1070">
        <v>2</v>
      </c>
      <c r="AK1070" t="s">
        <v>957</v>
      </c>
      <c r="AL1070" s="58">
        <v>2</v>
      </c>
      <c r="AM1070">
        <v>1</v>
      </c>
      <c r="AN1070">
        <v>2</v>
      </c>
      <c r="AO1070">
        <v>2</v>
      </c>
      <c r="AP1070">
        <v>2</v>
      </c>
      <c r="AQ1070">
        <v>2</v>
      </c>
      <c r="AR1070">
        <v>2</v>
      </c>
      <c r="AS1070">
        <v>2</v>
      </c>
      <c r="AT1070">
        <v>2</v>
      </c>
      <c r="AU1070">
        <v>2</v>
      </c>
      <c r="AV1070">
        <v>2</v>
      </c>
      <c r="AW1070">
        <v>1</v>
      </c>
      <c r="AX1070">
        <v>1</v>
      </c>
      <c r="AY1070">
        <v>2</v>
      </c>
      <c r="AZ1070">
        <v>2</v>
      </c>
      <c r="BA1070">
        <v>2</v>
      </c>
      <c r="BB1070">
        <v>2</v>
      </c>
      <c r="BC1070">
        <v>1</v>
      </c>
      <c r="BD1070">
        <v>2</v>
      </c>
      <c r="BE1070">
        <v>1</v>
      </c>
      <c r="BF1070">
        <v>1</v>
      </c>
      <c r="BG1070">
        <v>1</v>
      </c>
      <c r="BH1070">
        <v>1</v>
      </c>
      <c r="BI1070">
        <v>4</v>
      </c>
      <c r="BJ1070">
        <v>1</v>
      </c>
      <c r="BK1070">
        <v>1</v>
      </c>
      <c r="BL1070">
        <v>1</v>
      </c>
      <c r="BM1070">
        <v>4</v>
      </c>
      <c r="BN1070">
        <v>4</v>
      </c>
      <c r="BO1070">
        <v>4</v>
      </c>
      <c r="BP1070">
        <v>4</v>
      </c>
      <c r="BQ1070">
        <v>3</v>
      </c>
      <c r="BR1070">
        <v>1</v>
      </c>
      <c r="BS1070">
        <v>2</v>
      </c>
    </row>
    <row r="1071" spans="1:72">
      <c r="A1071" s="9">
        <v>5119</v>
      </c>
      <c r="B1071" s="9">
        <v>1</v>
      </c>
      <c r="C1071" s="9">
        <v>1</v>
      </c>
      <c r="D1071" s="9">
        <v>6</v>
      </c>
      <c r="E1071" s="9">
        <v>15</v>
      </c>
      <c r="F1071" s="9">
        <v>0</v>
      </c>
      <c r="G1071" s="9">
        <v>0</v>
      </c>
      <c r="H1071" s="9">
        <v>1</v>
      </c>
      <c r="I1071" s="9">
        <v>1</v>
      </c>
      <c r="J1071" s="9">
        <v>0</v>
      </c>
      <c r="K1071" s="9">
        <v>0</v>
      </c>
      <c r="L1071" s="9">
        <v>0</v>
      </c>
      <c r="M1071" s="9">
        <v>1</v>
      </c>
      <c r="N1071" s="9">
        <v>2</v>
      </c>
      <c r="O1071" s="9">
        <v>2</v>
      </c>
      <c r="P1071" s="9">
        <v>1</v>
      </c>
      <c r="Q1071" s="9">
        <v>2</v>
      </c>
      <c r="R1071" s="9" t="s">
        <v>957</v>
      </c>
      <c r="S1071" s="9" t="s">
        <v>964</v>
      </c>
      <c r="T1071" s="9">
        <v>2</v>
      </c>
      <c r="U1071" s="9">
        <v>1</v>
      </c>
      <c r="V1071" s="9">
        <v>2</v>
      </c>
      <c r="W1071" s="75">
        <v>2</v>
      </c>
      <c r="X1071" s="75" t="s">
        <v>956</v>
      </c>
      <c r="Y1071" s="75" t="s">
        <v>952</v>
      </c>
      <c r="Z1071" s="9" t="s">
        <v>952</v>
      </c>
      <c r="AA1071" s="9">
        <v>1</v>
      </c>
      <c r="AB1071" s="9">
        <v>1</v>
      </c>
      <c r="AC1071" s="9">
        <v>1</v>
      </c>
      <c r="AD1071" s="9">
        <v>1</v>
      </c>
      <c r="AE1071" s="9">
        <v>2</v>
      </c>
      <c r="AF1071" s="9">
        <v>2</v>
      </c>
      <c r="AG1071" s="9">
        <v>2</v>
      </c>
      <c r="AH1071" s="9">
        <v>2</v>
      </c>
      <c r="AI1071" s="9">
        <v>2</v>
      </c>
      <c r="AJ1071">
        <v>2</v>
      </c>
      <c r="AK1071" t="s">
        <v>957</v>
      </c>
      <c r="AL1071" s="58">
        <v>2</v>
      </c>
      <c r="AM1071">
        <v>2</v>
      </c>
      <c r="AN1071">
        <v>1</v>
      </c>
      <c r="AO1071">
        <v>2</v>
      </c>
      <c r="AP1071">
        <v>1</v>
      </c>
      <c r="AQ1071">
        <v>1</v>
      </c>
      <c r="AR1071">
        <v>1</v>
      </c>
      <c r="AS1071">
        <v>2</v>
      </c>
      <c r="AT1071">
        <v>2</v>
      </c>
      <c r="AU1071">
        <v>2</v>
      </c>
      <c r="AV1071">
        <v>1</v>
      </c>
      <c r="AW1071">
        <v>1</v>
      </c>
      <c r="AX1071">
        <v>2</v>
      </c>
      <c r="AY1071">
        <v>2</v>
      </c>
      <c r="AZ1071">
        <v>1</v>
      </c>
      <c r="BA1071">
        <v>2</v>
      </c>
      <c r="BB1071">
        <v>2</v>
      </c>
      <c r="BC1071">
        <v>1</v>
      </c>
      <c r="BD1071">
        <v>1</v>
      </c>
      <c r="BE1071">
        <v>2</v>
      </c>
      <c r="BF1071" t="s">
        <v>957</v>
      </c>
      <c r="BG1071" t="s">
        <v>957</v>
      </c>
      <c r="BH1071">
        <v>2</v>
      </c>
      <c r="BI1071">
        <v>2</v>
      </c>
      <c r="BJ1071">
        <v>1</v>
      </c>
      <c r="BK1071">
        <v>2</v>
      </c>
      <c r="BL1071">
        <v>3</v>
      </c>
      <c r="BM1071">
        <v>1</v>
      </c>
      <c r="BN1071">
        <v>4</v>
      </c>
      <c r="BO1071">
        <v>3</v>
      </c>
      <c r="BP1071">
        <v>1</v>
      </c>
      <c r="BQ1071">
        <v>2</v>
      </c>
      <c r="BR1071">
        <v>4</v>
      </c>
      <c r="BS1071">
        <v>2</v>
      </c>
      <c r="BT1071" t="s">
        <v>553</v>
      </c>
    </row>
    <row r="1072" spans="1:72" hidden="1">
      <c r="A1072" s="9">
        <v>5120</v>
      </c>
      <c r="B1072" s="9">
        <v>1</v>
      </c>
      <c r="C1072" s="9">
        <v>4</v>
      </c>
      <c r="D1072" s="9">
        <v>1</v>
      </c>
      <c r="E1072" s="9">
        <v>13</v>
      </c>
      <c r="F1072" s="9">
        <v>0</v>
      </c>
      <c r="G1072" s="9">
        <v>0</v>
      </c>
      <c r="H1072" s="9">
        <v>1</v>
      </c>
      <c r="I1072" s="9">
        <v>0</v>
      </c>
      <c r="J1072" s="9">
        <v>0</v>
      </c>
      <c r="K1072" s="9">
        <v>0</v>
      </c>
      <c r="L1072" s="9">
        <v>0</v>
      </c>
      <c r="M1072" s="9">
        <v>2</v>
      </c>
      <c r="N1072" s="9">
        <v>1</v>
      </c>
      <c r="O1072" s="9">
        <v>1</v>
      </c>
      <c r="P1072" s="9">
        <v>1</v>
      </c>
      <c r="Q1072" s="9">
        <v>1</v>
      </c>
      <c r="R1072" s="9">
        <v>1</v>
      </c>
      <c r="S1072" s="9">
        <v>1</v>
      </c>
      <c r="T1072" s="9">
        <v>1</v>
      </c>
      <c r="U1072" s="9">
        <v>1</v>
      </c>
      <c r="V1072" s="9">
        <v>2</v>
      </c>
      <c r="W1072" s="75">
        <v>1</v>
      </c>
      <c r="X1072" s="75">
        <v>1</v>
      </c>
      <c r="Y1072" s="75">
        <v>1</v>
      </c>
      <c r="Z1072" s="9">
        <v>1</v>
      </c>
      <c r="AA1072" s="9">
        <v>1</v>
      </c>
      <c r="AB1072" s="9">
        <v>2</v>
      </c>
      <c r="AC1072" s="9">
        <v>1</v>
      </c>
      <c r="AD1072" s="9">
        <v>1</v>
      </c>
      <c r="AE1072" s="9">
        <v>2</v>
      </c>
      <c r="AF1072" s="9">
        <v>1</v>
      </c>
      <c r="AG1072" s="9">
        <v>1</v>
      </c>
      <c r="AH1072" s="91">
        <v>1</v>
      </c>
      <c r="AI1072" s="9">
        <v>2</v>
      </c>
      <c r="AJ1072">
        <v>1</v>
      </c>
      <c r="AK1072">
        <v>1</v>
      </c>
      <c r="AL1072" s="58">
        <v>2</v>
      </c>
      <c r="AM1072">
        <v>1</v>
      </c>
      <c r="AN1072">
        <v>1</v>
      </c>
      <c r="AO1072">
        <v>2</v>
      </c>
      <c r="AP1072">
        <v>1</v>
      </c>
      <c r="AQ1072">
        <v>2</v>
      </c>
      <c r="AR1072">
        <v>2</v>
      </c>
      <c r="AS1072">
        <v>2</v>
      </c>
      <c r="AT1072">
        <v>2</v>
      </c>
      <c r="AU1072">
        <v>2</v>
      </c>
      <c r="AV1072">
        <v>2</v>
      </c>
      <c r="AW1072">
        <v>1</v>
      </c>
      <c r="AX1072">
        <v>2</v>
      </c>
      <c r="AY1072">
        <v>2</v>
      </c>
      <c r="AZ1072">
        <v>2</v>
      </c>
      <c r="BA1072">
        <v>2</v>
      </c>
      <c r="BB1072">
        <v>2</v>
      </c>
      <c r="BC1072">
        <v>1</v>
      </c>
      <c r="BD1072">
        <v>1</v>
      </c>
      <c r="BE1072">
        <v>2</v>
      </c>
      <c r="BF1072" t="s">
        <v>957</v>
      </c>
      <c r="BG1072" t="s">
        <v>957</v>
      </c>
      <c r="BH1072">
        <v>1</v>
      </c>
      <c r="BI1072">
        <v>1</v>
      </c>
      <c r="BJ1072">
        <v>3</v>
      </c>
      <c r="BK1072">
        <v>4</v>
      </c>
      <c r="BL1072">
        <v>2</v>
      </c>
      <c r="BM1072">
        <v>1</v>
      </c>
      <c r="BN1072">
        <v>4</v>
      </c>
      <c r="BO1072">
        <v>2</v>
      </c>
      <c r="BP1072">
        <v>2</v>
      </c>
      <c r="BQ1072">
        <v>3</v>
      </c>
      <c r="BR1072">
        <v>1</v>
      </c>
      <c r="BS1072">
        <v>2</v>
      </c>
      <c r="BT1072" t="s">
        <v>554</v>
      </c>
    </row>
    <row r="1073" spans="1:72">
      <c r="A1073" s="9">
        <v>5121</v>
      </c>
      <c r="B1073" s="9">
        <v>2</v>
      </c>
      <c r="C1073" s="9">
        <v>3</v>
      </c>
      <c r="D1073" s="9">
        <v>2</v>
      </c>
      <c r="E1073" s="9">
        <v>16</v>
      </c>
      <c r="F1073" s="9">
        <v>1</v>
      </c>
      <c r="G1073" s="9">
        <v>0</v>
      </c>
      <c r="H1073" s="9">
        <v>0</v>
      </c>
      <c r="I1073" s="9">
        <v>1</v>
      </c>
      <c r="J1073" s="9">
        <v>0</v>
      </c>
      <c r="K1073" s="9">
        <v>0</v>
      </c>
      <c r="L1073" s="9">
        <v>0</v>
      </c>
      <c r="M1073" s="9">
        <v>3</v>
      </c>
      <c r="N1073" s="9">
        <v>2</v>
      </c>
      <c r="O1073" s="9">
        <v>1</v>
      </c>
      <c r="P1073" s="9">
        <v>1</v>
      </c>
      <c r="Q1073" s="9">
        <v>1</v>
      </c>
      <c r="R1073" s="9">
        <v>1</v>
      </c>
      <c r="S1073" s="9">
        <v>1</v>
      </c>
      <c r="T1073" s="9">
        <v>1</v>
      </c>
      <c r="U1073" s="9">
        <v>1</v>
      </c>
      <c r="V1073" s="9">
        <v>2</v>
      </c>
      <c r="W1073" s="75">
        <v>2</v>
      </c>
      <c r="X1073" s="75" t="s">
        <v>954</v>
      </c>
      <c r="Y1073" s="75" t="s">
        <v>952</v>
      </c>
      <c r="Z1073" s="9" t="s">
        <v>952</v>
      </c>
      <c r="AA1073" s="9">
        <v>2</v>
      </c>
      <c r="AB1073" s="9">
        <v>1</v>
      </c>
      <c r="AC1073" s="9">
        <v>1</v>
      </c>
      <c r="AD1073" s="9">
        <v>1</v>
      </c>
      <c r="AE1073" s="9">
        <v>1</v>
      </c>
      <c r="AF1073" s="9">
        <v>1</v>
      </c>
      <c r="AG1073" s="9">
        <v>1</v>
      </c>
      <c r="AH1073" s="91">
        <v>1</v>
      </c>
      <c r="AI1073" s="9">
        <v>2</v>
      </c>
      <c r="AJ1073">
        <v>1</v>
      </c>
      <c r="AK1073">
        <v>1</v>
      </c>
      <c r="AL1073" s="58">
        <v>1</v>
      </c>
      <c r="AM1073">
        <v>1</v>
      </c>
      <c r="AN1073">
        <v>2</v>
      </c>
      <c r="AO1073">
        <v>2</v>
      </c>
      <c r="AP1073">
        <v>1</v>
      </c>
      <c r="AQ1073">
        <v>1</v>
      </c>
      <c r="AR1073">
        <v>2</v>
      </c>
      <c r="AS1073">
        <v>2</v>
      </c>
      <c r="AT1073">
        <v>1</v>
      </c>
      <c r="AU1073">
        <v>1</v>
      </c>
      <c r="AV1073">
        <v>2</v>
      </c>
      <c r="AW1073">
        <v>1</v>
      </c>
      <c r="AX1073">
        <v>2</v>
      </c>
      <c r="AY1073">
        <v>2</v>
      </c>
      <c r="AZ1073">
        <v>1</v>
      </c>
      <c r="BA1073">
        <v>1</v>
      </c>
      <c r="BB1073">
        <v>1</v>
      </c>
      <c r="BC1073">
        <v>1</v>
      </c>
      <c r="BD1073">
        <v>1</v>
      </c>
      <c r="BE1073">
        <v>1</v>
      </c>
      <c r="BF1073">
        <v>2</v>
      </c>
      <c r="BG1073">
        <v>1</v>
      </c>
      <c r="BH1073">
        <v>1</v>
      </c>
      <c r="BI1073">
        <v>1</v>
      </c>
      <c r="BJ1073">
        <v>1</v>
      </c>
      <c r="BK1073">
        <v>1</v>
      </c>
      <c r="BL1073">
        <v>2</v>
      </c>
      <c r="BM1073">
        <v>1</v>
      </c>
      <c r="BN1073">
        <v>2</v>
      </c>
      <c r="BO1073">
        <v>1</v>
      </c>
      <c r="BP1073">
        <v>1</v>
      </c>
      <c r="BQ1073">
        <v>2</v>
      </c>
      <c r="BR1073">
        <v>1</v>
      </c>
      <c r="BS1073">
        <v>1</v>
      </c>
      <c r="BT1073" t="s">
        <v>555</v>
      </c>
    </row>
    <row r="1074" spans="1:72" hidden="1">
      <c r="A1074" s="9">
        <v>5122</v>
      </c>
      <c r="B1074" s="9">
        <v>1</v>
      </c>
      <c r="C1074" s="9">
        <v>2</v>
      </c>
      <c r="D1074" s="9">
        <v>1</v>
      </c>
      <c r="E1074" s="9">
        <v>1</v>
      </c>
      <c r="F1074" s="9">
        <v>0</v>
      </c>
      <c r="G1074" s="9">
        <v>0</v>
      </c>
      <c r="H1074" s="9">
        <v>0</v>
      </c>
      <c r="I1074" s="9">
        <v>0</v>
      </c>
      <c r="J1074" s="9">
        <v>0</v>
      </c>
      <c r="K1074" s="9">
        <v>0</v>
      </c>
      <c r="L1074" s="9">
        <v>1</v>
      </c>
      <c r="M1074" s="9">
        <v>3</v>
      </c>
      <c r="N1074" s="9">
        <v>2</v>
      </c>
      <c r="O1074" s="9">
        <v>2</v>
      </c>
      <c r="P1074" s="9">
        <v>2</v>
      </c>
      <c r="Q1074" s="9">
        <v>1</v>
      </c>
      <c r="R1074" s="9">
        <v>1</v>
      </c>
      <c r="S1074" s="9">
        <v>2</v>
      </c>
      <c r="T1074" s="9">
        <v>2</v>
      </c>
      <c r="U1074" s="9">
        <v>1</v>
      </c>
      <c r="V1074" s="9">
        <v>2</v>
      </c>
      <c r="W1074" s="75">
        <v>1</v>
      </c>
      <c r="X1074" s="75">
        <v>1</v>
      </c>
      <c r="Y1074" s="75">
        <v>2</v>
      </c>
      <c r="Z1074" s="9">
        <v>1</v>
      </c>
      <c r="AA1074" s="9">
        <v>2</v>
      </c>
      <c r="AB1074" s="9">
        <v>2</v>
      </c>
      <c r="AC1074" s="9">
        <v>2</v>
      </c>
      <c r="AD1074" s="9">
        <v>2</v>
      </c>
      <c r="AE1074" s="9">
        <v>2</v>
      </c>
      <c r="AF1074" s="9">
        <v>1</v>
      </c>
      <c r="AG1074" s="9">
        <v>1</v>
      </c>
      <c r="AH1074" s="9">
        <v>1</v>
      </c>
      <c r="AI1074" s="9">
        <v>1</v>
      </c>
      <c r="AJ1074">
        <v>2</v>
      </c>
      <c r="AK1074" t="s">
        <v>957</v>
      </c>
      <c r="AL1074" s="58">
        <v>2</v>
      </c>
      <c r="AM1074">
        <v>1</v>
      </c>
      <c r="AN1074">
        <v>1</v>
      </c>
      <c r="AO1074">
        <v>2</v>
      </c>
      <c r="AP1074">
        <v>1</v>
      </c>
      <c r="AQ1074">
        <v>2</v>
      </c>
      <c r="AR1074">
        <v>1</v>
      </c>
      <c r="AS1074">
        <v>2</v>
      </c>
      <c r="AT1074">
        <v>1</v>
      </c>
      <c r="AU1074">
        <v>1</v>
      </c>
      <c r="AV1074">
        <v>2</v>
      </c>
      <c r="AW1074">
        <v>1</v>
      </c>
      <c r="AX1074">
        <v>2</v>
      </c>
      <c r="AY1074">
        <v>2</v>
      </c>
      <c r="AZ1074">
        <v>2</v>
      </c>
      <c r="BA1074">
        <v>2</v>
      </c>
      <c r="BB1074">
        <v>2</v>
      </c>
      <c r="BC1074">
        <v>1</v>
      </c>
      <c r="BD1074">
        <v>1</v>
      </c>
      <c r="BE1074">
        <v>1</v>
      </c>
      <c r="BF1074">
        <v>1</v>
      </c>
      <c r="BG1074">
        <v>2</v>
      </c>
      <c r="BH1074">
        <v>1</v>
      </c>
      <c r="BI1074">
        <v>2</v>
      </c>
      <c r="BJ1074">
        <v>1</v>
      </c>
      <c r="BK1074">
        <v>3</v>
      </c>
      <c r="BL1074">
        <v>2</v>
      </c>
      <c r="BM1074">
        <v>2</v>
      </c>
      <c r="BN1074">
        <v>4</v>
      </c>
      <c r="BO1074">
        <v>2</v>
      </c>
      <c r="BP1074">
        <v>2</v>
      </c>
      <c r="BQ1074">
        <v>2</v>
      </c>
      <c r="BR1074">
        <v>1</v>
      </c>
      <c r="BS1074">
        <v>2</v>
      </c>
    </row>
    <row r="1075" spans="1:72">
      <c r="A1075" s="9">
        <v>5123</v>
      </c>
      <c r="B1075" s="9">
        <v>2</v>
      </c>
      <c r="C1075" s="9">
        <v>2</v>
      </c>
      <c r="D1075" s="9">
        <v>2</v>
      </c>
      <c r="E1075" s="9">
        <v>11</v>
      </c>
      <c r="F1075" s="9">
        <v>0</v>
      </c>
      <c r="G1075" s="9">
        <v>0</v>
      </c>
      <c r="H1075" s="9">
        <v>0</v>
      </c>
      <c r="I1075" s="9">
        <v>0</v>
      </c>
      <c r="J1075" s="9">
        <v>0</v>
      </c>
      <c r="K1075" s="9">
        <v>1</v>
      </c>
      <c r="L1075" s="9">
        <v>0</v>
      </c>
      <c r="M1075" s="9">
        <v>3</v>
      </c>
      <c r="N1075" s="9">
        <v>2</v>
      </c>
      <c r="O1075" s="9">
        <v>2</v>
      </c>
      <c r="P1075" s="9">
        <v>1</v>
      </c>
      <c r="Q1075" s="9">
        <v>1</v>
      </c>
      <c r="R1075" s="9">
        <v>1</v>
      </c>
      <c r="S1075" s="9">
        <v>1</v>
      </c>
      <c r="T1075" s="9">
        <v>2</v>
      </c>
      <c r="U1075" s="9">
        <v>1</v>
      </c>
      <c r="V1075" s="9">
        <v>1</v>
      </c>
      <c r="W1075" s="75">
        <v>1</v>
      </c>
      <c r="X1075" s="75">
        <v>1</v>
      </c>
      <c r="Y1075" s="75">
        <v>2</v>
      </c>
      <c r="Z1075" s="9">
        <v>2</v>
      </c>
      <c r="AA1075" s="9">
        <v>1</v>
      </c>
      <c r="AB1075" s="9">
        <v>1</v>
      </c>
      <c r="AC1075" s="9">
        <v>1</v>
      </c>
      <c r="AD1075" s="9">
        <v>1</v>
      </c>
      <c r="AE1075" s="9">
        <v>2</v>
      </c>
      <c r="AF1075" s="9">
        <v>1</v>
      </c>
      <c r="AG1075" s="9">
        <v>1</v>
      </c>
      <c r="AH1075" s="9">
        <v>1</v>
      </c>
      <c r="AI1075" s="9">
        <v>2</v>
      </c>
      <c r="AJ1075">
        <v>2</v>
      </c>
      <c r="AK1075" t="s">
        <v>957</v>
      </c>
      <c r="AL1075" s="58">
        <v>1</v>
      </c>
      <c r="AM1075">
        <v>1</v>
      </c>
      <c r="AN1075">
        <v>1</v>
      </c>
      <c r="AO1075">
        <v>2</v>
      </c>
      <c r="AP1075">
        <v>1</v>
      </c>
      <c r="AQ1075">
        <v>2</v>
      </c>
      <c r="AR1075">
        <v>2</v>
      </c>
      <c r="AS1075">
        <v>2</v>
      </c>
      <c r="AT1075">
        <v>1</v>
      </c>
      <c r="AU1075">
        <v>1</v>
      </c>
      <c r="AV1075">
        <v>2</v>
      </c>
      <c r="AW1075">
        <v>1</v>
      </c>
      <c r="AX1075">
        <v>1</v>
      </c>
      <c r="AY1075">
        <v>1</v>
      </c>
      <c r="AZ1075">
        <v>2</v>
      </c>
      <c r="BA1075">
        <v>1</v>
      </c>
      <c r="BB1075">
        <v>2</v>
      </c>
      <c r="BC1075">
        <v>1</v>
      </c>
      <c r="BD1075">
        <v>1</v>
      </c>
      <c r="BE1075">
        <v>1</v>
      </c>
      <c r="BF1075">
        <v>2</v>
      </c>
      <c r="BG1075">
        <v>2</v>
      </c>
      <c r="BH1075">
        <v>1</v>
      </c>
      <c r="BI1075">
        <v>2</v>
      </c>
      <c r="BJ1075">
        <v>1</v>
      </c>
      <c r="BK1075">
        <v>2</v>
      </c>
      <c r="BL1075">
        <v>1</v>
      </c>
      <c r="BM1075">
        <v>1</v>
      </c>
      <c r="BN1075">
        <v>4</v>
      </c>
      <c r="BO1075">
        <v>1</v>
      </c>
      <c r="BP1075">
        <v>1</v>
      </c>
      <c r="BQ1075">
        <v>2</v>
      </c>
      <c r="BR1075">
        <v>1</v>
      </c>
      <c r="BS1075">
        <v>1</v>
      </c>
    </row>
    <row r="1076" spans="1:72" hidden="1">
      <c r="A1076" s="9">
        <v>5124</v>
      </c>
      <c r="B1076" s="9">
        <v>2</v>
      </c>
      <c r="C1076" s="9">
        <v>2</v>
      </c>
      <c r="D1076" s="9">
        <v>1</v>
      </c>
      <c r="E1076" s="9">
        <v>9</v>
      </c>
      <c r="F1076" s="9">
        <v>0</v>
      </c>
      <c r="G1076" s="9">
        <v>0</v>
      </c>
      <c r="H1076" s="9">
        <v>0</v>
      </c>
      <c r="I1076" s="9">
        <v>0</v>
      </c>
      <c r="J1076" s="9">
        <v>0</v>
      </c>
      <c r="K1076" s="9">
        <v>0</v>
      </c>
      <c r="L1076" s="9">
        <v>1</v>
      </c>
      <c r="M1076" s="9">
        <v>3</v>
      </c>
      <c r="N1076" s="9">
        <v>1</v>
      </c>
      <c r="O1076" s="9">
        <v>2</v>
      </c>
      <c r="P1076" s="9">
        <v>1</v>
      </c>
      <c r="Q1076" s="9">
        <v>1</v>
      </c>
      <c r="R1076" s="9">
        <v>1</v>
      </c>
      <c r="S1076" s="9">
        <v>1</v>
      </c>
      <c r="T1076" s="9">
        <v>1</v>
      </c>
      <c r="U1076" s="9">
        <v>1</v>
      </c>
      <c r="V1076" s="9">
        <v>2</v>
      </c>
      <c r="W1076" s="75">
        <v>1</v>
      </c>
      <c r="X1076" s="75">
        <v>1</v>
      </c>
      <c r="Y1076" s="75">
        <v>2</v>
      </c>
      <c r="Z1076" s="9"/>
      <c r="AA1076" s="9">
        <v>2</v>
      </c>
      <c r="AB1076" s="9">
        <v>1</v>
      </c>
      <c r="AC1076" s="9">
        <v>2</v>
      </c>
      <c r="AD1076" s="9">
        <v>1</v>
      </c>
      <c r="AE1076" s="9">
        <v>2</v>
      </c>
      <c r="AF1076" s="9">
        <v>1</v>
      </c>
      <c r="AG1076" s="9">
        <v>1</v>
      </c>
      <c r="AH1076" s="91">
        <v>1</v>
      </c>
      <c r="AI1076" s="9">
        <v>2</v>
      </c>
      <c r="AJ1076">
        <v>2</v>
      </c>
      <c r="AK1076" t="s">
        <v>957</v>
      </c>
      <c r="AL1076" s="58">
        <v>2</v>
      </c>
      <c r="AM1076">
        <v>1</v>
      </c>
      <c r="AN1076">
        <v>1</v>
      </c>
      <c r="AO1076">
        <v>2</v>
      </c>
      <c r="AP1076">
        <v>1</v>
      </c>
      <c r="AQ1076">
        <v>2</v>
      </c>
      <c r="AR1076">
        <v>1</v>
      </c>
      <c r="AS1076">
        <v>2</v>
      </c>
      <c r="AT1076">
        <v>1</v>
      </c>
      <c r="AU1076">
        <v>1</v>
      </c>
      <c r="AV1076">
        <v>1</v>
      </c>
      <c r="AW1076">
        <v>1</v>
      </c>
      <c r="AX1076">
        <v>2</v>
      </c>
      <c r="AY1076">
        <v>2</v>
      </c>
      <c r="AZ1076">
        <v>2</v>
      </c>
      <c r="BA1076">
        <v>2</v>
      </c>
      <c r="BB1076">
        <v>2</v>
      </c>
      <c r="BC1076">
        <v>1</v>
      </c>
      <c r="BD1076">
        <v>1</v>
      </c>
      <c r="BE1076">
        <v>2</v>
      </c>
      <c r="BF1076" t="s">
        <v>957</v>
      </c>
      <c r="BG1076" t="s">
        <v>957</v>
      </c>
      <c r="BH1076">
        <v>2</v>
      </c>
      <c r="BI1076">
        <v>2</v>
      </c>
      <c r="BJ1076">
        <v>2</v>
      </c>
      <c r="BK1076">
        <v>2</v>
      </c>
      <c r="BL1076">
        <v>3</v>
      </c>
      <c r="BM1076">
        <v>1</v>
      </c>
      <c r="BN1076">
        <v>4</v>
      </c>
      <c r="BO1076">
        <v>1</v>
      </c>
      <c r="BP1076">
        <v>2</v>
      </c>
      <c r="BQ1076">
        <v>2</v>
      </c>
      <c r="BR1076">
        <v>1</v>
      </c>
      <c r="BS1076">
        <v>5</v>
      </c>
    </row>
    <row r="1077" spans="1:72" hidden="1">
      <c r="A1077" s="9">
        <v>5125</v>
      </c>
      <c r="B1077" s="9">
        <v>2</v>
      </c>
      <c r="C1077" s="9">
        <v>4</v>
      </c>
      <c r="D1077" s="9">
        <v>1</v>
      </c>
      <c r="E1077" s="9">
        <v>7</v>
      </c>
      <c r="F1077" s="9">
        <v>0</v>
      </c>
      <c r="G1077" s="9">
        <v>0</v>
      </c>
      <c r="H1077" s="9">
        <v>1</v>
      </c>
      <c r="I1077" s="9">
        <v>0</v>
      </c>
      <c r="J1077" s="9">
        <v>0</v>
      </c>
      <c r="K1077" s="9">
        <v>0</v>
      </c>
      <c r="L1077" s="9">
        <v>0</v>
      </c>
      <c r="M1077" s="9">
        <v>2</v>
      </c>
      <c r="N1077" s="9">
        <v>2</v>
      </c>
      <c r="O1077" s="9">
        <v>2</v>
      </c>
      <c r="P1077" s="9">
        <v>2</v>
      </c>
      <c r="Q1077" s="9">
        <v>1</v>
      </c>
      <c r="R1077" s="9">
        <v>1</v>
      </c>
      <c r="S1077" s="9">
        <v>1</v>
      </c>
      <c r="T1077" s="9">
        <v>1</v>
      </c>
      <c r="U1077" s="9">
        <v>1</v>
      </c>
      <c r="V1077" s="9">
        <v>1</v>
      </c>
      <c r="W1077" s="75">
        <v>1</v>
      </c>
      <c r="X1077" s="75">
        <v>1</v>
      </c>
      <c r="Y1077" s="75">
        <v>2</v>
      </c>
      <c r="Z1077" s="9">
        <v>1</v>
      </c>
      <c r="AA1077" s="9">
        <v>2</v>
      </c>
      <c r="AB1077" s="9">
        <v>2</v>
      </c>
      <c r="AC1077" s="9">
        <v>2</v>
      </c>
      <c r="AD1077" s="9">
        <v>1</v>
      </c>
      <c r="AE1077" s="9">
        <v>1</v>
      </c>
      <c r="AF1077" s="9">
        <v>2</v>
      </c>
      <c r="AG1077" s="9">
        <v>2</v>
      </c>
      <c r="AH1077" s="91">
        <v>1</v>
      </c>
      <c r="AI1077" s="9">
        <v>2</v>
      </c>
      <c r="AJ1077">
        <v>1</v>
      </c>
      <c r="AK1077">
        <v>1</v>
      </c>
      <c r="AL1077" s="58">
        <v>2</v>
      </c>
      <c r="AM1077">
        <v>1</v>
      </c>
      <c r="AN1077">
        <v>2</v>
      </c>
      <c r="AO1077">
        <v>2</v>
      </c>
      <c r="AP1077">
        <v>2</v>
      </c>
      <c r="AQ1077">
        <v>2</v>
      </c>
      <c r="AR1077">
        <v>2</v>
      </c>
      <c r="AS1077">
        <v>2</v>
      </c>
      <c r="AT1077">
        <v>1</v>
      </c>
      <c r="AU1077">
        <v>2</v>
      </c>
      <c r="AV1077">
        <v>2</v>
      </c>
      <c r="AW1077">
        <v>2</v>
      </c>
      <c r="AX1077">
        <v>2</v>
      </c>
      <c r="AY1077">
        <v>2</v>
      </c>
      <c r="AZ1077">
        <v>2</v>
      </c>
      <c r="BA1077">
        <v>2</v>
      </c>
      <c r="BB1077">
        <v>2</v>
      </c>
      <c r="BC1077">
        <v>1</v>
      </c>
      <c r="BD1077">
        <v>1</v>
      </c>
      <c r="BE1077">
        <v>1</v>
      </c>
      <c r="BF1077">
        <v>3</v>
      </c>
      <c r="BG1077">
        <v>2</v>
      </c>
      <c r="BH1077">
        <v>2</v>
      </c>
      <c r="BI1077">
        <v>3</v>
      </c>
      <c r="BJ1077">
        <v>2</v>
      </c>
      <c r="BK1077">
        <v>3</v>
      </c>
      <c r="BL1077">
        <v>2</v>
      </c>
      <c r="BM1077">
        <v>1</v>
      </c>
      <c r="BN1077">
        <v>4</v>
      </c>
      <c r="BO1077">
        <v>3</v>
      </c>
      <c r="BP1077">
        <v>4</v>
      </c>
      <c r="BQ1077">
        <v>3</v>
      </c>
      <c r="BR1077">
        <v>1</v>
      </c>
      <c r="BS1077">
        <v>2</v>
      </c>
    </row>
    <row r="1078" spans="1:72" hidden="1">
      <c r="A1078" s="9">
        <v>5126</v>
      </c>
      <c r="B1078" s="9">
        <v>2</v>
      </c>
      <c r="C1078" s="9">
        <v>1</v>
      </c>
      <c r="D1078" s="9">
        <v>6</v>
      </c>
      <c r="E1078" s="9">
        <v>3</v>
      </c>
      <c r="F1078" s="9">
        <v>0</v>
      </c>
      <c r="G1078" s="9">
        <v>0</v>
      </c>
      <c r="H1078" s="9">
        <v>0</v>
      </c>
      <c r="I1078" s="9">
        <v>1</v>
      </c>
      <c r="J1078" s="9">
        <v>0</v>
      </c>
      <c r="K1078" s="9">
        <v>0</v>
      </c>
      <c r="L1078" s="9">
        <v>0</v>
      </c>
      <c r="M1078" s="9">
        <v>1</v>
      </c>
      <c r="N1078" s="9">
        <v>1</v>
      </c>
      <c r="O1078" s="9">
        <v>1</v>
      </c>
      <c r="P1078" s="9">
        <v>1</v>
      </c>
      <c r="Q1078" s="9">
        <v>1</v>
      </c>
      <c r="R1078" s="9">
        <v>1</v>
      </c>
      <c r="S1078" s="9">
        <v>1</v>
      </c>
      <c r="T1078" s="9">
        <v>1</v>
      </c>
      <c r="U1078" s="9">
        <v>1</v>
      </c>
      <c r="V1078" s="9">
        <v>1</v>
      </c>
      <c r="W1078" s="75">
        <v>1</v>
      </c>
      <c r="X1078" s="75">
        <v>1</v>
      </c>
      <c r="Y1078" s="75">
        <v>2</v>
      </c>
      <c r="Z1078" s="9">
        <v>1</v>
      </c>
      <c r="AA1078" s="9">
        <v>2</v>
      </c>
      <c r="AB1078" s="9">
        <v>1</v>
      </c>
      <c r="AC1078" s="9">
        <v>1</v>
      </c>
      <c r="AD1078" s="9">
        <v>1</v>
      </c>
      <c r="AE1078" s="9">
        <v>2</v>
      </c>
      <c r="AF1078" s="9">
        <v>1</v>
      </c>
      <c r="AG1078" s="9">
        <v>1</v>
      </c>
      <c r="AH1078" s="91">
        <v>1</v>
      </c>
      <c r="AI1078" s="9">
        <v>2</v>
      </c>
      <c r="AJ1078">
        <v>2</v>
      </c>
      <c r="AK1078" t="s">
        <v>957</v>
      </c>
      <c r="AL1078" s="58">
        <v>2</v>
      </c>
      <c r="AM1078">
        <v>1</v>
      </c>
      <c r="AN1078">
        <v>2</v>
      </c>
      <c r="AO1078">
        <v>2</v>
      </c>
      <c r="AP1078">
        <v>1</v>
      </c>
      <c r="AQ1078">
        <v>2</v>
      </c>
      <c r="AR1078">
        <v>2</v>
      </c>
      <c r="AS1078">
        <v>2</v>
      </c>
      <c r="AT1078">
        <v>1</v>
      </c>
      <c r="AU1078">
        <v>1</v>
      </c>
      <c r="AV1078">
        <v>1</v>
      </c>
      <c r="AW1078">
        <v>2</v>
      </c>
      <c r="AX1078">
        <v>2</v>
      </c>
      <c r="AY1078">
        <v>2</v>
      </c>
      <c r="AZ1078">
        <v>2</v>
      </c>
      <c r="BA1078">
        <v>1</v>
      </c>
      <c r="BB1078">
        <v>2</v>
      </c>
      <c r="BC1078">
        <v>1</v>
      </c>
      <c r="BD1078">
        <v>2</v>
      </c>
      <c r="BE1078">
        <v>2</v>
      </c>
      <c r="BF1078" t="s">
        <v>957</v>
      </c>
      <c r="BG1078" t="s">
        <v>957</v>
      </c>
      <c r="BH1078">
        <v>1</v>
      </c>
      <c r="BI1078">
        <v>2</v>
      </c>
      <c r="BJ1078">
        <v>1</v>
      </c>
      <c r="BK1078">
        <v>1</v>
      </c>
      <c r="BL1078">
        <v>2</v>
      </c>
      <c r="BM1078">
        <v>2</v>
      </c>
      <c r="BN1078">
        <v>3</v>
      </c>
      <c r="BO1078">
        <v>2</v>
      </c>
      <c r="BP1078">
        <v>1</v>
      </c>
      <c r="BQ1078">
        <v>2</v>
      </c>
      <c r="BR1078">
        <v>2</v>
      </c>
      <c r="BS1078">
        <v>2</v>
      </c>
    </row>
    <row r="1079" spans="1:72">
      <c r="A1079" s="9">
        <v>5127</v>
      </c>
      <c r="B1079" s="9">
        <v>2</v>
      </c>
      <c r="C1079" s="9">
        <v>5</v>
      </c>
      <c r="D1079" s="9">
        <v>1</v>
      </c>
      <c r="E1079" s="9">
        <v>5</v>
      </c>
      <c r="F1079" s="9">
        <v>0</v>
      </c>
      <c r="G1079" s="9">
        <v>0</v>
      </c>
      <c r="H1079" s="9">
        <v>0</v>
      </c>
      <c r="I1079" s="9">
        <v>1</v>
      </c>
      <c r="J1079" s="9">
        <v>0</v>
      </c>
      <c r="K1079" s="9">
        <v>0</v>
      </c>
      <c r="L1079" s="9">
        <v>0</v>
      </c>
      <c r="M1079" s="9">
        <v>2</v>
      </c>
      <c r="N1079" s="9">
        <v>2</v>
      </c>
      <c r="O1079" s="9">
        <v>2</v>
      </c>
      <c r="P1079" s="9">
        <v>1</v>
      </c>
      <c r="Q1079" s="9">
        <v>1</v>
      </c>
      <c r="R1079" s="9">
        <v>1</v>
      </c>
      <c r="S1079" s="9">
        <v>2</v>
      </c>
      <c r="T1079" s="9">
        <v>2</v>
      </c>
      <c r="U1079" s="9">
        <v>1</v>
      </c>
      <c r="V1079" s="9">
        <v>1</v>
      </c>
      <c r="W1079" s="75">
        <v>2</v>
      </c>
      <c r="X1079" s="75" t="s">
        <v>956</v>
      </c>
      <c r="Y1079" s="75" t="s">
        <v>952</v>
      </c>
      <c r="Z1079" s="9" t="s">
        <v>952</v>
      </c>
      <c r="AA1079" s="9">
        <v>2</v>
      </c>
      <c r="AB1079" s="9">
        <v>2</v>
      </c>
      <c r="AC1079" s="9">
        <v>1</v>
      </c>
      <c r="AD1079" s="9">
        <v>1</v>
      </c>
      <c r="AE1079" s="9">
        <v>2</v>
      </c>
      <c r="AF1079" s="9">
        <v>1</v>
      </c>
      <c r="AG1079" s="9">
        <v>2</v>
      </c>
      <c r="AH1079" s="91">
        <v>1</v>
      </c>
      <c r="AI1079" s="9">
        <v>2</v>
      </c>
      <c r="AJ1079">
        <v>2</v>
      </c>
      <c r="AK1079" t="s">
        <v>957</v>
      </c>
      <c r="AL1079" s="58">
        <v>2</v>
      </c>
      <c r="AM1079">
        <v>1</v>
      </c>
      <c r="AN1079">
        <v>2</v>
      </c>
      <c r="AO1079">
        <v>2</v>
      </c>
      <c r="AP1079">
        <v>1</v>
      </c>
      <c r="AQ1079">
        <v>1</v>
      </c>
      <c r="AR1079">
        <v>2</v>
      </c>
      <c r="AS1079">
        <v>2</v>
      </c>
      <c r="AT1079">
        <v>2</v>
      </c>
      <c r="AU1079">
        <v>1</v>
      </c>
      <c r="AV1079">
        <v>2</v>
      </c>
      <c r="AW1079">
        <v>2</v>
      </c>
      <c r="AX1079">
        <v>2</v>
      </c>
      <c r="AY1079">
        <v>2</v>
      </c>
      <c r="AZ1079">
        <v>2</v>
      </c>
      <c r="BA1079">
        <v>1</v>
      </c>
      <c r="BB1079">
        <v>1</v>
      </c>
      <c r="BC1079">
        <v>1</v>
      </c>
      <c r="BD1079">
        <v>1</v>
      </c>
      <c r="BE1079">
        <v>2</v>
      </c>
      <c r="BF1079" t="s">
        <v>957</v>
      </c>
      <c r="BG1079" t="s">
        <v>957</v>
      </c>
      <c r="BH1079">
        <v>1</v>
      </c>
      <c r="BI1079">
        <v>2</v>
      </c>
      <c r="BJ1079">
        <v>1</v>
      </c>
      <c r="BK1079">
        <v>2</v>
      </c>
      <c r="BL1079">
        <v>1</v>
      </c>
      <c r="BM1079">
        <v>1</v>
      </c>
      <c r="BN1079">
        <v>4</v>
      </c>
      <c r="BO1079">
        <v>1</v>
      </c>
      <c r="BP1079">
        <v>2</v>
      </c>
      <c r="BQ1079">
        <v>3</v>
      </c>
      <c r="BR1079">
        <v>1</v>
      </c>
      <c r="BS1079">
        <v>2</v>
      </c>
      <c r="BT1079" t="s">
        <v>556</v>
      </c>
    </row>
    <row r="1080" spans="1:72" hidden="1">
      <c r="A1080" s="9">
        <v>5128</v>
      </c>
      <c r="B1080" s="9">
        <v>1</v>
      </c>
      <c r="C1080" s="9">
        <v>7</v>
      </c>
      <c r="D1080" s="9">
        <v>4</v>
      </c>
      <c r="E1080" s="9">
        <v>15</v>
      </c>
      <c r="F1080" s="9">
        <v>0</v>
      </c>
      <c r="G1080" s="9">
        <v>0</v>
      </c>
      <c r="H1080" s="9">
        <v>0</v>
      </c>
      <c r="I1080" s="9">
        <v>1</v>
      </c>
      <c r="J1080" s="9">
        <v>0</v>
      </c>
      <c r="K1080" s="9">
        <v>0</v>
      </c>
      <c r="L1080" s="9">
        <v>0</v>
      </c>
      <c r="M1080" s="9">
        <v>2</v>
      </c>
      <c r="N1080" s="9">
        <v>1</v>
      </c>
      <c r="O1080" s="9">
        <v>1</v>
      </c>
      <c r="P1080" s="9">
        <v>1</v>
      </c>
      <c r="Q1080" s="9">
        <v>1</v>
      </c>
      <c r="R1080" s="9">
        <v>1</v>
      </c>
      <c r="S1080" s="9">
        <v>1</v>
      </c>
      <c r="T1080" s="9">
        <v>1</v>
      </c>
      <c r="U1080" s="9">
        <v>1</v>
      </c>
      <c r="V1080" s="9">
        <v>1</v>
      </c>
      <c r="W1080" s="75">
        <v>1</v>
      </c>
      <c r="X1080" s="75">
        <v>1</v>
      </c>
      <c r="Y1080" s="75">
        <v>2</v>
      </c>
      <c r="Z1080" s="9">
        <v>1</v>
      </c>
      <c r="AA1080" s="9">
        <v>1</v>
      </c>
      <c r="AB1080" s="9">
        <v>2</v>
      </c>
      <c r="AC1080" s="9">
        <v>1</v>
      </c>
      <c r="AD1080" s="9">
        <v>1</v>
      </c>
      <c r="AE1080" s="9">
        <v>2</v>
      </c>
      <c r="AF1080" s="9">
        <v>1</v>
      </c>
      <c r="AG1080" s="9">
        <v>1</v>
      </c>
      <c r="AH1080" s="91">
        <v>1</v>
      </c>
      <c r="AI1080" s="9">
        <v>2</v>
      </c>
      <c r="AJ1080">
        <v>2</v>
      </c>
      <c r="AK1080" t="s">
        <v>957</v>
      </c>
      <c r="AL1080" s="58">
        <v>2</v>
      </c>
      <c r="AM1080">
        <v>1</v>
      </c>
      <c r="AN1080">
        <v>1</v>
      </c>
      <c r="AO1080">
        <v>1</v>
      </c>
      <c r="AP1080">
        <v>1</v>
      </c>
      <c r="AQ1080">
        <v>1</v>
      </c>
      <c r="AR1080">
        <v>1</v>
      </c>
      <c r="AS1080">
        <v>2</v>
      </c>
      <c r="AT1080">
        <v>1</v>
      </c>
      <c r="AU1080">
        <v>2</v>
      </c>
      <c r="AV1080">
        <v>1</v>
      </c>
      <c r="AW1080">
        <v>1</v>
      </c>
      <c r="AX1080">
        <v>2</v>
      </c>
      <c r="AY1080">
        <v>2</v>
      </c>
      <c r="AZ1080">
        <v>1</v>
      </c>
      <c r="BA1080">
        <v>1</v>
      </c>
      <c r="BB1080">
        <v>2</v>
      </c>
      <c r="BC1080">
        <v>1</v>
      </c>
      <c r="BD1080">
        <v>1</v>
      </c>
      <c r="BE1080">
        <v>1</v>
      </c>
      <c r="BF1080">
        <v>2</v>
      </c>
      <c r="BG1080">
        <v>2</v>
      </c>
      <c r="BH1080">
        <v>1</v>
      </c>
      <c r="BI1080">
        <v>2</v>
      </c>
      <c r="BJ1080">
        <v>1</v>
      </c>
      <c r="BK1080">
        <v>3</v>
      </c>
      <c r="BL1080">
        <v>2</v>
      </c>
      <c r="BM1080">
        <v>1</v>
      </c>
      <c r="BN1080">
        <v>4</v>
      </c>
      <c r="BO1080">
        <v>2</v>
      </c>
      <c r="BP1080">
        <v>2</v>
      </c>
      <c r="BQ1080">
        <v>2</v>
      </c>
      <c r="BR1080">
        <v>4</v>
      </c>
      <c r="BS1080">
        <v>5</v>
      </c>
      <c r="BT1080" t="s">
        <v>557</v>
      </c>
    </row>
    <row r="1081" spans="1:72" hidden="1">
      <c r="A1081" s="9">
        <v>5129</v>
      </c>
      <c r="B1081" s="9">
        <v>2</v>
      </c>
      <c r="C1081" s="9">
        <v>3</v>
      </c>
      <c r="D1081" s="9">
        <v>5</v>
      </c>
      <c r="E1081" s="9">
        <v>4</v>
      </c>
      <c r="F1081" s="9">
        <v>1</v>
      </c>
      <c r="G1081" s="9">
        <v>0</v>
      </c>
      <c r="H1081" s="9">
        <v>0</v>
      </c>
      <c r="I1081" s="9">
        <v>0</v>
      </c>
      <c r="J1081" s="9">
        <v>0</v>
      </c>
      <c r="K1081" s="9">
        <v>0</v>
      </c>
      <c r="L1081" s="9">
        <v>0</v>
      </c>
      <c r="M1081" s="9">
        <v>1</v>
      </c>
      <c r="N1081" s="9">
        <v>1</v>
      </c>
      <c r="O1081" s="9">
        <v>1</v>
      </c>
      <c r="P1081" s="9">
        <v>2</v>
      </c>
      <c r="Q1081" s="9">
        <v>1</v>
      </c>
      <c r="R1081" s="9">
        <v>1</v>
      </c>
      <c r="S1081" s="9">
        <v>2</v>
      </c>
      <c r="T1081" s="9">
        <v>1</v>
      </c>
      <c r="U1081" s="9">
        <v>2</v>
      </c>
      <c r="V1081" s="9" t="s">
        <v>957</v>
      </c>
      <c r="W1081" s="75">
        <v>2</v>
      </c>
      <c r="X1081" s="75" t="s">
        <v>956</v>
      </c>
      <c r="Y1081" s="75" t="s">
        <v>952</v>
      </c>
      <c r="Z1081" s="9" t="s">
        <v>952</v>
      </c>
      <c r="AA1081" s="9">
        <v>1</v>
      </c>
      <c r="AB1081" s="9">
        <v>2</v>
      </c>
      <c r="AC1081" s="9">
        <v>1</v>
      </c>
      <c r="AD1081" s="9">
        <v>1</v>
      </c>
      <c r="AE1081" s="9">
        <v>2</v>
      </c>
      <c r="AF1081" s="9">
        <v>1</v>
      </c>
      <c r="AG1081" s="9">
        <v>1</v>
      </c>
      <c r="AH1081" s="9">
        <v>1</v>
      </c>
      <c r="AI1081" s="9">
        <v>2</v>
      </c>
      <c r="AJ1081">
        <v>1</v>
      </c>
      <c r="AK1081">
        <v>1</v>
      </c>
      <c r="AL1081" s="58">
        <v>1</v>
      </c>
      <c r="AM1081">
        <v>1</v>
      </c>
      <c r="AN1081">
        <v>1</v>
      </c>
      <c r="AO1081">
        <v>2</v>
      </c>
      <c r="AP1081">
        <v>2</v>
      </c>
      <c r="AQ1081">
        <v>2</v>
      </c>
      <c r="AR1081">
        <v>2</v>
      </c>
      <c r="AS1081">
        <v>2</v>
      </c>
      <c r="AT1081">
        <v>1</v>
      </c>
      <c r="AU1081">
        <v>1</v>
      </c>
      <c r="AV1081">
        <v>2</v>
      </c>
      <c r="AW1081">
        <v>1</v>
      </c>
      <c r="AX1081">
        <v>1</v>
      </c>
      <c r="AY1081">
        <v>2</v>
      </c>
      <c r="AZ1081">
        <v>1</v>
      </c>
      <c r="BA1081">
        <v>1</v>
      </c>
      <c r="BB1081">
        <v>1</v>
      </c>
      <c r="BC1081">
        <v>1</v>
      </c>
      <c r="BD1081">
        <v>1</v>
      </c>
      <c r="BE1081">
        <v>1</v>
      </c>
      <c r="BF1081">
        <v>3</v>
      </c>
      <c r="BH1081">
        <v>1</v>
      </c>
      <c r="BI1081">
        <v>3</v>
      </c>
      <c r="BJ1081">
        <v>1</v>
      </c>
      <c r="BK1081">
        <v>1</v>
      </c>
      <c r="BL1081">
        <v>1</v>
      </c>
      <c r="BM1081">
        <v>1</v>
      </c>
      <c r="BN1081">
        <v>3</v>
      </c>
      <c r="BO1081">
        <v>1</v>
      </c>
      <c r="BP1081">
        <v>2</v>
      </c>
      <c r="BQ1081">
        <v>1</v>
      </c>
      <c r="BR1081">
        <v>1</v>
      </c>
      <c r="BS1081">
        <v>1</v>
      </c>
    </row>
    <row r="1082" spans="1:72" hidden="1">
      <c r="A1082" s="9">
        <v>5130</v>
      </c>
      <c r="B1082" s="9">
        <v>2</v>
      </c>
      <c r="C1082" s="9">
        <v>6</v>
      </c>
      <c r="D1082" s="9">
        <v>4</v>
      </c>
      <c r="E1082" s="9">
        <v>10</v>
      </c>
      <c r="F1082" s="9">
        <v>0</v>
      </c>
      <c r="G1082" s="9">
        <v>0</v>
      </c>
      <c r="H1082" s="9">
        <v>0</v>
      </c>
      <c r="I1082" s="9">
        <v>0</v>
      </c>
      <c r="J1082" s="9">
        <v>0</v>
      </c>
      <c r="K1082" s="9">
        <v>1</v>
      </c>
      <c r="L1082" s="9">
        <v>0</v>
      </c>
      <c r="M1082" s="9">
        <v>1</v>
      </c>
      <c r="N1082" s="9">
        <v>1</v>
      </c>
      <c r="O1082" s="9">
        <v>2</v>
      </c>
      <c r="P1082" s="9">
        <v>1</v>
      </c>
      <c r="Q1082" s="9">
        <v>1</v>
      </c>
      <c r="R1082" s="9">
        <v>1</v>
      </c>
      <c r="S1082" s="9">
        <v>1</v>
      </c>
      <c r="T1082" s="9">
        <v>2</v>
      </c>
      <c r="U1082" s="9">
        <v>1</v>
      </c>
      <c r="V1082" s="9">
        <v>1</v>
      </c>
      <c r="W1082" s="75">
        <v>1</v>
      </c>
      <c r="X1082" s="75">
        <v>1</v>
      </c>
      <c r="Y1082" s="75">
        <v>2</v>
      </c>
      <c r="Z1082" s="9">
        <v>1</v>
      </c>
      <c r="AA1082" s="9">
        <v>1</v>
      </c>
      <c r="AB1082" s="9">
        <v>2</v>
      </c>
      <c r="AC1082" s="9">
        <v>1</v>
      </c>
      <c r="AD1082" s="9">
        <v>1</v>
      </c>
      <c r="AE1082" s="9">
        <v>2</v>
      </c>
      <c r="AF1082" s="9">
        <v>2</v>
      </c>
      <c r="AG1082" s="9">
        <v>1</v>
      </c>
      <c r="AH1082" s="9">
        <v>1</v>
      </c>
      <c r="AI1082" s="9">
        <v>2</v>
      </c>
      <c r="AJ1082">
        <v>1</v>
      </c>
      <c r="AK1082">
        <v>1</v>
      </c>
      <c r="AL1082" s="58">
        <v>2</v>
      </c>
      <c r="AM1082">
        <v>1</v>
      </c>
      <c r="AN1082">
        <v>2</v>
      </c>
      <c r="AO1082">
        <v>2</v>
      </c>
      <c r="AP1082">
        <v>2</v>
      </c>
      <c r="AQ1082">
        <v>2</v>
      </c>
      <c r="AR1082">
        <v>2</v>
      </c>
      <c r="AS1082">
        <v>2</v>
      </c>
      <c r="AT1082">
        <v>2</v>
      </c>
      <c r="AU1082">
        <v>1</v>
      </c>
      <c r="AV1082">
        <v>2</v>
      </c>
      <c r="AW1082">
        <v>1</v>
      </c>
      <c r="AX1082">
        <v>2</v>
      </c>
      <c r="AY1082">
        <v>2</v>
      </c>
      <c r="AZ1082">
        <v>1</v>
      </c>
      <c r="BA1082">
        <v>1</v>
      </c>
      <c r="BB1082">
        <v>2</v>
      </c>
      <c r="BC1082">
        <v>2</v>
      </c>
      <c r="BD1082">
        <v>2</v>
      </c>
      <c r="BE1082">
        <v>2</v>
      </c>
      <c r="BF1082" t="s">
        <v>968</v>
      </c>
      <c r="BG1082" t="s">
        <v>957</v>
      </c>
      <c r="BH1082">
        <v>1</v>
      </c>
      <c r="BI1082">
        <v>1</v>
      </c>
      <c r="BJ1082">
        <v>1</v>
      </c>
      <c r="BK1082">
        <v>1</v>
      </c>
      <c r="BL1082">
        <v>1</v>
      </c>
      <c r="BM1082">
        <v>1</v>
      </c>
      <c r="BN1082">
        <v>4</v>
      </c>
      <c r="BO1082">
        <v>1</v>
      </c>
      <c r="BP1082">
        <v>2</v>
      </c>
      <c r="BQ1082">
        <v>3</v>
      </c>
      <c r="BR1082">
        <v>1</v>
      </c>
      <c r="BS1082">
        <v>2</v>
      </c>
    </row>
    <row r="1083" spans="1:72" hidden="1">
      <c r="A1083" s="9">
        <v>5131</v>
      </c>
      <c r="B1083" s="9">
        <v>2</v>
      </c>
      <c r="C1083" s="9">
        <v>5</v>
      </c>
      <c r="D1083" s="9">
        <v>4</v>
      </c>
      <c r="E1083" s="9">
        <v>3</v>
      </c>
      <c r="F1083" s="9">
        <v>0</v>
      </c>
      <c r="G1083" s="9">
        <v>1</v>
      </c>
      <c r="H1083" s="9">
        <v>0</v>
      </c>
      <c r="I1083" s="9">
        <v>1</v>
      </c>
      <c r="J1083" s="9">
        <v>0</v>
      </c>
      <c r="K1083" s="9">
        <v>0</v>
      </c>
      <c r="L1083" s="9">
        <v>0</v>
      </c>
      <c r="M1083" s="9">
        <v>2</v>
      </c>
      <c r="N1083" s="9">
        <v>1</v>
      </c>
      <c r="O1083" s="9">
        <v>1</v>
      </c>
      <c r="P1083" s="9">
        <v>1</v>
      </c>
      <c r="Q1083" s="9">
        <v>1</v>
      </c>
      <c r="R1083" s="9">
        <v>1</v>
      </c>
      <c r="S1083" s="9">
        <v>1</v>
      </c>
      <c r="T1083" s="9">
        <v>1</v>
      </c>
      <c r="U1083" s="9">
        <v>1</v>
      </c>
      <c r="V1083" s="9">
        <v>1</v>
      </c>
      <c r="W1083" s="75">
        <v>1</v>
      </c>
      <c r="X1083" s="75">
        <v>1</v>
      </c>
      <c r="Y1083" s="75">
        <v>2</v>
      </c>
      <c r="Z1083" s="9"/>
      <c r="AA1083" s="9">
        <v>2</v>
      </c>
      <c r="AB1083" s="9">
        <v>2</v>
      </c>
      <c r="AC1083" s="9">
        <v>2</v>
      </c>
      <c r="AD1083" s="9">
        <v>1</v>
      </c>
      <c r="AE1083" s="9">
        <v>2</v>
      </c>
      <c r="AF1083" s="9">
        <v>1</v>
      </c>
      <c r="AG1083" s="9">
        <v>2</v>
      </c>
      <c r="AH1083" s="9">
        <v>1</v>
      </c>
      <c r="AI1083" s="9">
        <v>1</v>
      </c>
      <c r="AJ1083">
        <v>1</v>
      </c>
      <c r="AK1083">
        <v>1</v>
      </c>
      <c r="AL1083" s="58">
        <v>2</v>
      </c>
      <c r="AM1083">
        <v>1</v>
      </c>
      <c r="AN1083">
        <v>2</v>
      </c>
      <c r="AO1083">
        <v>2</v>
      </c>
      <c r="AP1083">
        <v>2</v>
      </c>
      <c r="AQ1083">
        <v>2</v>
      </c>
      <c r="AR1083">
        <v>2</v>
      </c>
      <c r="AS1083">
        <v>2</v>
      </c>
      <c r="AT1083">
        <v>1</v>
      </c>
      <c r="AU1083">
        <v>1</v>
      </c>
      <c r="AV1083">
        <v>2</v>
      </c>
      <c r="AW1083">
        <v>2</v>
      </c>
      <c r="AX1083">
        <v>2</v>
      </c>
      <c r="AY1083">
        <v>2</v>
      </c>
      <c r="AZ1083">
        <v>1</v>
      </c>
      <c r="BA1083">
        <v>1</v>
      </c>
      <c r="BB1083">
        <v>1</v>
      </c>
      <c r="BC1083">
        <v>1</v>
      </c>
      <c r="BD1083">
        <v>1</v>
      </c>
      <c r="BE1083">
        <v>1</v>
      </c>
      <c r="BF1083">
        <v>2</v>
      </c>
      <c r="BG1083">
        <v>2</v>
      </c>
      <c r="BH1083">
        <v>1</v>
      </c>
      <c r="BI1083">
        <v>1</v>
      </c>
      <c r="BJ1083">
        <v>1</v>
      </c>
      <c r="BK1083">
        <v>1</v>
      </c>
      <c r="BL1083">
        <v>1</v>
      </c>
      <c r="BM1083">
        <v>2</v>
      </c>
      <c r="BN1083">
        <v>4</v>
      </c>
      <c r="BO1083">
        <v>2</v>
      </c>
      <c r="BP1083">
        <v>2</v>
      </c>
      <c r="BQ1083">
        <v>2</v>
      </c>
      <c r="BR1083">
        <v>1</v>
      </c>
      <c r="BS1083">
        <v>2</v>
      </c>
    </row>
    <row r="1084" spans="1:72" hidden="1">
      <c r="A1084" s="9">
        <v>5132</v>
      </c>
      <c r="B1084" s="9">
        <v>2</v>
      </c>
      <c r="C1084" s="9">
        <v>2</v>
      </c>
      <c r="D1084" s="9">
        <v>1</v>
      </c>
      <c r="E1084" s="9">
        <v>3</v>
      </c>
      <c r="F1084" s="9">
        <v>0</v>
      </c>
      <c r="G1084" s="9">
        <v>0</v>
      </c>
      <c r="H1084" s="9">
        <v>0</v>
      </c>
      <c r="I1084" s="9">
        <v>0</v>
      </c>
      <c r="J1084" s="9">
        <v>0</v>
      </c>
      <c r="K1084" s="9">
        <v>0</v>
      </c>
      <c r="L1084" s="9">
        <v>1</v>
      </c>
      <c r="M1084" s="9">
        <v>3</v>
      </c>
      <c r="N1084" s="9">
        <v>2</v>
      </c>
      <c r="O1084" s="9">
        <v>2</v>
      </c>
      <c r="P1084" s="9">
        <v>2</v>
      </c>
      <c r="Q1084" s="9">
        <v>1</v>
      </c>
      <c r="R1084" s="9">
        <v>1</v>
      </c>
      <c r="S1084" s="9">
        <v>2</v>
      </c>
      <c r="T1084" s="9">
        <v>2</v>
      </c>
      <c r="U1084" s="9">
        <v>1</v>
      </c>
      <c r="V1084" s="9">
        <v>2</v>
      </c>
      <c r="W1084" s="75">
        <v>1</v>
      </c>
      <c r="X1084" s="75">
        <v>1</v>
      </c>
      <c r="Y1084" s="75">
        <v>2</v>
      </c>
      <c r="Z1084" s="9">
        <v>2</v>
      </c>
      <c r="AA1084" s="9">
        <v>2</v>
      </c>
      <c r="AB1084" s="9">
        <v>2</v>
      </c>
      <c r="AC1084" s="9">
        <v>2</v>
      </c>
      <c r="AD1084" s="9">
        <v>1</v>
      </c>
      <c r="AE1084" s="9">
        <v>2</v>
      </c>
      <c r="AF1084" s="9">
        <v>2</v>
      </c>
      <c r="AG1084" s="9">
        <v>1</v>
      </c>
      <c r="AH1084" s="91">
        <v>1</v>
      </c>
      <c r="AI1084" s="9">
        <v>2</v>
      </c>
      <c r="AJ1084">
        <v>2</v>
      </c>
      <c r="AK1084" t="s">
        <v>957</v>
      </c>
      <c r="AL1084" s="58">
        <v>2</v>
      </c>
      <c r="AM1084">
        <v>1</v>
      </c>
      <c r="AN1084">
        <v>2</v>
      </c>
      <c r="AO1084">
        <v>2</v>
      </c>
      <c r="AP1084">
        <v>2</v>
      </c>
      <c r="AQ1084">
        <v>2</v>
      </c>
      <c r="AR1084">
        <v>2</v>
      </c>
      <c r="AS1084">
        <v>2</v>
      </c>
      <c r="AT1084">
        <v>2</v>
      </c>
      <c r="AU1084">
        <v>2</v>
      </c>
      <c r="AV1084">
        <v>2</v>
      </c>
      <c r="AW1084">
        <v>1</v>
      </c>
      <c r="AX1084">
        <v>2</v>
      </c>
      <c r="AY1084">
        <v>2</v>
      </c>
      <c r="AZ1084">
        <v>2</v>
      </c>
      <c r="BA1084">
        <v>2</v>
      </c>
      <c r="BB1084">
        <v>2</v>
      </c>
      <c r="BC1084">
        <v>1</v>
      </c>
      <c r="BD1084">
        <v>1</v>
      </c>
      <c r="BE1084">
        <v>1</v>
      </c>
      <c r="BF1084">
        <v>2</v>
      </c>
      <c r="BG1084">
        <v>2</v>
      </c>
      <c r="BH1084">
        <v>2</v>
      </c>
      <c r="BI1084">
        <v>3</v>
      </c>
      <c r="BJ1084">
        <v>2</v>
      </c>
      <c r="BK1084">
        <v>3</v>
      </c>
      <c r="BL1084">
        <v>2</v>
      </c>
      <c r="BM1084">
        <v>2</v>
      </c>
      <c r="BN1084">
        <v>4</v>
      </c>
      <c r="BO1084">
        <v>2</v>
      </c>
      <c r="BP1084">
        <v>2</v>
      </c>
      <c r="BQ1084">
        <v>3</v>
      </c>
      <c r="BR1084">
        <v>1</v>
      </c>
      <c r="BS1084">
        <v>5</v>
      </c>
      <c r="BT1084" t="s">
        <v>558</v>
      </c>
    </row>
    <row r="1085" spans="1:72" hidden="1">
      <c r="A1085" s="9">
        <v>5133</v>
      </c>
      <c r="B1085" s="9">
        <v>2</v>
      </c>
      <c r="C1085" s="9">
        <v>5</v>
      </c>
      <c r="D1085" s="9">
        <v>1</v>
      </c>
      <c r="E1085" s="9">
        <v>10</v>
      </c>
      <c r="F1085" s="9">
        <v>0</v>
      </c>
      <c r="G1085" s="9">
        <v>0</v>
      </c>
      <c r="H1085" s="9">
        <v>0</v>
      </c>
      <c r="I1085" s="9">
        <v>1</v>
      </c>
      <c r="J1085" s="9">
        <v>1</v>
      </c>
      <c r="K1085" s="9">
        <v>0</v>
      </c>
      <c r="L1085" s="9">
        <v>0</v>
      </c>
      <c r="M1085" s="9">
        <v>2</v>
      </c>
      <c r="N1085" s="9">
        <v>1</v>
      </c>
      <c r="O1085" s="9">
        <v>1</v>
      </c>
      <c r="P1085" s="9">
        <v>1</v>
      </c>
      <c r="Q1085" s="9">
        <v>1</v>
      </c>
      <c r="R1085" s="9">
        <v>1</v>
      </c>
      <c r="S1085" s="9">
        <v>2</v>
      </c>
      <c r="T1085" s="9">
        <v>2</v>
      </c>
      <c r="U1085" s="9">
        <v>1</v>
      </c>
      <c r="V1085" s="9">
        <v>1</v>
      </c>
      <c r="W1085" s="75">
        <v>2</v>
      </c>
      <c r="X1085" s="75" t="s">
        <v>956</v>
      </c>
      <c r="Y1085" s="75" t="s">
        <v>952</v>
      </c>
      <c r="Z1085" s="9" t="s">
        <v>952</v>
      </c>
      <c r="AA1085" s="9">
        <v>1</v>
      </c>
      <c r="AB1085" s="9">
        <v>1</v>
      </c>
      <c r="AC1085" s="9">
        <v>1</v>
      </c>
      <c r="AD1085" s="9">
        <v>1</v>
      </c>
      <c r="AE1085" s="9">
        <v>2</v>
      </c>
      <c r="AF1085" s="9">
        <v>2</v>
      </c>
      <c r="AG1085" s="9">
        <v>1</v>
      </c>
      <c r="AH1085" s="91">
        <v>1</v>
      </c>
      <c r="AI1085" s="9">
        <v>2</v>
      </c>
      <c r="AJ1085">
        <v>1</v>
      </c>
      <c r="AK1085">
        <v>1</v>
      </c>
      <c r="AL1085" s="58">
        <v>1</v>
      </c>
      <c r="AM1085">
        <v>1</v>
      </c>
      <c r="AN1085">
        <v>2</v>
      </c>
      <c r="AO1085">
        <v>2</v>
      </c>
      <c r="AP1085">
        <v>2</v>
      </c>
      <c r="AQ1085">
        <v>2</v>
      </c>
      <c r="AR1085">
        <v>2</v>
      </c>
      <c r="AS1085">
        <v>2</v>
      </c>
      <c r="AT1085">
        <v>2</v>
      </c>
      <c r="AU1085">
        <v>1</v>
      </c>
      <c r="AV1085">
        <v>2</v>
      </c>
      <c r="AW1085">
        <v>2</v>
      </c>
      <c r="AX1085">
        <v>2</v>
      </c>
      <c r="AY1085">
        <v>1</v>
      </c>
      <c r="AZ1085">
        <v>2</v>
      </c>
      <c r="BA1085">
        <v>1</v>
      </c>
      <c r="BB1085">
        <v>1</v>
      </c>
      <c r="BC1085">
        <v>1</v>
      </c>
      <c r="BD1085">
        <v>2</v>
      </c>
      <c r="BE1085">
        <v>1</v>
      </c>
      <c r="BF1085">
        <v>1</v>
      </c>
      <c r="BG1085">
        <v>1</v>
      </c>
      <c r="BH1085">
        <v>1</v>
      </c>
      <c r="BI1085">
        <v>1</v>
      </c>
      <c r="BJ1085">
        <v>1</v>
      </c>
      <c r="BK1085">
        <v>1</v>
      </c>
      <c r="BL1085">
        <v>1</v>
      </c>
      <c r="BM1085">
        <v>1</v>
      </c>
      <c r="BN1085">
        <v>4</v>
      </c>
      <c r="BO1085">
        <v>3</v>
      </c>
      <c r="BP1085">
        <v>2</v>
      </c>
      <c r="BQ1085">
        <v>3</v>
      </c>
      <c r="BR1085">
        <v>1</v>
      </c>
      <c r="BS1085">
        <v>2</v>
      </c>
      <c r="BT1085" t="s">
        <v>212</v>
      </c>
    </row>
    <row r="1086" spans="1:72" hidden="1">
      <c r="A1086" s="9">
        <v>5134</v>
      </c>
      <c r="B1086" s="9">
        <v>2</v>
      </c>
      <c r="C1086" s="9">
        <v>5</v>
      </c>
      <c r="D1086" s="9">
        <v>5</v>
      </c>
      <c r="E1086" s="9">
        <v>8</v>
      </c>
      <c r="F1086" s="9">
        <v>0</v>
      </c>
      <c r="G1086" s="9">
        <v>0</v>
      </c>
      <c r="H1086" s="9">
        <v>0</v>
      </c>
      <c r="I1086" s="9">
        <v>1</v>
      </c>
      <c r="J1086" s="9">
        <v>0</v>
      </c>
      <c r="K1086" s="9">
        <v>0</v>
      </c>
      <c r="L1086" s="9">
        <v>0</v>
      </c>
      <c r="M1086" s="9">
        <v>2</v>
      </c>
      <c r="N1086" s="9">
        <v>1</v>
      </c>
      <c r="O1086" s="9">
        <v>1</v>
      </c>
      <c r="P1086" s="9">
        <v>1</v>
      </c>
      <c r="Q1086" s="9">
        <v>1</v>
      </c>
      <c r="R1086" s="9">
        <v>1</v>
      </c>
      <c r="S1086" s="9">
        <v>1</v>
      </c>
      <c r="T1086" s="9">
        <v>1</v>
      </c>
      <c r="U1086" s="9">
        <v>1</v>
      </c>
      <c r="V1086" s="9">
        <v>2</v>
      </c>
      <c r="W1086" s="75">
        <v>1</v>
      </c>
      <c r="X1086" s="75">
        <v>1</v>
      </c>
      <c r="Y1086" s="75">
        <v>2</v>
      </c>
      <c r="Z1086" s="9">
        <v>1</v>
      </c>
      <c r="AA1086" s="9">
        <v>1</v>
      </c>
      <c r="AB1086" s="9">
        <v>2</v>
      </c>
      <c r="AC1086" s="9">
        <v>1</v>
      </c>
      <c r="AD1086" s="9">
        <v>1</v>
      </c>
      <c r="AE1086" s="9">
        <v>2</v>
      </c>
      <c r="AF1086" s="9">
        <v>1</v>
      </c>
      <c r="AG1086" s="9">
        <v>1</v>
      </c>
      <c r="AH1086" s="9"/>
      <c r="AI1086" s="9"/>
      <c r="AJ1086">
        <v>1</v>
      </c>
      <c r="AK1086">
        <v>1</v>
      </c>
      <c r="AL1086" s="58">
        <v>1</v>
      </c>
      <c r="AM1086">
        <v>1</v>
      </c>
      <c r="AN1086">
        <v>2</v>
      </c>
      <c r="AO1086">
        <v>2</v>
      </c>
      <c r="AP1086">
        <v>1</v>
      </c>
      <c r="AQ1086">
        <v>2</v>
      </c>
      <c r="AR1086">
        <v>2</v>
      </c>
      <c r="AS1086">
        <v>2</v>
      </c>
      <c r="AT1086">
        <v>2</v>
      </c>
      <c r="AU1086">
        <v>1</v>
      </c>
      <c r="AV1086">
        <v>2</v>
      </c>
      <c r="AW1086">
        <v>2</v>
      </c>
      <c r="AX1086">
        <v>2</v>
      </c>
      <c r="AY1086">
        <v>2</v>
      </c>
      <c r="AZ1086">
        <v>1</v>
      </c>
      <c r="BA1086">
        <v>1</v>
      </c>
      <c r="BB1086">
        <v>2</v>
      </c>
      <c r="BC1086">
        <v>1</v>
      </c>
      <c r="BD1086">
        <v>1</v>
      </c>
      <c r="BE1086">
        <v>1</v>
      </c>
      <c r="BF1086">
        <v>1</v>
      </c>
      <c r="BG1086">
        <v>1</v>
      </c>
      <c r="BH1086">
        <v>1</v>
      </c>
      <c r="BI1086">
        <v>2</v>
      </c>
      <c r="BJ1086">
        <v>1</v>
      </c>
      <c r="BK1086">
        <v>2</v>
      </c>
      <c r="BL1086">
        <v>1</v>
      </c>
      <c r="BM1086">
        <v>1</v>
      </c>
      <c r="BN1086">
        <v>4</v>
      </c>
      <c r="BO1086">
        <v>3</v>
      </c>
      <c r="BP1086">
        <v>1</v>
      </c>
      <c r="BQ1086">
        <v>3</v>
      </c>
      <c r="BR1086">
        <v>1</v>
      </c>
      <c r="BS1086">
        <v>5</v>
      </c>
      <c r="BT1086" t="s">
        <v>559</v>
      </c>
    </row>
    <row r="1087" spans="1:72" hidden="1">
      <c r="A1087" s="9">
        <v>5135</v>
      </c>
      <c r="B1087" s="9">
        <v>1</v>
      </c>
      <c r="C1087" s="9">
        <v>3</v>
      </c>
      <c r="D1087" s="9">
        <v>1</v>
      </c>
      <c r="E1087" s="9">
        <v>13</v>
      </c>
      <c r="F1087" s="9">
        <v>0</v>
      </c>
      <c r="G1087" s="9">
        <v>1</v>
      </c>
      <c r="H1087" s="9">
        <v>0</v>
      </c>
      <c r="I1087" s="9">
        <v>1</v>
      </c>
      <c r="J1087" s="9">
        <v>0</v>
      </c>
      <c r="K1087" s="9">
        <v>0</v>
      </c>
      <c r="L1087" s="9">
        <v>0</v>
      </c>
      <c r="M1087" s="9">
        <v>2</v>
      </c>
      <c r="N1087" s="9">
        <v>1</v>
      </c>
      <c r="O1087" s="9">
        <v>1</v>
      </c>
      <c r="P1087" s="9">
        <v>1</v>
      </c>
      <c r="Q1087" s="9">
        <v>1</v>
      </c>
      <c r="R1087" s="9">
        <v>1</v>
      </c>
      <c r="S1087" s="9">
        <v>1</v>
      </c>
      <c r="T1087" s="9">
        <v>1</v>
      </c>
      <c r="U1087" s="9">
        <v>1</v>
      </c>
      <c r="V1087" s="9">
        <v>1</v>
      </c>
      <c r="W1087" s="75">
        <v>1</v>
      </c>
      <c r="X1087" s="75">
        <v>1</v>
      </c>
      <c r="Y1087" s="75">
        <v>2</v>
      </c>
      <c r="Z1087" s="9"/>
      <c r="AA1087" s="9">
        <v>2</v>
      </c>
      <c r="AB1087" s="9">
        <v>1</v>
      </c>
      <c r="AC1087" s="9">
        <v>1</v>
      </c>
      <c r="AD1087" s="9">
        <v>1</v>
      </c>
      <c r="AE1087" s="9">
        <v>2</v>
      </c>
      <c r="AF1087" s="9">
        <v>1</v>
      </c>
      <c r="AG1087" s="9">
        <v>1</v>
      </c>
      <c r="AH1087" s="9">
        <v>2</v>
      </c>
      <c r="AI1087" s="9">
        <v>2</v>
      </c>
      <c r="AJ1087">
        <v>1</v>
      </c>
      <c r="AK1087">
        <v>1</v>
      </c>
      <c r="AL1087" s="58">
        <v>1</v>
      </c>
      <c r="AM1087">
        <v>1</v>
      </c>
      <c r="AN1087">
        <v>1</v>
      </c>
      <c r="AO1087">
        <v>2</v>
      </c>
      <c r="AP1087">
        <v>1</v>
      </c>
      <c r="AQ1087">
        <v>2</v>
      </c>
      <c r="AR1087">
        <v>2</v>
      </c>
      <c r="AS1087">
        <v>2</v>
      </c>
      <c r="AT1087">
        <v>1</v>
      </c>
      <c r="AU1087">
        <v>2</v>
      </c>
      <c r="AV1087">
        <v>2</v>
      </c>
      <c r="AW1087">
        <v>1</v>
      </c>
      <c r="AX1087">
        <v>1</v>
      </c>
      <c r="AY1087">
        <v>2</v>
      </c>
      <c r="AZ1087">
        <v>2</v>
      </c>
      <c r="BA1087">
        <v>1</v>
      </c>
      <c r="BB1087">
        <v>2</v>
      </c>
      <c r="BC1087">
        <v>1</v>
      </c>
      <c r="BD1087">
        <v>1</v>
      </c>
      <c r="BE1087">
        <v>2</v>
      </c>
      <c r="BF1087" t="s">
        <v>957</v>
      </c>
      <c r="BG1087" t="s">
        <v>957</v>
      </c>
      <c r="BH1087">
        <v>1</v>
      </c>
      <c r="BI1087">
        <v>4</v>
      </c>
      <c r="BJ1087">
        <v>2</v>
      </c>
      <c r="BK1087">
        <v>2</v>
      </c>
      <c r="BL1087">
        <v>1</v>
      </c>
      <c r="BM1087">
        <v>2</v>
      </c>
      <c r="BN1087">
        <v>4</v>
      </c>
      <c r="BO1087">
        <v>2</v>
      </c>
      <c r="BP1087">
        <v>2</v>
      </c>
      <c r="BQ1087">
        <v>1</v>
      </c>
      <c r="BR1087">
        <v>1</v>
      </c>
      <c r="BS1087">
        <v>2</v>
      </c>
    </row>
    <row r="1088" spans="1:72" hidden="1">
      <c r="A1088" s="9">
        <v>5136</v>
      </c>
      <c r="B1088" s="9">
        <v>1</v>
      </c>
      <c r="C1088" s="9">
        <v>3</v>
      </c>
      <c r="D1088" s="9">
        <v>1</v>
      </c>
      <c r="E1088" s="9">
        <v>1</v>
      </c>
      <c r="F1088" s="9">
        <v>1</v>
      </c>
      <c r="G1088" s="9">
        <v>0</v>
      </c>
      <c r="H1088" s="9">
        <v>0</v>
      </c>
      <c r="I1088" s="9">
        <v>1</v>
      </c>
      <c r="J1088" s="9">
        <v>0</v>
      </c>
      <c r="K1088" s="9">
        <v>0</v>
      </c>
      <c r="L1088" s="9">
        <v>0</v>
      </c>
      <c r="M1088" s="9">
        <v>2</v>
      </c>
      <c r="N1088" s="9">
        <v>2</v>
      </c>
      <c r="O1088" s="9">
        <v>2</v>
      </c>
      <c r="P1088" s="9">
        <v>2</v>
      </c>
      <c r="Q1088" s="9">
        <v>1</v>
      </c>
      <c r="R1088" s="9">
        <v>2</v>
      </c>
      <c r="S1088" s="9"/>
      <c r="T1088" s="9">
        <v>1</v>
      </c>
      <c r="U1088" s="9">
        <v>1</v>
      </c>
      <c r="V1088" s="9">
        <v>2</v>
      </c>
      <c r="W1088" s="75">
        <v>1</v>
      </c>
      <c r="X1088" s="75">
        <v>1</v>
      </c>
      <c r="Y1088" s="75">
        <v>2</v>
      </c>
      <c r="Z1088" s="9">
        <v>1</v>
      </c>
      <c r="AA1088" s="9">
        <v>2</v>
      </c>
      <c r="AB1088" s="9">
        <v>1</v>
      </c>
      <c r="AC1088" s="9">
        <v>1</v>
      </c>
      <c r="AD1088" s="9">
        <v>1</v>
      </c>
      <c r="AE1088" s="9">
        <v>2</v>
      </c>
      <c r="AF1088" s="9">
        <v>1</v>
      </c>
      <c r="AG1088" s="9">
        <v>1</v>
      </c>
      <c r="AH1088" s="91">
        <v>2</v>
      </c>
      <c r="AI1088" s="9">
        <v>2</v>
      </c>
      <c r="AJ1088">
        <v>1</v>
      </c>
      <c r="AK1088">
        <v>1</v>
      </c>
      <c r="AL1088" s="58">
        <v>2</v>
      </c>
      <c r="AM1088">
        <v>1</v>
      </c>
      <c r="AN1088">
        <v>2</v>
      </c>
      <c r="AO1088">
        <v>2</v>
      </c>
      <c r="AP1088">
        <v>1</v>
      </c>
      <c r="AQ1088">
        <v>2</v>
      </c>
      <c r="AR1088">
        <v>2</v>
      </c>
      <c r="AS1088">
        <v>2</v>
      </c>
      <c r="AT1088">
        <v>1</v>
      </c>
      <c r="AU1088">
        <v>2</v>
      </c>
      <c r="AV1088">
        <v>2</v>
      </c>
      <c r="AW1088">
        <v>1</v>
      </c>
      <c r="AX1088">
        <v>2</v>
      </c>
      <c r="AY1088">
        <v>2</v>
      </c>
      <c r="AZ1088">
        <v>2</v>
      </c>
      <c r="BA1088">
        <v>2</v>
      </c>
      <c r="BB1088">
        <v>2</v>
      </c>
      <c r="BC1088">
        <v>1</v>
      </c>
      <c r="BD1088">
        <v>1</v>
      </c>
      <c r="BE1088">
        <v>2</v>
      </c>
      <c r="BF1088" t="s">
        <v>968</v>
      </c>
      <c r="BG1088" t="s">
        <v>957</v>
      </c>
      <c r="BH1088">
        <v>1</v>
      </c>
      <c r="BI1088">
        <v>4</v>
      </c>
      <c r="BJ1088">
        <v>1</v>
      </c>
      <c r="BK1088">
        <v>4</v>
      </c>
      <c r="BL1088">
        <v>4</v>
      </c>
      <c r="BM1088">
        <v>1</v>
      </c>
      <c r="BN1088">
        <v>4</v>
      </c>
      <c r="BO1088">
        <v>1</v>
      </c>
      <c r="BP1088">
        <v>2</v>
      </c>
      <c r="BQ1088">
        <v>3</v>
      </c>
      <c r="BR1088">
        <v>1</v>
      </c>
      <c r="BS1088">
        <v>4</v>
      </c>
      <c r="BT1088" t="s">
        <v>560</v>
      </c>
    </row>
    <row r="1089" spans="1:72" hidden="1">
      <c r="A1089" s="9">
        <v>5137</v>
      </c>
      <c r="B1089" s="9">
        <v>1</v>
      </c>
      <c r="C1089" s="9">
        <v>4</v>
      </c>
      <c r="D1089" s="9">
        <v>1</v>
      </c>
      <c r="E1089" s="9">
        <v>1</v>
      </c>
      <c r="F1089" s="9">
        <v>0</v>
      </c>
      <c r="G1089" s="9">
        <v>1</v>
      </c>
      <c r="H1089" s="9">
        <v>0</v>
      </c>
      <c r="I1089" s="9">
        <v>0</v>
      </c>
      <c r="J1089" s="9">
        <v>0</v>
      </c>
      <c r="K1089" s="9">
        <v>0</v>
      </c>
      <c r="L1089" s="9">
        <v>0</v>
      </c>
      <c r="M1089" s="9">
        <v>1</v>
      </c>
      <c r="N1089" s="9">
        <v>1</v>
      </c>
      <c r="O1089" s="9">
        <v>2</v>
      </c>
      <c r="P1089" s="9">
        <v>1</v>
      </c>
      <c r="Q1089" s="9">
        <v>1</v>
      </c>
      <c r="R1089" s="9">
        <v>1</v>
      </c>
      <c r="S1089" s="9">
        <v>1</v>
      </c>
      <c r="T1089" s="9">
        <v>1</v>
      </c>
      <c r="U1089" s="9">
        <v>1</v>
      </c>
      <c r="V1089" s="9">
        <v>1</v>
      </c>
      <c r="W1089" s="75">
        <v>1</v>
      </c>
      <c r="X1089" s="75">
        <v>1</v>
      </c>
      <c r="Y1089" s="75">
        <v>1</v>
      </c>
      <c r="Z1089" s="9">
        <v>1</v>
      </c>
      <c r="AA1089" s="9">
        <v>1</v>
      </c>
      <c r="AB1089" s="9">
        <v>1</v>
      </c>
      <c r="AC1089" s="9">
        <v>1</v>
      </c>
      <c r="AD1089" s="9">
        <v>1</v>
      </c>
      <c r="AE1089" s="9">
        <v>1</v>
      </c>
      <c r="AF1089" s="9">
        <v>1</v>
      </c>
      <c r="AG1089" s="9">
        <v>1</v>
      </c>
      <c r="AH1089" s="9">
        <v>1</v>
      </c>
      <c r="AI1089" s="9">
        <v>2</v>
      </c>
      <c r="AJ1089">
        <v>2</v>
      </c>
      <c r="AK1089" t="s">
        <v>957</v>
      </c>
      <c r="AL1089" s="58">
        <v>1</v>
      </c>
      <c r="AM1089">
        <v>1</v>
      </c>
      <c r="AN1089">
        <v>1</v>
      </c>
      <c r="AO1089">
        <v>1</v>
      </c>
      <c r="AP1089">
        <v>1</v>
      </c>
      <c r="AQ1089">
        <v>1</v>
      </c>
      <c r="AR1089">
        <v>1</v>
      </c>
      <c r="AS1089">
        <v>2</v>
      </c>
      <c r="AT1089">
        <v>1</v>
      </c>
      <c r="AU1089">
        <v>1</v>
      </c>
      <c r="AV1089">
        <v>2</v>
      </c>
      <c r="AW1089">
        <v>2</v>
      </c>
      <c r="AX1089">
        <v>2</v>
      </c>
      <c r="AY1089">
        <v>1</v>
      </c>
      <c r="AZ1089">
        <v>1</v>
      </c>
      <c r="BA1089">
        <v>1</v>
      </c>
      <c r="BB1089">
        <v>1</v>
      </c>
      <c r="BC1089">
        <v>1</v>
      </c>
      <c r="BD1089">
        <v>1</v>
      </c>
      <c r="BF1089" t="s">
        <v>968</v>
      </c>
      <c r="BG1089" t="s">
        <v>957</v>
      </c>
      <c r="BH1089">
        <v>1</v>
      </c>
      <c r="BI1089">
        <v>1</v>
      </c>
      <c r="BJ1089">
        <v>2</v>
      </c>
      <c r="BK1089">
        <v>1</v>
      </c>
      <c r="BL1089">
        <v>1</v>
      </c>
      <c r="BM1089">
        <v>2</v>
      </c>
      <c r="BN1089">
        <v>3</v>
      </c>
      <c r="BO1089">
        <v>2</v>
      </c>
      <c r="BP1089">
        <v>2</v>
      </c>
      <c r="BQ1089">
        <v>1</v>
      </c>
      <c r="BR1089">
        <v>2</v>
      </c>
      <c r="BS1089">
        <v>2</v>
      </c>
      <c r="BT1089" t="s">
        <v>561</v>
      </c>
    </row>
    <row r="1090" spans="1:72">
      <c r="A1090" s="9">
        <v>5138</v>
      </c>
      <c r="B1090" s="9">
        <v>2</v>
      </c>
      <c r="C1090" s="9">
        <v>4</v>
      </c>
      <c r="D1090" s="9">
        <v>4</v>
      </c>
      <c r="E1090" s="9">
        <v>1</v>
      </c>
      <c r="F1090" s="9">
        <v>0</v>
      </c>
      <c r="G1090" s="9">
        <v>0</v>
      </c>
      <c r="H1090" s="9">
        <v>0</v>
      </c>
      <c r="I1090" s="9">
        <v>0</v>
      </c>
      <c r="J1090" s="9">
        <v>1</v>
      </c>
      <c r="K1090" s="9">
        <v>0</v>
      </c>
      <c r="L1090" s="9">
        <v>0</v>
      </c>
      <c r="M1090" s="9">
        <v>2</v>
      </c>
      <c r="N1090" s="9">
        <v>2</v>
      </c>
      <c r="O1090" s="9">
        <v>2</v>
      </c>
      <c r="P1090" s="9">
        <v>1</v>
      </c>
      <c r="Q1090" s="9">
        <v>1</v>
      </c>
      <c r="R1090" s="9">
        <v>1</v>
      </c>
      <c r="S1090" s="9">
        <v>2</v>
      </c>
      <c r="T1090" s="9">
        <v>2</v>
      </c>
      <c r="U1090" s="9">
        <v>1</v>
      </c>
      <c r="V1090" s="9">
        <v>1</v>
      </c>
      <c r="W1090" s="75">
        <v>1</v>
      </c>
      <c r="X1090" s="75">
        <v>1</v>
      </c>
      <c r="Y1090" s="75">
        <v>2</v>
      </c>
      <c r="Z1090" s="9">
        <v>1</v>
      </c>
      <c r="AA1090" s="9">
        <v>1</v>
      </c>
      <c r="AB1090" s="9">
        <v>1</v>
      </c>
      <c r="AC1090" s="9">
        <v>2</v>
      </c>
      <c r="AD1090" s="9">
        <v>1</v>
      </c>
      <c r="AE1090" s="9">
        <v>2</v>
      </c>
      <c r="AF1090" s="9">
        <v>1</v>
      </c>
      <c r="AG1090" s="9">
        <v>2</v>
      </c>
      <c r="AH1090" s="91">
        <v>1</v>
      </c>
      <c r="AI1090" s="9">
        <v>1</v>
      </c>
      <c r="AJ1090">
        <v>2</v>
      </c>
      <c r="AK1090" t="s">
        <v>957</v>
      </c>
      <c r="AL1090" s="58">
        <v>2</v>
      </c>
      <c r="AM1090">
        <v>1</v>
      </c>
      <c r="AN1090">
        <v>2</v>
      </c>
      <c r="AO1090">
        <v>2</v>
      </c>
      <c r="AP1090">
        <v>1</v>
      </c>
      <c r="AQ1090">
        <v>2</v>
      </c>
      <c r="AR1090">
        <v>2</v>
      </c>
      <c r="AS1090">
        <v>2</v>
      </c>
      <c r="AT1090">
        <v>2</v>
      </c>
      <c r="AU1090">
        <v>2</v>
      </c>
      <c r="AV1090">
        <v>2</v>
      </c>
      <c r="AW1090">
        <v>1</v>
      </c>
      <c r="AX1090">
        <v>2</v>
      </c>
      <c r="AY1090">
        <v>2</v>
      </c>
      <c r="AZ1090">
        <v>1</v>
      </c>
      <c r="BA1090">
        <v>1</v>
      </c>
      <c r="BB1090">
        <v>1</v>
      </c>
      <c r="BC1090">
        <v>1</v>
      </c>
      <c r="BD1090">
        <v>1</v>
      </c>
      <c r="BE1090">
        <v>1</v>
      </c>
      <c r="BF1090">
        <v>2</v>
      </c>
      <c r="BG1090">
        <v>2</v>
      </c>
      <c r="BH1090">
        <v>1</v>
      </c>
      <c r="BI1090">
        <v>2</v>
      </c>
      <c r="BJ1090">
        <v>1</v>
      </c>
      <c r="BK1090">
        <v>1</v>
      </c>
      <c r="BL1090">
        <v>2</v>
      </c>
      <c r="BM1090">
        <v>1</v>
      </c>
      <c r="BN1090">
        <v>4</v>
      </c>
      <c r="BO1090">
        <v>4</v>
      </c>
      <c r="BP1090">
        <v>2</v>
      </c>
      <c r="BQ1090">
        <v>3</v>
      </c>
      <c r="BR1090">
        <v>1</v>
      </c>
      <c r="BS1090">
        <v>5</v>
      </c>
      <c r="BT1090" t="s">
        <v>562</v>
      </c>
    </row>
    <row r="1091" spans="1:72">
      <c r="A1091" s="9">
        <v>5139</v>
      </c>
      <c r="B1091" s="9">
        <v>2</v>
      </c>
      <c r="C1091" s="9">
        <v>5</v>
      </c>
      <c r="D1091" s="9">
        <v>1</v>
      </c>
      <c r="E1091" s="9">
        <v>4</v>
      </c>
      <c r="F1091" s="9">
        <v>0</v>
      </c>
      <c r="G1091" s="9">
        <v>0</v>
      </c>
      <c r="H1091" s="9">
        <v>0</v>
      </c>
      <c r="I1091" s="9">
        <v>1</v>
      </c>
      <c r="J1091" s="9">
        <v>0</v>
      </c>
      <c r="K1091" s="9">
        <v>0</v>
      </c>
      <c r="L1091" s="9">
        <v>0</v>
      </c>
      <c r="M1091" s="9">
        <v>2</v>
      </c>
      <c r="N1091" s="9">
        <v>2</v>
      </c>
      <c r="O1091" s="9">
        <v>2</v>
      </c>
      <c r="P1091" s="9">
        <v>1</v>
      </c>
      <c r="Q1091" s="9">
        <v>1</v>
      </c>
      <c r="R1091" s="9">
        <v>1</v>
      </c>
      <c r="S1091" s="9">
        <v>1</v>
      </c>
      <c r="T1091" s="9">
        <v>2</v>
      </c>
      <c r="U1091" s="9">
        <v>1</v>
      </c>
      <c r="V1091" s="9">
        <v>2</v>
      </c>
      <c r="W1091" s="75">
        <v>1</v>
      </c>
      <c r="X1091" s="75">
        <v>1</v>
      </c>
      <c r="Y1091" s="75">
        <v>2</v>
      </c>
      <c r="Z1091" s="9">
        <v>1</v>
      </c>
      <c r="AA1091" s="9">
        <v>1</v>
      </c>
      <c r="AB1091" s="9">
        <v>1</v>
      </c>
      <c r="AC1091" s="9">
        <v>1</v>
      </c>
      <c r="AD1091" s="9">
        <v>1</v>
      </c>
      <c r="AE1091" s="9">
        <v>1</v>
      </c>
      <c r="AF1091" s="9">
        <v>2</v>
      </c>
      <c r="AG1091" s="9">
        <v>1</v>
      </c>
      <c r="AH1091" s="91">
        <v>1</v>
      </c>
      <c r="AI1091" s="9">
        <v>2</v>
      </c>
      <c r="AJ1091">
        <v>2</v>
      </c>
      <c r="AK1091" t="s">
        <v>957</v>
      </c>
      <c r="AL1091" s="58">
        <v>2</v>
      </c>
      <c r="AM1091">
        <v>2</v>
      </c>
      <c r="AN1091">
        <v>2</v>
      </c>
      <c r="AO1091">
        <v>2</v>
      </c>
      <c r="AP1091">
        <v>2</v>
      </c>
      <c r="AQ1091">
        <v>2</v>
      </c>
      <c r="AR1091">
        <v>2</v>
      </c>
      <c r="AS1091">
        <v>2</v>
      </c>
      <c r="AT1091">
        <v>2</v>
      </c>
      <c r="AU1091">
        <v>2</v>
      </c>
      <c r="AV1091">
        <v>2</v>
      </c>
      <c r="AW1091">
        <v>2</v>
      </c>
      <c r="AX1091">
        <v>1</v>
      </c>
      <c r="AY1091">
        <v>1</v>
      </c>
      <c r="AZ1091">
        <v>2</v>
      </c>
      <c r="BA1091">
        <v>1</v>
      </c>
      <c r="BB1091">
        <v>2</v>
      </c>
      <c r="BC1091">
        <v>1</v>
      </c>
      <c r="BD1091">
        <v>1</v>
      </c>
      <c r="BE1091">
        <v>1</v>
      </c>
      <c r="BF1091">
        <v>1</v>
      </c>
      <c r="BG1091">
        <v>2</v>
      </c>
      <c r="BH1091">
        <v>1</v>
      </c>
      <c r="BI1091">
        <v>2</v>
      </c>
      <c r="BJ1091">
        <v>1</v>
      </c>
      <c r="BK1091">
        <v>2</v>
      </c>
      <c r="BL1091">
        <v>1</v>
      </c>
      <c r="BM1091">
        <v>1</v>
      </c>
      <c r="BN1091">
        <v>4</v>
      </c>
      <c r="BO1091">
        <v>3</v>
      </c>
      <c r="BP1091">
        <v>2</v>
      </c>
      <c r="BQ1091">
        <v>2</v>
      </c>
      <c r="BR1091">
        <v>1</v>
      </c>
      <c r="BS1091">
        <v>2</v>
      </c>
    </row>
    <row r="1092" spans="1:72" hidden="1">
      <c r="A1092" s="9">
        <v>5140</v>
      </c>
      <c r="B1092" s="9">
        <v>2</v>
      </c>
      <c r="C1092" s="9">
        <v>4</v>
      </c>
      <c r="D1092" s="9">
        <v>3</v>
      </c>
      <c r="E1092" s="9">
        <v>5</v>
      </c>
      <c r="F1092" s="9">
        <v>0</v>
      </c>
      <c r="G1092" s="9">
        <v>0</v>
      </c>
      <c r="H1092" s="9">
        <v>0</v>
      </c>
      <c r="I1092" s="9">
        <v>0</v>
      </c>
      <c r="J1092" s="9">
        <v>1</v>
      </c>
      <c r="K1092" s="9">
        <v>0</v>
      </c>
      <c r="L1092" s="9">
        <v>0</v>
      </c>
      <c r="M1092" s="9">
        <v>3</v>
      </c>
      <c r="N1092" s="9">
        <v>1</v>
      </c>
      <c r="O1092" s="9">
        <v>1</v>
      </c>
      <c r="P1092" s="9">
        <v>2</v>
      </c>
      <c r="Q1092" s="9">
        <v>2</v>
      </c>
      <c r="R1092" s="9" t="s">
        <v>957</v>
      </c>
      <c r="S1092" s="9" t="s">
        <v>965</v>
      </c>
      <c r="T1092" s="9">
        <v>2</v>
      </c>
      <c r="U1092" s="9">
        <v>1</v>
      </c>
      <c r="V1092" s="9">
        <v>2</v>
      </c>
      <c r="W1092" s="75">
        <v>1</v>
      </c>
      <c r="X1092" s="75">
        <v>1</v>
      </c>
      <c r="Y1092" s="75">
        <v>2</v>
      </c>
      <c r="Z1092" s="9">
        <v>1</v>
      </c>
      <c r="AA1092" s="9">
        <v>1</v>
      </c>
      <c r="AB1092" s="9">
        <v>2</v>
      </c>
      <c r="AC1092" s="9">
        <v>1</v>
      </c>
      <c r="AD1092" s="9">
        <v>1</v>
      </c>
      <c r="AE1092" s="9">
        <v>2</v>
      </c>
      <c r="AF1092" s="9">
        <v>1</v>
      </c>
      <c r="AG1092" s="9">
        <v>1</v>
      </c>
      <c r="AH1092" s="91">
        <v>2</v>
      </c>
      <c r="AI1092" s="9">
        <v>2</v>
      </c>
      <c r="AJ1092">
        <v>1</v>
      </c>
      <c r="AK1092">
        <v>1</v>
      </c>
      <c r="AL1092" s="58">
        <v>1</v>
      </c>
      <c r="AM1092">
        <v>1</v>
      </c>
      <c r="AN1092">
        <v>1</v>
      </c>
      <c r="AO1092">
        <v>1</v>
      </c>
      <c r="AP1092">
        <v>1</v>
      </c>
      <c r="AQ1092">
        <v>2</v>
      </c>
      <c r="AR1092">
        <v>1</v>
      </c>
      <c r="AS1092">
        <v>2</v>
      </c>
      <c r="AT1092">
        <v>2</v>
      </c>
      <c r="AU1092">
        <v>1</v>
      </c>
      <c r="AV1092">
        <v>2</v>
      </c>
      <c r="AW1092">
        <v>1</v>
      </c>
      <c r="AX1092">
        <v>2</v>
      </c>
      <c r="AY1092">
        <v>2</v>
      </c>
      <c r="AZ1092">
        <v>2</v>
      </c>
      <c r="BA1092">
        <v>2</v>
      </c>
      <c r="BB1092">
        <v>2</v>
      </c>
      <c r="BC1092">
        <v>1</v>
      </c>
      <c r="BD1092">
        <v>1</v>
      </c>
      <c r="BE1092">
        <v>1</v>
      </c>
      <c r="BF1092">
        <v>1</v>
      </c>
      <c r="BG1092">
        <v>1</v>
      </c>
      <c r="BH1092">
        <v>1</v>
      </c>
      <c r="BI1092">
        <v>1</v>
      </c>
      <c r="BJ1092">
        <v>1</v>
      </c>
      <c r="BK1092">
        <v>1</v>
      </c>
      <c r="BL1092">
        <v>1</v>
      </c>
      <c r="BM1092">
        <v>1</v>
      </c>
      <c r="BN1092">
        <v>4</v>
      </c>
      <c r="BO1092">
        <v>1</v>
      </c>
      <c r="BP1092">
        <v>4</v>
      </c>
      <c r="BQ1092">
        <v>3</v>
      </c>
      <c r="BR1092">
        <v>3</v>
      </c>
      <c r="BS1092">
        <v>1</v>
      </c>
    </row>
    <row r="1093" spans="1:72" hidden="1">
      <c r="A1093" s="9">
        <v>5141</v>
      </c>
      <c r="B1093" s="9">
        <v>2</v>
      </c>
      <c r="C1093" s="9">
        <v>2</v>
      </c>
      <c r="D1093" s="9">
        <v>1</v>
      </c>
      <c r="E1093" s="9">
        <v>9</v>
      </c>
      <c r="F1093" s="9">
        <v>0</v>
      </c>
      <c r="G1093" s="9">
        <v>0</v>
      </c>
      <c r="H1093" s="9">
        <v>0</v>
      </c>
      <c r="I1093" s="9">
        <v>1</v>
      </c>
      <c r="J1093" s="9">
        <v>0</v>
      </c>
      <c r="K1093" s="9">
        <v>0</v>
      </c>
      <c r="L1093" s="9">
        <v>0</v>
      </c>
      <c r="M1093" s="9">
        <v>3</v>
      </c>
      <c r="N1093" s="9">
        <v>1</v>
      </c>
      <c r="O1093" s="9">
        <v>2</v>
      </c>
      <c r="P1093" s="9">
        <v>1</v>
      </c>
      <c r="Q1093" s="9">
        <v>1</v>
      </c>
      <c r="R1093" s="9">
        <v>1</v>
      </c>
      <c r="S1093" s="9">
        <v>1</v>
      </c>
      <c r="T1093" s="9">
        <v>1</v>
      </c>
      <c r="U1093" s="9">
        <v>1</v>
      </c>
      <c r="V1093" s="9">
        <v>1</v>
      </c>
      <c r="W1093" s="75">
        <v>2</v>
      </c>
      <c r="X1093" s="75" t="s">
        <v>956</v>
      </c>
      <c r="Y1093" s="75" t="s">
        <v>952</v>
      </c>
      <c r="Z1093" s="9" t="s">
        <v>952</v>
      </c>
      <c r="AA1093" s="9">
        <v>2</v>
      </c>
      <c r="AB1093" s="9">
        <v>2</v>
      </c>
      <c r="AC1093" s="9">
        <v>1</v>
      </c>
      <c r="AD1093" s="9">
        <v>1</v>
      </c>
      <c r="AE1093" s="9">
        <v>2</v>
      </c>
      <c r="AF1093" s="9">
        <v>2</v>
      </c>
      <c r="AG1093" s="9">
        <v>1</v>
      </c>
      <c r="AH1093" s="91">
        <v>2</v>
      </c>
      <c r="AI1093" s="9">
        <v>2</v>
      </c>
      <c r="AJ1093">
        <v>2</v>
      </c>
      <c r="AK1093" t="s">
        <v>957</v>
      </c>
      <c r="AL1093" s="58">
        <v>2</v>
      </c>
      <c r="AM1093">
        <v>1</v>
      </c>
      <c r="AN1093">
        <v>2</v>
      </c>
      <c r="AO1093">
        <v>2</v>
      </c>
      <c r="AP1093">
        <v>2</v>
      </c>
      <c r="AQ1093">
        <v>2</v>
      </c>
      <c r="AR1093">
        <v>2</v>
      </c>
      <c r="AS1093">
        <v>2</v>
      </c>
      <c r="AT1093">
        <v>2</v>
      </c>
      <c r="AU1093">
        <v>1</v>
      </c>
      <c r="AV1093">
        <v>2</v>
      </c>
      <c r="AW1093">
        <v>2</v>
      </c>
      <c r="AX1093">
        <v>2</v>
      </c>
      <c r="AY1093">
        <v>2</v>
      </c>
      <c r="AZ1093">
        <v>2</v>
      </c>
      <c r="BA1093">
        <v>1</v>
      </c>
      <c r="BB1093">
        <v>2</v>
      </c>
      <c r="BC1093">
        <v>1</v>
      </c>
      <c r="BD1093">
        <v>2</v>
      </c>
      <c r="BE1093">
        <v>2</v>
      </c>
      <c r="BF1093" t="s">
        <v>957</v>
      </c>
      <c r="BG1093" t="s">
        <v>957</v>
      </c>
      <c r="BH1093">
        <v>1</v>
      </c>
      <c r="BI1093">
        <v>1</v>
      </c>
      <c r="BJ1093">
        <v>1</v>
      </c>
      <c r="BK1093">
        <v>1</v>
      </c>
      <c r="BL1093">
        <v>1</v>
      </c>
      <c r="BM1093">
        <v>4</v>
      </c>
      <c r="BN1093">
        <v>4</v>
      </c>
      <c r="BO1093">
        <v>4</v>
      </c>
      <c r="BP1093">
        <v>1</v>
      </c>
      <c r="BQ1093">
        <v>4</v>
      </c>
      <c r="BR1093">
        <v>3</v>
      </c>
      <c r="BS1093">
        <v>1</v>
      </c>
      <c r="BT1093" t="s">
        <v>563</v>
      </c>
    </row>
    <row r="1094" spans="1:72" hidden="1">
      <c r="A1094" s="9">
        <v>5142</v>
      </c>
      <c r="B1094" s="9">
        <v>1</v>
      </c>
      <c r="C1094" s="9">
        <v>6</v>
      </c>
      <c r="D1094" s="9">
        <v>7</v>
      </c>
      <c r="E1094" s="9">
        <v>4</v>
      </c>
      <c r="F1094" s="9">
        <v>0</v>
      </c>
      <c r="G1094" s="9">
        <v>0</v>
      </c>
      <c r="H1094" s="9">
        <v>0</v>
      </c>
      <c r="I1094" s="9">
        <v>0</v>
      </c>
      <c r="J1094" s="9">
        <v>0</v>
      </c>
      <c r="K1094" s="9">
        <v>1</v>
      </c>
      <c r="L1094" s="9">
        <v>0</v>
      </c>
      <c r="M1094" s="9">
        <v>2</v>
      </c>
      <c r="N1094" s="9">
        <v>1</v>
      </c>
      <c r="O1094" s="9">
        <v>1</v>
      </c>
      <c r="P1094" s="9">
        <v>1</v>
      </c>
      <c r="Q1094" s="9">
        <v>1</v>
      </c>
      <c r="R1094" s="9">
        <v>1</v>
      </c>
      <c r="S1094" s="9">
        <v>1</v>
      </c>
      <c r="T1094" s="9">
        <v>1</v>
      </c>
      <c r="U1094" s="9">
        <v>1</v>
      </c>
      <c r="V1094" s="9">
        <v>2</v>
      </c>
      <c r="W1094" s="75">
        <v>1</v>
      </c>
      <c r="X1094" s="75">
        <v>1</v>
      </c>
      <c r="Y1094" s="75">
        <v>2</v>
      </c>
      <c r="Z1094" s="9">
        <v>1</v>
      </c>
      <c r="AA1094" s="9">
        <v>1</v>
      </c>
      <c r="AB1094" s="9">
        <v>2</v>
      </c>
      <c r="AC1094" s="9">
        <v>1</v>
      </c>
      <c r="AD1094" s="9">
        <v>1</v>
      </c>
      <c r="AE1094" s="9">
        <v>2</v>
      </c>
      <c r="AF1094" s="9">
        <v>2</v>
      </c>
      <c r="AG1094" s="9">
        <v>1</v>
      </c>
      <c r="AH1094" s="91">
        <v>2</v>
      </c>
      <c r="AI1094" s="9">
        <v>2</v>
      </c>
      <c r="AJ1094">
        <v>2</v>
      </c>
      <c r="AK1094" t="s">
        <v>957</v>
      </c>
      <c r="AL1094" s="58">
        <v>2</v>
      </c>
      <c r="AM1094">
        <v>1</v>
      </c>
      <c r="AN1094">
        <v>1</v>
      </c>
      <c r="AO1094">
        <v>1</v>
      </c>
      <c r="AP1094">
        <v>1</v>
      </c>
      <c r="AQ1094">
        <v>2</v>
      </c>
      <c r="AR1094">
        <v>2</v>
      </c>
      <c r="AS1094">
        <v>2</v>
      </c>
      <c r="AT1094">
        <v>2</v>
      </c>
      <c r="AU1094">
        <v>2</v>
      </c>
      <c r="AV1094">
        <v>2</v>
      </c>
      <c r="AW1094">
        <v>2</v>
      </c>
      <c r="AX1094">
        <v>2</v>
      </c>
      <c r="AY1094">
        <v>2</v>
      </c>
      <c r="AZ1094">
        <v>2</v>
      </c>
      <c r="BA1094">
        <v>2</v>
      </c>
      <c r="BB1094">
        <v>2</v>
      </c>
      <c r="BC1094">
        <v>1</v>
      </c>
      <c r="BD1094">
        <v>1</v>
      </c>
      <c r="BE1094">
        <v>1</v>
      </c>
      <c r="BF1094">
        <v>1</v>
      </c>
      <c r="BG1094">
        <v>1</v>
      </c>
      <c r="BH1094">
        <v>1</v>
      </c>
      <c r="BI1094">
        <v>3</v>
      </c>
      <c r="BJ1094">
        <v>2</v>
      </c>
      <c r="BK1094">
        <v>2</v>
      </c>
      <c r="BL1094">
        <v>2</v>
      </c>
      <c r="BM1094">
        <v>4</v>
      </c>
      <c r="BN1094">
        <v>4</v>
      </c>
      <c r="BO1094">
        <v>2</v>
      </c>
      <c r="BP1094">
        <v>4</v>
      </c>
      <c r="BQ1094">
        <v>2</v>
      </c>
      <c r="BR1094">
        <v>1</v>
      </c>
      <c r="BS1094">
        <v>5</v>
      </c>
    </row>
    <row r="1095" spans="1:72" hidden="1">
      <c r="A1095" s="9">
        <v>5143</v>
      </c>
      <c r="B1095" s="9">
        <v>2</v>
      </c>
      <c r="C1095" s="9">
        <v>3</v>
      </c>
      <c r="D1095" s="9">
        <v>7</v>
      </c>
      <c r="E1095" s="9">
        <v>7</v>
      </c>
      <c r="F1095" s="9">
        <v>0</v>
      </c>
      <c r="G1095" s="9">
        <v>0</v>
      </c>
      <c r="H1095" s="9">
        <v>0</v>
      </c>
      <c r="I1095" s="9">
        <v>0</v>
      </c>
      <c r="J1095" s="9">
        <v>1</v>
      </c>
      <c r="K1095" s="9">
        <v>0</v>
      </c>
      <c r="L1095" s="9">
        <v>0</v>
      </c>
      <c r="M1095" s="9">
        <v>1</v>
      </c>
      <c r="N1095" s="9">
        <v>1</v>
      </c>
      <c r="O1095" s="9">
        <v>2</v>
      </c>
      <c r="P1095" s="9">
        <v>2</v>
      </c>
      <c r="Q1095" s="9">
        <v>1</v>
      </c>
      <c r="R1095" s="9">
        <v>1</v>
      </c>
      <c r="S1095" s="9">
        <v>1</v>
      </c>
      <c r="T1095" s="9">
        <v>1</v>
      </c>
      <c r="U1095" s="9">
        <v>1</v>
      </c>
      <c r="V1095" s="9">
        <v>2</v>
      </c>
      <c r="W1095" s="75">
        <v>1</v>
      </c>
      <c r="X1095" s="75">
        <v>1</v>
      </c>
      <c r="Y1095" s="75">
        <v>2</v>
      </c>
      <c r="Z1095" s="9">
        <v>2</v>
      </c>
      <c r="AA1095" s="9">
        <v>2</v>
      </c>
      <c r="AB1095" s="9">
        <v>1</v>
      </c>
      <c r="AC1095" s="9">
        <v>1</v>
      </c>
      <c r="AD1095" s="9">
        <v>1</v>
      </c>
      <c r="AE1095" s="9">
        <v>1</v>
      </c>
      <c r="AF1095" s="9">
        <v>1</v>
      </c>
      <c r="AG1095" s="9">
        <v>1</v>
      </c>
      <c r="AH1095" s="91">
        <v>2</v>
      </c>
      <c r="AI1095" s="9">
        <v>2</v>
      </c>
      <c r="AJ1095">
        <v>2</v>
      </c>
      <c r="AK1095" t="s">
        <v>957</v>
      </c>
      <c r="AL1095" s="58">
        <v>2</v>
      </c>
      <c r="AM1095">
        <v>1</v>
      </c>
      <c r="AN1095">
        <v>1</v>
      </c>
      <c r="AO1095">
        <v>2</v>
      </c>
      <c r="AP1095">
        <v>1</v>
      </c>
      <c r="AQ1095">
        <v>2</v>
      </c>
      <c r="AR1095">
        <v>1</v>
      </c>
      <c r="AS1095">
        <v>2</v>
      </c>
      <c r="AT1095">
        <v>1</v>
      </c>
      <c r="AU1095">
        <v>1</v>
      </c>
      <c r="AV1095">
        <v>2</v>
      </c>
      <c r="AW1095">
        <v>2</v>
      </c>
      <c r="AX1095">
        <v>2</v>
      </c>
      <c r="AY1095">
        <v>2</v>
      </c>
      <c r="AZ1095">
        <v>2</v>
      </c>
      <c r="BA1095">
        <v>2</v>
      </c>
      <c r="BB1095">
        <v>2</v>
      </c>
      <c r="BC1095">
        <v>1</v>
      </c>
      <c r="BD1095">
        <v>1</v>
      </c>
      <c r="BE1095">
        <v>1</v>
      </c>
      <c r="BF1095">
        <v>1</v>
      </c>
      <c r="BG1095">
        <v>1</v>
      </c>
      <c r="BH1095">
        <v>2</v>
      </c>
      <c r="BI1095">
        <v>3</v>
      </c>
      <c r="BJ1095">
        <v>2</v>
      </c>
      <c r="BK1095">
        <v>2</v>
      </c>
      <c r="BL1095">
        <v>2</v>
      </c>
      <c r="BM1095">
        <v>3</v>
      </c>
      <c r="BN1095">
        <v>4</v>
      </c>
      <c r="BO1095">
        <v>3</v>
      </c>
      <c r="BP1095">
        <v>2</v>
      </c>
      <c r="BQ1095">
        <v>4</v>
      </c>
      <c r="BR1095">
        <v>1</v>
      </c>
      <c r="BS1095">
        <v>2</v>
      </c>
    </row>
    <row r="1096" spans="1:72" hidden="1">
      <c r="A1096" s="9">
        <v>5144</v>
      </c>
      <c r="B1096" s="9">
        <v>1</v>
      </c>
      <c r="C1096" s="9">
        <v>3</v>
      </c>
      <c r="D1096" s="9">
        <v>2</v>
      </c>
      <c r="E1096" s="9">
        <v>11</v>
      </c>
      <c r="F1096" s="9">
        <v>1</v>
      </c>
      <c r="G1096" s="9">
        <v>1</v>
      </c>
      <c r="H1096" s="9">
        <v>0</v>
      </c>
      <c r="I1096" s="9">
        <v>0</v>
      </c>
      <c r="J1096" s="9">
        <v>0</v>
      </c>
      <c r="K1096" s="9">
        <v>0</v>
      </c>
      <c r="L1096" s="9">
        <v>0</v>
      </c>
      <c r="M1096" s="9">
        <v>2</v>
      </c>
      <c r="N1096" s="9">
        <v>1</v>
      </c>
      <c r="O1096" s="9">
        <v>2</v>
      </c>
      <c r="P1096" s="9">
        <v>1</v>
      </c>
      <c r="Q1096" s="9">
        <v>1</v>
      </c>
      <c r="R1096" s="9">
        <v>1</v>
      </c>
      <c r="S1096" s="9">
        <v>2</v>
      </c>
      <c r="T1096" s="9">
        <v>2</v>
      </c>
      <c r="U1096" s="9">
        <v>1</v>
      </c>
      <c r="V1096" s="9">
        <v>2</v>
      </c>
      <c r="W1096" s="75">
        <v>1</v>
      </c>
      <c r="X1096" s="75">
        <v>1</v>
      </c>
      <c r="Y1096" s="75">
        <v>2</v>
      </c>
      <c r="Z1096" s="9">
        <v>2</v>
      </c>
      <c r="AA1096" s="9">
        <v>2</v>
      </c>
      <c r="AB1096" s="9">
        <v>2</v>
      </c>
      <c r="AC1096" s="9">
        <v>2</v>
      </c>
      <c r="AD1096" s="9">
        <v>1</v>
      </c>
      <c r="AE1096" s="9">
        <v>1</v>
      </c>
      <c r="AF1096" s="9">
        <v>1</v>
      </c>
      <c r="AG1096" s="9">
        <v>1</v>
      </c>
      <c r="AH1096" s="91">
        <v>2</v>
      </c>
      <c r="AI1096" s="9">
        <v>1</v>
      </c>
      <c r="AJ1096">
        <v>1</v>
      </c>
      <c r="AK1096">
        <v>1</v>
      </c>
      <c r="AL1096" s="58">
        <v>1</v>
      </c>
      <c r="AM1096">
        <v>1</v>
      </c>
      <c r="AN1096">
        <v>1</v>
      </c>
      <c r="AO1096">
        <v>2</v>
      </c>
      <c r="AP1096">
        <v>2</v>
      </c>
      <c r="AQ1096">
        <v>2</v>
      </c>
      <c r="AR1096">
        <v>1</v>
      </c>
      <c r="AS1096">
        <v>2</v>
      </c>
      <c r="AT1096">
        <v>1</v>
      </c>
      <c r="AU1096">
        <v>2</v>
      </c>
      <c r="AV1096">
        <v>2</v>
      </c>
      <c r="AW1096">
        <v>1</v>
      </c>
      <c r="AX1096">
        <v>1</v>
      </c>
      <c r="AY1096">
        <v>1</v>
      </c>
      <c r="AZ1096">
        <v>1</v>
      </c>
      <c r="BA1096">
        <v>1</v>
      </c>
      <c r="BB1096">
        <v>1</v>
      </c>
      <c r="BC1096">
        <v>1</v>
      </c>
      <c r="BD1096">
        <v>1</v>
      </c>
      <c r="BE1096">
        <v>1</v>
      </c>
      <c r="BF1096">
        <v>3</v>
      </c>
      <c r="BG1096">
        <v>4</v>
      </c>
      <c r="BH1096">
        <v>1</v>
      </c>
      <c r="BI1096">
        <v>2</v>
      </c>
      <c r="BJ1096">
        <v>1</v>
      </c>
      <c r="BK1096">
        <v>2</v>
      </c>
      <c r="BL1096">
        <v>3</v>
      </c>
      <c r="BM1096">
        <v>1</v>
      </c>
      <c r="BN1096">
        <v>2</v>
      </c>
      <c r="BO1096">
        <v>4</v>
      </c>
      <c r="BP1096">
        <v>2</v>
      </c>
      <c r="BQ1096">
        <v>2</v>
      </c>
      <c r="BR1096">
        <v>1</v>
      </c>
      <c r="BS1096">
        <v>2</v>
      </c>
    </row>
    <row r="1097" spans="1:72" hidden="1">
      <c r="A1097" s="9">
        <v>5145</v>
      </c>
      <c r="B1097" s="9">
        <v>2</v>
      </c>
      <c r="C1097" s="9">
        <v>4</v>
      </c>
      <c r="D1097" s="9">
        <v>1</v>
      </c>
      <c r="E1097" s="9">
        <v>4</v>
      </c>
      <c r="F1097" s="9">
        <v>1</v>
      </c>
      <c r="G1097" s="9">
        <v>1</v>
      </c>
      <c r="H1097" s="9">
        <v>0</v>
      </c>
      <c r="I1097" s="9">
        <v>1</v>
      </c>
      <c r="J1097" s="9">
        <v>0</v>
      </c>
      <c r="K1097" s="9">
        <v>0</v>
      </c>
      <c r="L1097" s="9">
        <v>0</v>
      </c>
      <c r="M1097" s="9">
        <v>2</v>
      </c>
      <c r="N1097" s="9">
        <v>1</v>
      </c>
      <c r="O1097" s="9">
        <v>2</v>
      </c>
      <c r="P1097" s="9">
        <v>2</v>
      </c>
      <c r="Q1097" s="9">
        <v>1</v>
      </c>
      <c r="R1097" s="9">
        <v>1</v>
      </c>
      <c r="S1097" s="9">
        <v>2</v>
      </c>
      <c r="T1097" s="9">
        <v>1</v>
      </c>
      <c r="U1097" s="9">
        <v>1</v>
      </c>
      <c r="V1097" s="9">
        <v>2</v>
      </c>
      <c r="W1097" s="75">
        <v>2</v>
      </c>
      <c r="X1097" s="75" t="s">
        <v>956</v>
      </c>
      <c r="Y1097" s="75" t="s">
        <v>952</v>
      </c>
      <c r="Z1097" s="9" t="s">
        <v>952</v>
      </c>
      <c r="AA1097" s="9">
        <v>2</v>
      </c>
      <c r="AB1097" s="9">
        <v>1</v>
      </c>
      <c r="AC1097" s="9">
        <v>1</v>
      </c>
      <c r="AD1097" s="9">
        <v>1</v>
      </c>
      <c r="AE1097" s="9">
        <v>2</v>
      </c>
      <c r="AF1097" s="9">
        <v>1</v>
      </c>
      <c r="AG1097" s="9">
        <v>1</v>
      </c>
      <c r="AH1097" s="91">
        <v>1</v>
      </c>
      <c r="AI1097" s="9">
        <v>2</v>
      </c>
      <c r="AJ1097">
        <v>1</v>
      </c>
      <c r="AK1097">
        <v>1</v>
      </c>
      <c r="AL1097" s="58">
        <v>1</v>
      </c>
      <c r="AM1097">
        <v>1</v>
      </c>
      <c r="AN1097">
        <v>2</v>
      </c>
      <c r="AO1097">
        <v>2</v>
      </c>
      <c r="AP1097">
        <v>2</v>
      </c>
      <c r="AQ1097">
        <v>2</v>
      </c>
      <c r="AR1097">
        <v>2</v>
      </c>
      <c r="AS1097">
        <v>2</v>
      </c>
      <c r="AT1097">
        <v>1</v>
      </c>
      <c r="AU1097">
        <v>1</v>
      </c>
      <c r="AV1097">
        <v>2</v>
      </c>
      <c r="AW1097">
        <v>1</v>
      </c>
      <c r="AX1097">
        <v>1</v>
      </c>
      <c r="AY1097">
        <v>2</v>
      </c>
      <c r="AZ1097">
        <v>2</v>
      </c>
      <c r="BA1097">
        <v>1</v>
      </c>
      <c r="BB1097">
        <v>1</v>
      </c>
      <c r="BC1097">
        <v>1</v>
      </c>
      <c r="BD1097">
        <v>1</v>
      </c>
      <c r="BE1097">
        <v>1</v>
      </c>
      <c r="BF1097">
        <v>1</v>
      </c>
      <c r="BG1097">
        <v>1</v>
      </c>
      <c r="BH1097">
        <v>1</v>
      </c>
      <c r="BI1097">
        <v>1</v>
      </c>
      <c r="BJ1097">
        <v>1</v>
      </c>
      <c r="BK1097">
        <v>1</v>
      </c>
      <c r="BL1097">
        <v>1</v>
      </c>
      <c r="BM1097">
        <v>1</v>
      </c>
      <c r="BN1097">
        <v>2</v>
      </c>
      <c r="BO1097">
        <v>2</v>
      </c>
      <c r="BP1097">
        <v>2</v>
      </c>
      <c r="BQ1097">
        <v>2</v>
      </c>
      <c r="BR1097">
        <v>1</v>
      </c>
      <c r="BS1097">
        <v>1</v>
      </c>
      <c r="BT1097" t="s">
        <v>564</v>
      </c>
    </row>
    <row r="1098" spans="1:72">
      <c r="A1098" s="9">
        <v>5146</v>
      </c>
      <c r="B1098" s="9">
        <v>1</v>
      </c>
      <c r="C1098" s="9">
        <v>7</v>
      </c>
      <c r="D1098" s="9">
        <v>7</v>
      </c>
      <c r="E1098" s="9">
        <v>13</v>
      </c>
      <c r="F1098" s="9">
        <v>0</v>
      </c>
      <c r="G1098" s="9">
        <v>0</v>
      </c>
      <c r="H1098" s="9">
        <v>0</v>
      </c>
      <c r="I1098" s="9">
        <v>0</v>
      </c>
      <c r="J1098" s="9">
        <v>0</v>
      </c>
      <c r="K1098" s="9">
        <v>0</v>
      </c>
      <c r="L1098" s="9">
        <v>1</v>
      </c>
      <c r="M1098" s="9">
        <v>2</v>
      </c>
      <c r="N1098" s="9">
        <v>2</v>
      </c>
      <c r="O1098" s="9">
        <v>1</v>
      </c>
      <c r="P1098" s="9">
        <v>1</v>
      </c>
      <c r="Q1098" s="9">
        <v>1</v>
      </c>
      <c r="R1098" s="9">
        <v>1</v>
      </c>
      <c r="S1098" s="9">
        <v>1</v>
      </c>
      <c r="T1098" s="9">
        <v>2</v>
      </c>
      <c r="U1098" s="9">
        <v>1</v>
      </c>
      <c r="V1098" s="9">
        <v>1</v>
      </c>
      <c r="W1098" s="75">
        <v>1</v>
      </c>
      <c r="X1098" s="75">
        <v>2</v>
      </c>
      <c r="Y1098" s="75">
        <v>2</v>
      </c>
      <c r="Z1098" s="9">
        <v>2</v>
      </c>
      <c r="AA1098" s="9">
        <v>1</v>
      </c>
      <c r="AB1098" s="9">
        <v>2</v>
      </c>
      <c r="AC1098" s="9">
        <v>1</v>
      </c>
      <c r="AD1098" s="9">
        <v>1</v>
      </c>
      <c r="AE1098" s="9">
        <v>2</v>
      </c>
      <c r="AF1098" s="9">
        <v>2</v>
      </c>
      <c r="AG1098" s="9">
        <v>1</v>
      </c>
      <c r="AH1098" s="91">
        <v>2</v>
      </c>
      <c r="AI1098" s="9">
        <v>2</v>
      </c>
      <c r="AJ1098">
        <v>2</v>
      </c>
      <c r="AK1098" t="s">
        <v>957</v>
      </c>
      <c r="AL1098" s="58">
        <v>2</v>
      </c>
      <c r="AM1098">
        <v>1</v>
      </c>
      <c r="AN1098">
        <v>2</v>
      </c>
      <c r="AO1098">
        <v>2</v>
      </c>
      <c r="AP1098">
        <v>1</v>
      </c>
      <c r="AQ1098">
        <v>2</v>
      </c>
      <c r="AR1098">
        <v>2</v>
      </c>
      <c r="AS1098">
        <v>2</v>
      </c>
      <c r="AT1098">
        <v>2</v>
      </c>
      <c r="AU1098">
        <v>2</v>
      </c>
      <c r="AV1098">
        <v>2</v>
      </c>
      <c r="AW1098">
        <v>2</v>
      </c>
      <c r="AX1098">
        <v>2</v>
      </c>
      <c r="AY1098">
        <v>2</v>
      </c>
      <c r="AZ1098">
        <v>2</v>
      </c>
      <c r="BA1098">
        <v>1</v>
      </c>
      <c r="BB1098">
        <v>1</v>
      </c>
      <c r="BC1098">
        <v>1</v>
      </c>
      <c r="BD1098">
        <v>1</v>
      </c>
      <c r="BE1098">
        <v>2</v>
      </c>
      <c r="BF1098" t="s">
        <v>957</v>
      </c>
      <c r="BG1098" t="s">
        <v>957</v>
      </c>
      <c r="BH1098">
        <v>1</v>
      </c>
      <c r="BI1098">
        <v>3</v>
      </c>
      <c r="BJ1098">
        <v>1</v>
      </c>
      <c r="BK1098">
        <v>2</v>
      </c>
      <c r="BL1098">
        <v>2</v>
      </c>
      <c r="BM1098">
        <v>2</v>
      </c>
      <c r="BN1098">
        <v>4</v>
      </c>
      <c r="BO1098">
        <v>3</v>
      </c>
      <c r="BP1098">
        <v>2</v>
      </c>
      <c r="BQ1098">
        <v>3</v>
      </c>
      <c r="BR1098">
        <v>1</v>
      </c>
      <c r="BS1098">
        <v>5</v>
      </c>
      <c r="BT1098" t="s">
        <v>565</v>
      </c>
    </row>
    <row r="1099" spans="1:72" hidden="1">
      <c r="A1099" s="9">
        <v>5147</v>
      </c>
      <c r="B1099" s="9">
        <v>2</v>
      </c>
      <c r="C1099" s="9">
        <v>5</v>
      </c>
      <c r="D1099" s="9">
        <v>1</v>
      </c>
      <c r="E1099" s="9">
        <v>17</v>
      </c>
      <c r="F1099" s="9">
        <v>0</v>
      </c>
      <c r="G1099" s="9">
        <v>0</v>
      </c>
      <c r="H1099" s="9">
        <v>0</v>
      </c>
      <c r="I1099" s="9">
        <v>0</v>
      </c>
      <c r="J1099" s="9">
        <v>0</v>
      </c>
      <c r="K1099" s="9">
        <v>0</v>
      </c>
      <c r="L1099" s="9">
        <v>1</v>
      </c>
      <c r="M1099" s="9">
        <v>2</v>
      </c>
      <c r="N1099" s="9">
        <v>2</v>
      </c>
      <c r="O1099" s="9">
        <v>2</v>
      </c>
      <c r="P1099" s="9">
        <v>2</v>
      </c>
      <c r="Q1099" s="9">
        <v>1</v>
      </c>
      <c r="R1099" s="9">
        <v>1</v>
      </c>
      <c r="S1099" s="9">
        <v>1</v>
      </c>
      <c r="T1099" s="9">
        <v>2</v>
      </c>
      <c r="U1099" s="9">
        <v>1</v>
      </c>
      <c r="V1099" s="9">
        <v>1</v>
      </c>
      <c r="W1099" s="75">
        <v>1</v>
      </c>
      <c r="X1099" s="75">
        <v>1</v>
      </c>
      <c r="Y1099" s="75">
        <v>2</v>
      </c>
      <c r="Z1099" s="9">
        <v>1</v>
      </c>
      <c r="AA1099" s="9">
        <v>1</v>
      </c>
      <c r="AB1099" s="9">
        <v>1</v>
      </c>
      <c r="AC1099" s="9">
        <v>2</v>
      </c>
      <c r="AD1099" s="9">
        <v>1</v>
      </c>
      <c r="AE1099" s="9">
        <v>2</v>
      </c>
      <c r="AF1099" s="9">
        <v>1</v>
      </c>
      <c r="AG1099" s="9">
        <v>2</v>
      </c>
      <c r="AH1099" s="9">
        <v>1</v>
      </c>
      <c r="AI1099" s="9">
        <v>2</v>
      </c>
      <c r="AJ1099">
        <v>2</v>
      </c>
      <c r="AK1099" t="s">
        <v>957</v>
      </c>
      <c r="AL1099" s="58">
        <v>2</v>
      </c>
      <c r="AM1099">
        <v>1</v>
      </c>
      <c r="AN1099">
        <v>2</v>
      </c>
      <c r="AO1099">
        <v>2</v>
      </c>
      <c r="AP1099">
        <v>1</v>
      </c>
      <c r="AQ1099">
        <v>2</v>
      </c>
      <c r="AR1099">
        <v>2</v>
      </c>
      <c r="AS1099">
        <v>2</v>
      </c>
      <c r="AT1099">
        <v>2</v>
      </c>
      <c r="AU1099">
        <v>2</v>
      </c>
      <c r="AV1099">
        <v>2</v>
      </c>
      <c r="AW1099">
        <v>2</v>
      </c>
      <c r="AX1099">
        <v>2</v>
      </c>
      <c r="AY1099">
        <v>2</v>
      </c>
      <c r="AZ1099">
        <v>2</v>
      </c>
      <c r="BA1099">
        <v>2</v>
      </c>
      <c r="BB1099">
        <v>2</v>
      </c>
      <c r="BC1099">
        <v>1</v>
      </c>
      <c r="BD1099">
        <v>1</v>
      </c>
      <c r="BE1099">
        <v>1</v>
      </c>
      <c r="BF1099">
        <v>1</v>
      </c>
      <c r="BG1099">
        <v>1</v>
      </c>
      <c r="BH1099">
        <v>2</v>
      </c>
      <c r="BI1099">
        <v>3</v>
      </c>
      <c r="BJ1099">
        <v>2</v>
      </c>
      <c r="BK1099">
        <v>3</v>
      </c>
      <c r="BL1099">
        <v>2</v>
      </c>
      <c r="BM1099">
        <v>1</v>
      </c>
      <c r="BN1099">
        <v>4</v>
      </c>
      <c r="BO1099">
        <v>1</v>
      </c>
      <c r="BP1099">
        <v>4</v>
      </c>
      <c r="BQ1099">
        <v>1</v>
      </c>
      <c r="BR1099">
        <v>1</v>
      </c>
      <c r="BS1099">
        <v>3</v>
      </c>
    </row>
    <row r="1100" spans="1:72" hidden="1">
      <c r="A1100" s="9">
        <v>5148</v>
      </c>
      <c r="B1100" s="9">
        <v>1</v>
      </c>
      <c r="C1100" s="9">
        <v>3</v>
      </c>
      <c r="D1100" s="9">
        <v>2</v>
      </c>
      <c r="E1100" s="9">
        <v>3</v>
      </c>
      <c r="F1100" s="9">
        <v>0</v>
      </c>
      <c r="G1100" s="9">
        <v>1</v>
      </c>
      <c r="H1100" s="9">
        <v>0</v>
      </c>
      <c r="I1100" s="9">
        <v>0</v>
      </c>
      <c r="J1100" s="9">
        <v>0</v>
      </c>
      <c r="K1100" s="9">
        <v>0</v>
      </c>
      <c r="L1100" s="9">
        <v>0</v>
      </c>
      <c r="M1100" s="9">
        <v>2</v>
      </c>
      <c r="N1100" s="9">
        <v>1</v>
      </c>
      <c r="O1100" s="9">
        <v>1</v>
      </c>
      <c r="P1100" s="9">
        <v>1</v>
      </c>
      <c r="Q1100" s="9">
        <v>1</v>
      </c>
      <c r="R1100" s="9">
        <v>1</v>
      </c>
      <c r="S1100" s="9">
        <v>2</v>
      </c>
      <c r="T1100" s="9">
        <v>2</v>
      </c>
      <c r="U1100" s="9">
        <v>2</v>
      </c>
      <c r="V1100" s="9" t="s">
        <v>957</v>
      </c>
      <c r="W1100" s="75">
        <v>2</v>
      </c>
      <c r="X1100" s="75" t="s">
        <v>956</v>
      </c>
      <c r="Y1100" s="75" t="s">
        <v>952</v>
      </c>
      <c r="Z1100" s="9" t="s">
        <v>952</v>
      </c>
      <c r="AA1100" s="9">
        <v>1</v>
      </c>
      <c r="AB1100" s="9">
        <v>2</v>
      </c>
      <c r="AC1100" s="9">
        <v>2</v>
      </c>
      <c r="AD1100" s="9">
        <v>2</v>
      </c>
      <c r="AE1100" s="9">
        <v>1</v>
      </c>
      <c r="AF1100" s="9">
        <v>2</v>
      </c>
      <c r="AG1100" s="9">
        <v>2</v>
      </c>
      <c r="AH1100" s="91">
        <v>1</v>
      </c>
      <c r="AI1100" s="9">
        <v>2</v>
      </c>
      <c r="AJ1100">
        <v>1</v>
      </c>
      <c r="AK1100">
        <v>1</v>
      </c>
      <c r="AL1100" s="58">
        <v>2</v>
      </c>
      <c r="AM1100">
        <v>1</v>
      </c>
      <c r="AN1100">
        <v>2</v>
      </c>
      <c r="AO1100">
        <v>2</v>
      </c>
      <c r="AP1100">
        <v>2</v>
      </c>
      <c r="AQ1100">
        <v>2</v>
      </c>
      <c r="AR1100">
        <v>1</v>
      </c>
      <c r="AS1100">
        <v>2</v>
      </c>
      <c r="AT1100">
        <v>2</v>
      </c>
      <c r="AU1100">
        <v>2</v>
      </c>
      <c r="AV1100">
        <v>2</v>
      </c>
      <c r="AW1100">
        <v>1</v>
      </c>
      <c r="AX1100">
        <v>2</v>
      </c>
      <c r="AY1100">
        <v>2</v>
      </c>
      <c r="AZ1100">
        <v>2</v>
      </c>
      <c r="BA1100">
        <v>2</v>
      </c>
      <c r="BB1100">
        <v>1</v>
      </c>
      <c r="BC1100">
        <v>1</v>
      </c>
      <c r="BD1100">
        <v>1</v>
      </c>
      <c r="BE1100">
        <v>1</v>
      </c>
      <c r="BF1100">
        <v>2</v>
      </c>
      <c r="BG1100">
        <v>2</v>
      </c>
      <c r="BH1100">
        <v>2</v>
      </c>
      <c r="BI1100">
        <v>2</v>
      </c>
      <c r="BJ1100">
        <v>2</v>
      </c>
      <c r="BK1100">
        <v>2</v>
      </c>
      <c r="BL1100">
        <v>2</v>
      </c>
      <c r="BM1100">
        <v>2</v>
      </c>
      <c r="BN1100">
        <v>4</v>
      </c>
      <c r="BO1100">
        <v>3</v>
      </c>
      <c r="BP1100">
        <v>2</v>
      </c>
      <c r="BQ1100">
        <v>3</v>
      </c>
      <c r="BR1100">
        <v>1</v>
      </c>
      <c r="BS1100">
        <v>2</v>
      </c>
    </row>
    <row r="1101" spans="1:72" hidden="1">
      <c r="A1101" s="9">
        <v>5149</v>
      </c>
      <c r="B1101" s="9">
        <v>1</v>
      </c>
      <c r="C1101" s="9">
        <v>6</v>
      </c>
      <c r="D1101" s="9">
        <v>7</v>
      </c>
      <c r="E1101" s="9">
        <v>3</v>
      </c>
      <c r="F1101" s="9">
        <v>0</v>
      </c>
      <c r="G1101" s="9">
        <v>0</v>
      </c>
      <c r="H1101" s="9">
        <v>0</v>
      </c>
      <c r="I1101" s="9">
        <v>0</v>
      </c>
      <c r="J1101" s="9">
        <v>0</v>
      </c>
      <c r="K1101" s="9">
        <v>1</v>
      </c>
      <c r="L1101" s="9">
        <v>0</v>
      </c>
      <c r="M1101" s="9">
        <v>2</v>
      </c>
      <c r="N1101" s="9">
        <v>1</v>
      </c>
      <c r="O1101" s="9">
        <v>1</v>
      </c>
      <c r="P1101" s="9">
        <v>1</v>
      </c>
      <c r="Q1101" s="9">
        <v>1</v>
      </c>
      <c r="R1101" s="9">
        <v>1</v>
      </c>
      <c r="S1101" s="9">
        <v>1</v>
      </c>
      <c r="T1101" s="9">
        <v>2</v>
      </c>
      <c r="U1101" s="9">
        <v>1</v>
      </c>
      <c r="V1101" s="9">
        <v>2</v>
      </c>
      <c r="W1101" s="75">
        <v>1</v>
      </c>
      <c r="X1101" s="75">
        <v>1</v>
      </c>
      <c r="Y1101" s="75">
        <v>1</v>
      </c>
      <c r="Z1101" s="9">
        <v>1</v>
      </c>
      <c r="AA1101" s="9">
        <v>1</v>
      </c>
      <c r="AB1101" s="9">
        <v>2</v>
      </c>
      <c r="AC1101" s="9">
        <v>1</v>
      </c>
      <c r="AD1101" s="9">
        <v>1</v>
      </c>
      <c r="AE1101" s="9">
        <v>1</v>
      </c>
      <c r="AF1101" s="9">
        <v>1</v>
      </c>
      <c r="AG1101" s="9">
        <v>1</v>
      </c>
      <c r="AH1101" s="91">
        <v>1</v>
      </c>
      <c r="AI1101" s="9">
        <v>1</v>
      </c>
      <c r="AJ1101">
        <v>2</v>
      </c>
      <c r="AK1101" t="s">
        <v>957</v>
      </c>
      <c r="AL1101" s="58">
        <v>2</v>
      </c>
      <c r="AM1101">
        <v>1</v>
      </c>
      <c r="AN1101">
        <v>1</v>
      </c>
      <c r="AO1101">
        <v>2</v>
      </c>
      <c r="AP1101">
        <v>1</v>
      </c>
      <c r="AQ1101">
        <v>1</v>
      </c>
      <c r="AR1101">
        <v>1</v>
      </c>
      <c r="AS1101">
        <v>2</v>
      </c>
      <c r="AT1101">
        <v>1</v>
      </c>
      <c r="AU1101">
        <v>1</v>
      </c>
      <c r="AV1101">
        <v>2</v>
      </c>
      <c r="AW1101">
        <v>1</v>
      </c>
      <c r="AX1101">
        <v>2</v>
      </c>
      <c r="AY1101">
        <v>2</v>
      </c>
      <c r="AZ1101">
        <v>2</v>
      </c>
      <c r="BA1101">
        <v>1</v>
      </c>
      <c r="BB1101">
        <v>2</v>
      </c>
      <c r="BC1101">
        <v>1</v>
      </c>
      <c r="BD1101">
        <v>1</v>
      </c>
      <c r="BE1101">
        <v>1</v>
      </c>
      <c r="BF1101">
        <v>2</v>
      </c>
      <c r="BG1101">
        <v>2</v>
      </c>
      <c r="BH1101">
        <v>1</v>
      </c>
      <c r="BI1101">
        <v>1</v>
      </c>
      <c r="BJ1101">
        <v>1</v>
      </c>
      <c r="BK1101">
        <v>2</v>
      </c>
      <c r="BL1101">
        <v>2</v>
      </c>
      <c r="BM1101">
        <v>2</v>
      </c>
      <c r="BN1101">
        <v>4</v>
      </c>
      <c r="BO1101">
        <v>2</v>
      </c>
      <c r="BP1101">
        <v>2</v>
      </c>
      <c r="BQ1101">
        <v>3</v>
      </c>
      <c r="BR1101">
        <v>1</v>
      </c>
      <c r="BS1101">
        <v>2</v>
      </c>
      <c r="BT1101" t="s">
        <v>566</v>
      </c>
    </row>
    <row r="1102" spans="1:72" hidden="1">
      <c r="A1102" s="9">
        <v>5150</v>
      </c>
      <c r="B1102" s="9">
        <v>2</v>
      </c>
      <c r="C1102" s="9">
        <v>4</v>
      </c>
      <c r="D1102" s="9">
        <v>2</v>
      </c>
      <c r="E1102" s="9">
        <v>3</v>
      </c>
      <c r="F1102" s="9">
        <v>0</v>
      </c>
      <c r="G1102" s="9">
        <v>0</v>
      </c>
      <c r="H1102" s="9">
        <v>1</v>
      </c>
      <c r="I1102" s="9">
        <v>0</v>
      </c>
      <c r="J1102" s="9">
        <v>1</v>
      </c>
      <c r="K1102" s="9">
        <v>0</v>
      </c>
      <c r="L1102" s="9">
        <v>0</v>
      </c>
      <c r="M1102" s="9">
        <v>2</v>
      </c>
      <c r="N1102" s="9">
        <v>1</v>
      </c>
      <c r="O1102" s="9">
        <v>1</v>
      </c>
      <c r="P1102" s="9">
        <v>1</v>
      </c>
      <c r="Q1102" s="9">
        <v>1</v>
      </c>
      <c r="R1102" s="9">
        <v>1</v>
      </c>
      <c r="S1102" s="9">
        <v>1</v>
      </c>
      <c r="T1102" s="9">
        <v>2</v>
      </c>
      <c r="U1102" s="9">
        <v>1</v>
      </c>
      <c r="V1102" s="9">
        <v>1</v>
      </c>
      <c r="W1102" s="75">
        <v>2</v>
      </c>
      <c r="X1102" s="75" t="s">
        <v>956</v>
      </c>
      <c r="Y1102" s="75" t="s">
        <v>952</v>
      </c>
      <c r="Z1102" s="9" t="s">
        <v>952</v>
      </c>
      <c r="AA1102" s="9">
        <v>2</v>
      </c>
      <c r="AB1102" s="9">
        <v>2</v>
      </c>
      <c r="AC1102" s="9">
        <v>2</v>
      </c>
      <c r="AD1102" s="9">
        <v>1</v>
      </c>
      <c r="AE1102" s="9">
        <v>2</v>
      </c>
      <c r="AF1102" s="9">
        <v>1</v>
      </c>
      <c r="AG1102" s="9">
        <v>1</v>
      </c>
      <c r="AH1102" s="9">
        <v>1</v>
      </c>
      <c r="AI1102" s="9">
        <v>2</v>
      </c>
      <c r="AJ1102">
        <v>1</v>
      </c>
      <c r="AK1102">
        <v>1</v>
      </c>
      <c r="AL1102" s="58">
        <v>2</v>
      </c>
      <c r="AM1102">
        <v>1</v>
      </c>
      <c r="AN1102">
        <v>1</v>
      </c>
      <c r="AO1102">
        <v>2</v>
      </c>
      <c r="AP1102">
        <v>1</v>
      </c>
      <c r="AQ1102">
        <v>2</v>
      </c>
      <c r="AR1102">
        <v>1</v>
      </c>
      <c r="AS1102">
        <v>2</v>
      </c>
      <c r="AT1102">
        <v>2</v>
      </c>
      <c r="AU1102">
        <v>2</v>
      </c>
      <c r="AV1102">
        <v>2</v>
      </c>
      <c r="AW1102">
        <v>2</v>
      </c>
      <c r="AX1102">
        <v>1</v>
      </c>
      <c r="AY1102">
        <v>1</v>
      </c>
      <c r="AZ1102">
        <v>1</v>
      </c>
      <c r="BA1102">
        <v>1</v>
      </c>
      <c r="BB1102">
        <v>2</v>
      </c>
      <c r="BC1102">
        <v>1</v>
      </c>
      <c r="BD1102">
        <v>1</v>
      </c>
      <c r="BE1102">
        <v>1</v>
      </c>
      <c r="BF1102">
        <v>2</v>
      </c>
      <c r="BG1102">
        <v>2</v>
      </c>
      <c r="BH1102">
        <v>1</v>
      </c>
      <c r="BI1102">
        <v>2</v>
      </c>
      <c r="BJ1102">
        <v>1</v>
      </c>
      <c r="BK1102">
        <v>2</v>
      </c>
      <c r="BL1102">
        <v>2</v>
      </c>
      <c r="BM1102">
        <v>1</v>
      </c>
      <c r="BN1102">
        <v>3</v>
      </c>
      <c r="BO1102">
        <v>2</v>
      </c>
      <c r="BP1102">
        <v>2</v>
      </c>
      <c r="BQ1102">
        <v>1</v>
      </c>
      <c r="BR1102">
        <v>1</v>
      </c>
      <c r="BS1102">
        <v>2</v>
      </c>
    </row>
    <row r="1103" spans="1:72" hidden="1">
      <c r="A1103" s="9">
        <v>5151</v>
      </c>
      <c r="B1103" s="9">
        <v>1</v>
      </c>
      <c r="C1103" s="9">
        <v>7</v>
      </c>
      <c r="D1103" s="9">
        <v>7</v>
      </c>
      <c r="E1103" s="9">
        <v>6</v>
      </c>
      <c r="F1103" s="9">
        <v>0</v>
      </c>
      <c r="G1103" s="9">
        <v>0</v>
      </c>
      <c r="H1103" s="9">
        <v>0</v>
      </c>
      <c r="I1103" s="9">
        <v>0</v>
      </c>
      <c r="J1103" s="9">
        <v>0</v>
      </c>
      <c r="K1103" s="9">
        <v>1</v>
      </c>
      <c r="L1103" s="9">
        <v>0</v>
      </c>
      <c r="M1103" s="9">
        <v>2</v>
      </c>
      <c r="N1103" s="9">
        <v>1</v>
      </c>
      <c r="O1103" s="9">
        <v>1</v>
      </c>
      <c r="P1103" s="9">
        <v>1</v>
      </c>
      <c r="Q1103" s="9">
        <v>1</v>
      </c>
      <c r="R1103" s="9">
        <v>1</v>
      </c>
      <c r="S1103" s="9">
        <v>1</v>
      </c>
      <c r="T1103" s="9">
        <v>1</v>
      </c>
      <c r="U1103" s="9">
        <v>1</v>
      </c>
      <c r="V1103" s="9">
        <v>2</v>
      </c>
      <c r="W1103" s="75">
        <v>2</v>
      </c>
      <c r="X1103" s="75" t="s">
        <v>956</v>
      </c>
      <c r="Y1103" s="75" t="s">
        <v>952</v>
      </c>
      <c r="Z1103" s="9" t="s">
        <v>952</v>
      </c>
      <c r="AA1103" s="9">
        <v>1</v>
      </c>
      <c r="AB1103" s="9">
        <v>2</v>
      </c>
      <c r="AC1103" s="9">
        <v>1</v>
      </c>
      <c r="AD1103" s="9">
        <v>1</v>
      </c>
      <c r="AE1103" s="9">
        <v>1</v>
      </c>
      <c r="AF1103" s="9">
        <v>1</v>
      </c>
      <c r="AG1103" s="9">
        <v>2</v>
      </c>
      <c r="AH1103" s="91">
        <v>1</v>
      </c>
      <c r="AI1103" s="9">
        <v>2</v>
      </c>
      <c r="AJ1103">
        <v>2</v>
      </c>
      <c r="AK1103" t="s">
        <v>957</v>
      </c>
      <c r="AL1103" s="58">
        <v>2</v>
      </c>
      <c r="AM1103">
        <v>1</v>
      </c>
      <c r="AN1103">
        <v>1</v>
      </c>
      <c r="AO1103">
        <v>2</v>
      </c>
      <c r="AP1103">
        <v>1</v>
      </c>
      <c r="AQ1103">
        <v>2</v>
      </c>
      <c r="AR1103">
        <v>2</v>
      </c>
      <c r="AS1103">
        <v>2</v>
      </c>
      <c r="AT1103">
        <v>1</v>
      </c>
      <c r="AU1103">
        <v>2</v>
      </c>
      <c r="AV1103">
        <v>1</v>
      </c>
      <c r="AW1103">
        <v>1</v>
      </c>
      <c r="AX1103">
        <v>1</v>
      </c>
      <c r="AY1103">
        <v>1</v>
      </c>
      <c r="AZ1103">
        <v>1</v>
      </c>
      <c r="BA1103">
        <v>1</v>
      </c>
      <c r="BB1103">
        <v>2</v>
      </c>
      <c r="BC1103">
        <v>1</v>
      </c>
      <c r="BD1103">
        <v>1</v>
      </c>
      <c r="BE1103">
        <v>1</v>
      </c>
      <c r="BF1103">
        <v>1</v>
      </c>
      <c r="BG1103">
        <v>1</v>
      </c>
      <c r="BH1103">
        <v>1</v>
      </c>
      <c r="BI1103">
        <v>2</v>
      </c>
      <c r="BJ1103">
        <v>2</v>
      </c>
      <c r="BK1103">
        <v>2</v>
      </c>
      <c r="BL1103">
        <v>1</v>
      </c>
      <c r="BM1103">
        <v>1</v>
      </c>
      <c r="BN1103">
        <v>4</v>
      </c>
      <c r="BO1103">
        <v>2</v>
      </c>
      <c r="BP1103">
        <v>4</v>
      </c>
      <c r="BQ1103">
        <v>1</v>
      </c>
      <c r="BR1103">
        <v>1</v>
      </c>
      <c r="BS1103">
        <v>2</v>
      </c>
      <c r="BT1103" t="s">
        <v>567</v>
      </c>
    </row>
    <row r="1104" spans="1:72" hidden="1">
      <c r="A1104" s="9">
        <v>5152</v>
      </c>
      <c r="B1104" s="9">
        <v>2</v>
      </c>
      <c r="C1104" s="9">
        <v>5</v>
      </c>
      <c r="D1104" s="9">
        <v>4</v>
      </c>
      <c r="E1104" s="9">
        <v>4</v>
      </c>
      <c r="F1104" s="9">
        <v>0</v>
      </c>
      <c r="G1104" s="9">
        <v>0</v>
      </c>
      <c r="H1104" s="9">
        <v>0</v>
      </c>
      <c r="I1104" s="9">
        <v>0</v>
      </c>
      <c r="J1104" s="9">
        <v>0</v>
      </c>
      <c r="K1104" s="9">
        <v>1</v>
      </c>
      <c r="L1104" s="9">
        <v>0</v>
      </c>
      <c r="M1104" s="9">
        <v>2</v>
      </c>
      <c r="N1104" s="9">
        <v>1</v>
      </c>
      <c r="O1104" s="9">
        <v>1</v>
      </c>
      <c r="P1104" s="9">
        <v>1</v>
      </c>
      <c r="Q1104" s="9">
        <v>1</v>
      </c>
      <c r="R1104" s="9">
        <v>1</v>
      </c>
      <c r="S1104" s="9">
        <v>2</v>
      </c>
      <c r="T1104" s="9">
        <v>2</v>
      </c>
      <c r="U1104" s="9">
        <v>1</v>
      </c>
      <c r="V1104" s="9">
        <v>1</v>
      </c>
      <c r="W1104" s="75">
        <v>2</v>
      </c>
      <c r="X1104" s="75" t="s">
        <v>956</v>
      </c>
      <c r="Y1104" s="75" t="s">
        <v>952</v>
      </c>
      <c r="Z1104" s="9" t="s">
        <v>952</v>
      </c>
      <c r="AA1104" s="9">
        <v>1</v>
      </c>
      <c r="AB1104" s="9">
        <v>2</v>
      </c>
      <c r="AC1104" s="9">
        <v>1</v>
      </c>
      <c r="AD1104" s="9">
        <v>1</v>
      </c>
      <c r="AE1104" s="9">
        <v>2</v>
      </c>
      <c r="AF1104" s="9">
        <v>1</v>
      </c>
      <c r="AG1104" s="9">
        <v>1</v>
      </c>
      <c r="AH1104" s="9">
        <v>1</v>
      </c>
      <c r="AI1104" s="9">
        <v>2</v>
      </c>
      <c r="AJ1104">
        <v>2</v>
      </c>
      <c r="AK1104" t="s">
        <v>957</v>
      </c>
      <c r="AL1104" s="58">
        <v>2</v>
      </c>
      <c r="AM1104">
        <v>1</v>
      </c>
      <c r="AN1104">
        <v>2</v>
      </c>
      <c r="AO1104">
        <v>2</v>
      </c>
      <c r="AP1104">
        <v>1</v>
      </c>
      <c r="AQ1104">
        <v>2</v>
      </c>
      <c r="AR1104">
        <v>2</v>
      </c>
      <c r="AS1104">
        <v>2</v>
      </c>
      <c r="AT1104">
        <v>1</v>
      </c>
      <c r="AU1104">
        <v>2</v>
      </c>
      <c r="AV1104">
        <v>2</v>
      </c>
      <c r="AW1104">
        <v>1</v>
      </c>
      <c r="AX1104">
        <v>2</v>
      </c>
      <c r="AY1104">
        <v>2</v>
      </c>
      <c r="AZ1104">
        <v>2</v>
      </c>
      <c r="BA1104">
        <v>1</v>
      </c>
      <c r="BB1104">
        <v>2</v>
      </c>
      <c r="BC1104">
        <v>1</v>
      </c>
      <c r="BD1104">
        <v>1</v>
      </c>
      <c r="BE1104">
        <v>1</v>
      </c>
      <c r="BF1104">
        <v>2</v>
      </c>
      <c r="BG1104">
        <v>2</v>
      </c>
      <c r="BH1104">
        <v>1</v>
      </c>
      <c r="BI1104">
        <v>3</v>
      </c>
      <c r="BJ1104">
        <v>2</v>
      </c>
      <c r="BK1104">
        <v>2</v>
      </c>
      <c r="BL1104">
        <v>2</v>
      </c>
      <c r="BM1104">
        <v>1</v>
      </c>
      <c r="BN1104">
        <v>4</v>
      </c>
      <c r="BO1104">
        <v>3</v>
      </c>
      <c r="BP1104">
        <v>2</v>
      </c>
      <c r="BQ1104">
        <v>2</v>
      </c>
      <c r="BR1104">
        <v>1</v>
      </c>
      <c r="BS1104">
        <v>5</v>
      </c>
    </row>
    <row r="1105" spans="1:72" hidden="1">
      <c r="A1105" s="9">
        <v>5153</v>
      </c>
      <c r="B1105" s="9">
        <v>1</v>
      </c>
      <c r="C1105" s="9">
        <v>3</v>
      </c>
      <c r="D1105" s="9">
        <v>2</v>
      </c>
      <c r="E1105" s="9">
        <v>11</v>
      </c>
      <c r="F1105" s="9">
        <v>1</v>
      </c>
      <c r="G1105" s="9">
        <v>0</v>
      </c>
      <c r="H1105" s="9">
        <v>0</v>
      </c>
      <c r="I1105" s="9">
        <v>0</v>
      </c>
      <c r="J1105" s="9">
        <v>0</v>
      </c>
      <c r="K1105" s="9">
        <v>0</v>
      </c>
      <c r="L1105" s="9">
        <v>0</v>
      </c>
      <c r="M1105" s="9">
        <v>2</v>
      </c>
      <c r="N1105" s="9">
        <v>1</v>
      </c>
      <c r="O1105" s="9">
        <v>1</v>
      </c>
      <c r="P1105" s="9">
        <v>1</v>
      </c>
      <c r="Q1105" s="9">
        <v>1</v>
      </c>
      <c r="R1105" s="9">
        <v>2</v>
      </c>
      <c r="S1105" s="9"/>
      <c r="T1105" s="9">
        <v>1</v>
      </c>
      <c r="U1105" s="9">
        <v>1</v>
      </c>
      <c r="V1105" s="9">
        <v>2</v>
      </c>
      <c r="W1105" s="75">
        <v>1</v>
      </c>
      <c r="X1105" s="75">
        <v>1</v>
      </c>
      <c r="Y1105" s="75">
        <v>2</v>
      </c>
      <c r="Z1105" s="9">
        <v>1</v>
      </c>
      <c r="AA1105" s="9">
        <v>1</v>
      </c>
      <c r="AB1105" s="9">
        <v>2</v>
      </c>
      <c r="AC1105" s="9">
        <v>1</v>
      </c>
      <c r="AD1105" s="9">
        <v>2</v>
      </c>
      <c r="AE1105" s="9">
        <v>2</v>
      </c>
      <c r="AF1105" s="9">
        <v>1</v>
      </c>
      <c r="AG1105" s="9">
        <v>2</v>
      </c>
      <c r="AH1105" s="9"/>
      <c r="AI1105" s="9"/>
      <c r="AJ1105">
        <v>1</v>
      </c>
      <c r="AK1105">
        <v>1</v>
      </c>
      <c r="AL1105" s="58">
        <v>1</v>
      </c>
      <c r="AM1105">
        <v>1</v>
      </c>
      <c r="AN1105">
        <v>2</v>
      </c>
      <c r="AO1105">
        <v>2</v>
      </c>
      <c r="AP1105">
        <v>2</v>
      </c>
      <c r="AQ1105">
        <v>2</v>
      </c>
      <c r="AR1105">
        <v>1</v>
      </c>
      <c r="AS1105">
        <v>2</v>
      </c>
      <c r="AT1105">
        <v>1</v>
      </c>
      <c r="AU1105">
        <v>2</v>
      </c>
      <c r="AV1105">
        <v>2</v>
      </c>
      <c r="AW1105">
        <v>1</v>
      </c>
      <c r="AX1105">
        <v>2</v>
      </c>
      <c r="AY1105">
        <v>2</v>
      </c>
      <c r="AZ1105">
        <v>1</v>
      </c>
      <c r="BA1105">
        <v>2</v>
      </c>
      <c r="BB1105">
        <v>1</v>
      </c>
      <c r="BC1105">
        <v>1</v>
      </c>
      <c r="BD1105">
        <v>1</v>
      </c>
      <c r="BE1105">
        <v>1</v>
      </c>
      <c r="BF1105">
        <v>2</v>
      </c>
      <c r="BG1105">
        <v>1</v>
      </c>
      <c r="BH1105">
        <v>1</v>
      </c>
      <c r="BI1105">
        <v>3</v>
      </c>
      <c r="BJ1105">
        <v>2</v>
      </c>
      <c r="BK1105">
        <v>2</v>
      </c>
      <c r="BL1105">
        <v>1</v>
      </c>
      <c r="BM1105">
        <v>1</v>
      </c>
      <c r="BN1105">
        <v>4</v>
      </c>
      <c r="BO1105">
        <v>1</v>
      </c>
      <c r="BP1105">
        <v>1</v>
      </c>
      <c r="BQ1105">
        <v>1</v>
      </c>
      <c r="BR1105">
        <v>1</v>
      </c>
      <c r="BS1105">
        <v>2</v>
      </c>
    </row>
    <row r="1106" spans="1:72" hidden="1">
      <c r="A1106" s="9">
        <v>5154</v>
      </c>
      <c r="B1106" s="9">
        <v>1</v>
      </c>
      <c r="C1106" s="9">
        <v>3</v>
      </c>
      <c r="D1106" s="9">
        <v>1</v>
      </c>
      <c r="E1106" s="9">
        <v>4</v>
      </c>
      <c r="F1106" s="9">
        <v>1</v>
      </c>
      <c r="G1106" s="9">
        <v>0</v>
      </c>
      <c r="H1106" s="9">
        <v>0</v>
      </c>
      <c r="I1106" s="9">
        <v>0</v>
      </c>
      <c r="J1106" s="9">
        <v>0</v>
      </c>
      <c r="K1106" s="9">
        <v>0</v>
      </c>
      <c r="L1106" s="9">
        <v>0</v>
      </c>
      <c r="M1106" s="9">
        <v>3</v>
      </c>
      <c r="N1106" s="9">
        <v>1</v>
      </c>
      <c r="O1106" s="9">
        <v>1</v>
      </c>
      <c r="P1106" s="9">
        <v>2</v>
      </c>
      <c r="Q1106" s="9">
        <v>1</v>
      </c>
      <c r="R1106" s="9">
        <v>1</v>
      </c>
      <c r="S1106" s="9">
        <v>2</v>
      </c>
      <c r="T1106" s="9">
        <v>2</v>
      </c>
      <c r="U1106" s="9">
        <v>1</v>
      </c>
      <c r="V1106" s="9">
        <v>2</v>
      </c>
      <c r="W1106" s="75">
        <v>1</v>
      </c>
      <c r="X1106" s="75">
        <v>1</v>
      </c>
      <c r="Y1106" s="75">
        <v>2</v>
      </c>
      <c r="Z1106" s="9">
        <v>1</v>
      </c>
      <c r="AA1106" s="9">
        <v>2</v>
      </c>
      <c r="AB1106" s="9">
        <v>2</v>
      </c>
      <c r="AC1106" s="9">
        <v>2</v>
      </c>
      <c r="AD1106" s="9">
        <v>1</v>
      </c>
      <c r="AE1106" s="9">
        <v>2</v>
      </c>
      <c r="AF1106" s="9">
        <v>2</v>
      </c>
      <c r="AG1106" s="9">
        <v>2</v>
      </c>
      <c r="AH1106" s="9">
        <v>2</v>
      </c>
      <c r="AI1106" s="9">
        <v>1</v>
      </c>
      <c r="AJ1106">
        <v>2</v>
      </c>
      <c r="AK1106" t="s">
        <v>957</v>
      </c>
      <c r="AL1106" s="58">
        <v>2</v>
      </c>
      <c r="AM1106">
        <v>1</v>
      </c>
      <c r="AN1106">
        <v>1</v>
      </c>
      <c r="AO1106">
        <v>2</v>
      </c>
      <c r="AP1106">
        <v>2</v>
      </c>
      <c r="AQ1106">
        <v>2</v>
      </c>
      <c r="AR1106">
        <v>2</v>
      </c>
      <c r="AS1106">
        <v>2</v>
      </c>
      <c r="AT1106">
        <v>1</v>
      </c>
      <c r="AU1106">
        <v>1</v>
      </c>
      <c r="AV1106">
        <v>2</v>
      </c>
      <c r="AW1106">
        <v>1</v>
      </c>
      <c r="AX1106">
        <v>1</v>
      </c>
      <c r="AY1106">
        <v>1</v>
      </c>
      <c r="AZ1106">
        <v>2</v>
      </c>
      <c r="BA1106">
        <v>1</v>
      </c>
      <c r="BB1106">
        <v>2</v>
      </c>
      <c r="BC1106">
        <v>1</v>
      </c>
      <c r="BD1106">
        <v>1</v>
      </c>
      <c r="BE1106">
        <v>2</v>
      </c>
      <c r="BF1106" t="s">
        <v>957</v>
      </c>
      <c r="BG1106" t="s">
        <v>957</v>
      </c>
      <c r="BH1106">
        <v>1</v>
      </c>
      <c r="BI1106">
        <v>1</v>
      </c>
      <c r="BJ1106">
        <v>1</v>
      </c>
      <c r="BK1106">
        <v>2</v>
      </c>
      <c r="BL1106">
        <v>1</v>
      </c>
      <c r="BM1106">
        <v>3</v>
      </c>
      <c r="BN1106">
        <v>4</v>
      </c>
      <c r="BO1106">
        <v>3</v>
      </c>
      <c r="BP1106">
        <v>2</v>
      </c>
      <c r="BQ1106">
        <v>3</v>
      </c>
      <c r="BR1106">
        <v>4</v>
      </c>
      <c r="BS1106">
        <v>2</v>
      </c>
    </row>
    <row r="1107" spans="1:72">
      <c r="A1107" s="9">
        <v>5155</v>
      </c>
      <c r="B1107" s="9">
        <v>1</v>
      </c>
      <c r="C1107" s="9">
        <v>7</v>
      </c>
      <c r="D1107" s="9">
        <v>7</v>
      </c>
      <c r="E1107" s="9">
        <v>13</v>
      </c>
      <c r="F1107" s="9">
        <v>0</v>
      </c>
      <c r="G1107" s="9">
        <v>0</v>
      </c>
      <c r="H1107" s="9">
        <v>0</v>
      </c>
      <c r="I1107" s="9">
        <v>0</v>
      </c>
      <c r="J1107" s="9">
        <v>0</v>
      </c>
      <c r="K1107" s="9">
        <v>1</v>
      </c>
      <c r="L1107" s="9">
        <v>0</v>
      </c>
      <c r="M1107" s="9">
        <v>2</v>
      </c>
      <c r="N1107" s="9">
        <v>2</v>
      </c>
      <c r="O1107" s="9">
        <v>1</v>
      </c>
      <c r="P1107" s="9">
        <v>1</v>
      </c>
      <c r="Q1107" s="9">
        <v>1</v>
      </c>
      <c r="R1107" s="9">
        <v>1</v>
      </c>
      <c r="S1107" s="9">
        <v>2</v>
      </c>
      <c r="T1107" s="9">
        <v>2</v>
      </c>
      <c r="U1107" s="9">
        <v>1</v>
      </c>
      <c r="V1107" s="9">
        <v>2</v>
      </c>
      <c r="W1107" s="75">
        <v>1</v>
      </c>
      <c r="X1107" s="75">
        <v>1</v>
      </c>
      <c r="Y1107" s="75">
        <v>1</v>
      </c>
      <c r="Z1107" s="9">
        <v>1</v>
      </c>
      <c r="AA1107" s="9">
        <v>1</v>
      </c>
      <c r="AB1107" s="9">
        <v>2</v>
      </c>
      <c r="AC1107" s="9">
        <v>1</v>
      </c>
      <c r="AD1107" s="9">
        <v>1</v>
      </c>
      <c r="AE1107" s="9">
        <v>2</v>
      </c>
      <c r="AF1107" s="9">
        <v>1</v>
      </c>
      <c r="AG1107" s="9">
        <v>1</v>
      </c>
      <c r="AH1107" s="91"/>
      <c r="AI1107" s="9"/>
      <c r="AJ1107">
        <v>2</v>
      </c>
      <c r="AK1107" t="s">
        <v>957</v>
      </c>
      <c r="AL1107" s="58">
        <v>2</v>
      </c>
      <c r="AM1107">
        <v>1</v>
      </c>
      <c r="AN1107">
        <v>1</v>
      </c>
      <c r="AO1107">
        <v>1</v>
      </c>
      <c r="AP1107">
        <v>2</v>
      </c>
      <c r="AQ1107">
        <v>2</v>
      </c>
      <c r="AR1107">
        <v>2</v>
      </c>
      <c r="AS1107">
        <v>2</v>
      </c>
      <c r="AT1107">
        <v>2</v>
      </c>
      <c r="AU1107">
        <v>1</v>
      </c>
      <c r="AV1107">
        <v>2</v>
      </c>
      <c r="AW1107">
        <v>1</v>
      </c>
      <c r="AX1107">
        <v>2</v>
      </c>
      <c r="AY1107">
        <v>2</v>
      </c>
      <c r="AZ1107">
        <v>1</v>
      </c>
      <c r="BA1107">
        <v>1</v>
      </c>
      <c r="BB1107">
        <v>1</v>
      </c>
      <c r="BC1107">
        <v>1</v>
      </c>
      <c r="BD1107">
        <v>1</v>
      </c>
      <c r="BE1107">
        <v>2</v>
      </c>
      <c r="BF1107" t="s">
        <v>968</v>
      </c>
      <c r="BG1107" t="s">
        <v>957</v>
      </c>
      <c r="BH1107">
        <v>1</v>
      </c>
      <c r="BI1107">
        <v>2</v>
      </c>
      <c r="BJ1107">
        <v>1</v>
      </c>
      <c r="BK1107">
        <v>2</v>
      </c>
      <c r="BL1107">
        <v>1</v>
      </c>
      <c r="BM1107">
        <v>2</v>
      </c>
      <c r="BN1107">
        <v>4</v>
      </c>
      <c r="BO1107">
        <v>2</v>
      </c>
      <c r="BP1107">
        <v>2</v>
      </c>
      <c r="BQ1107">
        <v>2</v>
      </c>
      <c r="BR1107">
        <v>1</v>
      </c>
      <c r="BS1107">
        <v>1</v>
      </c>
    </row>
    <row r="1108" spans="1:72">
      <c r="A1108" s="9">
        <v>5156</v>
      </c>
      <c r="B1108" s="9">
        <v>2</v>
      </c>
      <c r="C1108" s="9">
        <v>5</v>
      </c>
      <c r="D1108" s="9">
        <v>4</v>
      </c>
      <c r="E1108" s="9">
        <v>8</v>
      </c>
      <c r="F1108" s="9">
        <v>0</v>
      </c>
      <c r="G1108" s="9">
        <v>0</v>
      </c>
      <c r="H1108" s="9">
        <v>0</v>
      </c>
      <c r="I1108" s="9">
        <v>1</v>
      </c>
      <c r="J1108" s="9">
        <v>0</v>
      </c>
      <c r="K1108" s="9">
        <v>0</v>
      </c>
      <c r="L1108" s="9">
        <v>0</v>
      </c>
      <c r="M1108" s="9">
        <v>2</v>
      </c>
      <c r="N1108" s="9">
        <v>2</v>
      </c>
      <c r="O1108" s="9">
        <v>2</v>
      </c>
      <c r="P1108" s="9">
        <v>1</v>
      </c>
      <c r="Q1108" s="9">
        <v>1</v>
      </c>
      <c r="R1108" s="9">
        <v>1</v>
      </c>
      <c r="S1108" s="9">
        <v>2</v>
      </c>
      <c r="T1108" s="9">
        <v>1</v>
      </c>
      <c r="U1108" s="9">
        <v>1</v>
      </c>
      <c r="V1108" s="9">
        <v>1</v>
      </c>
      <c r="W1108" s="75">
        <v>1</v>
      </c>
      <c r="X1108" s="75">
        <v>1</v>
      </c>
      <c r="Y1108" s="75">
        <v>2</v>
      </c>
      <c r="Z1108" s="9">
        <v>1</v>
      </c>
      <c r="AA1108" s="9">
        <v>1</v>
      </c>
      <c r="AB1108" s="9">
        <v>1</v>
      </c>
      <c r="AC1108" s="9">
        <v>2</v>
      </c>
      <c r="AD1108" s="9">
        <v>1</v>
      </c>
      <c r="AE1108" s="9">
        <v>2</v>
      </c>
      <c r="AF1108" s="9">
        <v>2</v>
      </c>
      <c r="AG1108" s="9">
        <v>1</v>
      </c>
      <c r="AH1108" s="91">
        <v>1</v>
      </c>
      <c r="AI1108" s="9">
        <v>2</v>
      </c>
      <c r="AJ1108">
        <v>2</v>
      </c>
      <c r="AK1108" t="s">
        <v>957</v>
      </c>
      <c r="AL1108" s="58">
        <v>1</v>
      </c>
      <c r="AM1108">
        <v>1</v>
      </c>
      <c r="AN1108">
        <v>2</v>
      </c>
      <c r="AO1108">
        <v>2</v>
      </c>
      <c r="AP1108">
        <v>2</v>
      </c>
      <c r="AQ1108">
        <v>2</v>
      </c>
      <c r="AR1108">
        <v>2</v>
      </c>
      <c r="AS1108">
        <v>2</v>
      </c>
      <c r="AT1108">
        <v>2</v>
      </c>
      <c r="AU1108">
        <v>2</v>
      </c>
      <c r="AV1108">
        <v>2</v>
      </c>
      <c r="AW1108">
        <v>2</v>
      </c>
      <c r="AX1108">
        <v>1</v>
      </c>
      <c r="AY1108">
        <v>2</v>
      </c>
      <c r="AZ1108">
        <v>2</v>
      </c>
      <c r="BA1108">
        <v>1</v>
      </c>
      <c r="BB1108">
        <v>2</v>
      </c>
      <c r="BC1108">
        <v>1</v>
      </c>
      <c r="BD1108">
        <v>1</v>
      </c>
      <c r="BE1108">
        <v>1</v>
      </c>
      <c r="BF1108">
        <v>1</v>
      </c>
      <c r="BG1108">
        <v>1</v>
      </c>
      <c r="BH1108">
        <v>1</v>
      </c>
      <c r="BI1108">
        <v>3</v>
      </c>
      <c r="BJ1108">
        <v>2</v>
      </c>
      <c r="BK1108">
        <v>2</v>
      </c>
      <c r="BL1108">
        <v>1</v>
      </c>
      <c r="BM1108">
        <v>1</v>
      </c>
      <c r="BN1108">
        <v>4</v>
      </c>
      <c r="BO1108">
        <v>2</v>
      </c>
      <c r="BP1108">
        <v>2</v>
      </c>
      <c r="BQ1108">
        <v>3</v>
      </c>
      <c r="BR1108">
        <v>1</v>
      </c>
      <c r="BS1108">
        <v>2</v>
      </c>
    </row>
    <row r="1109" spans="1:72" hidden="1">
      <c r="A1109" s="9">
        <v>5157</v>
      </c>
      <c r="B1109" s="9">
        <v>2</v>
      </c>
      <c r="C1109" s="9">
        <v>9</v>
      </c>
      <c r="D1109" s="9">
        <v>3</v>
      </c>
      <c r="E1109" s="9">
        <v>5</v>
      </c>
      <c r="F1109" s="9">
        <v>0</v>
      </c>
      <c r="G1109" s="9">
        <v>0</v>
      </c>
      <c r="H1109" s="9">
        <v>0</v>
      </c>
      <c r="I1109" s="9">
        <v>0</v>
      </c>
      <c r="J1109" s="9">
        <v>0</v>
      </c>
      <c r="K1109" s="9">
        <v>0</v>
      </c>
      <c r="L1109" s="9">
        <v>1</v>
      </c>
      <c r="M1109" s="9">
        <v>2</v>
      </c>
      <c r="N1109" s="9">
        <v>1</v>
      </c>
      <c r="O1109" s="9">
        <v>2</v>
      </c>
      <c r="P1109" s="9">
        <v>1</v>
      </c>
      <c r="Q1109" s="9">
        <v>1</v>
      </c>
      <c r="R1109" s="9">
        <v>1</v>
      </c>
      <c r="S1109" s="9">
        <v>2</v>
      </c>
      <c r="T1109" s="9">
        <v>1</v>
      </c>
      <c r="U1109" s="9">
        <v>1</v>
      </c>
      <c r="V1109" s="9">
        <v>2</v>
      </c>
      <c r="W1109" s="75">
        <v>1</v>
      </c>
      <c r="X1109" s="75">
        <v>1</v>
      </c>
      <c r="Y1109" s="75">
        <v>2</v>
      </c>
      <c r="Z1109" s="9">
        <v>2</v>
      </c>
      <c r="AA1109" s="9">
        <v>1</v>
      </c>
      <c r="AB1109" s="9">
        <v>2</v>
      </c>
      <c r="AC1109" s="9">
        <v>2</v>
      </c>
      <c r="AD1109" s="9">
        <v>1</v>
      </c>
      <c r="AE1109" s="9">
        <v>2</v>
      </c>
      <c r="AF1109" s="9">
        <v>1</v>
      </c>
      <c r="AG1109" s="9">
        <v>2</v>
      </c>
      <c r="AH1109" s="91">
        <v>1</v>
      </c>
      <c r="AI1109" s="9">
        <v>2</v>
      </c>
      <c r="AJ1109">
        <v>2</v>
      </c>
      <c r="AK1109" t="s">
        <v>957</v>
      </c>
      <c r="AL1109" s="58">
        <v>2</v>
      </c>
      <c r="AM1109">
        <v>1</v>
      </c>
      <c r="AN1109">
        <v>2</v>
      </c>
      <c r="AO1109">
        <v>1</v>
      </c>
      <c r="AP1109">
        <v>1</v>
      </c>
      <c r="AQ1109">
        <v>2</v>
      </c>
      <c r="AR1109">
        <v>1</v>
      </c>
      <c r="AS1109">
        <v>2</v>
      </c>
      <c r="AT1109">
        <v>2</v>
      </c>
      <c r="AU1109">
        <v>2</v>
      </c>
      <c r="AV1109">
        <v>2</v>
      </c>
      <c r="AW1109">
        <v>2</v>
      </c>
      <c r="AX1109">
        <v>2</v>
      </c>
      <c r="AY1109">
        <v>2</v>
      </c>
      <c r="AZ1109">
        <v>2</v>
      </c>
      <c r="BA1109">
        <v>1</v>
      </c>
      <c r="BB1109">
        <v>2</v>
      </c>
      <c r="BC1109">
        <v>1</v>
      </c>
      <c r="BD1109">
        <v>1</v>
      </c>
      <c r="BF1109" t="s">
        <v>968</v>
      </c>
      <c r="BG1109" t="s">
        <v>957</v>
      </c>
      <c r="BH1109">
        <v>2</v>
      </c>
      <c r="BI1109">
        <v>2</v>
      </c>
      <c r="BJ1109">
        <v>1</v>
      </c>
      <c r="BK1109">
        <v>1</v>
      </c>
      <c r="BL1109">
        <v>1</v>
      </c>
      <c r="BM1109">
        <v>2</v>
      </c>
      <c r="BN1109">
        <v>3</v>
      </c>
      <c r="BO1109">
        <v>2</v>
      </c>
      <c r="BP1109">
        <v>3</v>
      </c>
      <c r="BQ1109">
        <v>3</v>
      </c>
      <c r="BR1109">
        <v>2</v>
      </c>
      <c r="BS1109">
        <v>4</v>
      </c>
    </row>
    <row r="1110" spans="1:72">
      <c r="A1110" s="9">
        <v>5158</v>
      </c>
      <c r="B1110" s="9">
        <v>1</v>
      </c>
      <c r="C1110" s="9">
        <v>6</v>
      </c>
      <c r="D1110" s="9">
        <v>1</v>
      </c>
      <c r="E1110" s="9">
        <v>5</v>
      </c>
      <c r="F1110" s="9">
        <v>0</v>
      </c>
      <c r="G1110" s="9">
        <v>0</v>
      </c>
      <c r="H1110" s="9">
        <v>0</v>
      </c>
      <c r="I1110" s="9">
        <v>1</v>
      </c>
      <c r="J1110" s="9">
        <v>0</v>
      </c>
      <c r="K1110" s="9">
        <v>0</v>
      </c>
      <c r="L1110" s="9">
        <v>0</v>
      </c>
      <c r="M1110" s="9">
        <v>2</v>
      </c>
      <c r="N1110" s="9">
        <v>2</v>
      </c>
      <c r="O1110" s="9">
        <v>2</v>
      </c>
      <c r="P1110" s="9">
        <v>1</v>
      </c>
      <c r="Q1110" s="9">
        <v>1</v>
      </c>
      <c r="R1110" s="9">
        <v>1</v>
      </c>
      <c r="S1110" s="9">
        <v>1</v>
      </c>
      <c r="T1110" s="9">
        <v>1</v>
      </c>
      <c r="U1110" s="9">
        <v>1</v>
      </c>
      <c r="V1110" s="9">
        <v>1</v>
      </c>
      <c r="W1110" s="75">
        <v>1</v>
      </c>
      <c r="X1110" s="75">
        <v>1</v>
      </c>
      <c r="Y1110" s="75">
        <v>2</v>
      </c>
      <c r="Z1110" s="9">
        <v>1</v>
      </c>
      <c r="AA1110" s="9">
        <v>2</v>
      </c>
      <c r="AB1110" s="9">
        <v>2</v>
      </c>
      <c r="AC1110" s="9">
        <v>1</v>
      </c>
      <c r="AD1110" s="9">
        <v>1</v>
      </c>
      <c r="AE1110" s="9">
        <v>2</v>
      </c>
      <c r="AF1110" s="9">
        <v>1</v>
      </c>
      <c r="AG1110" s="9">
        <v>2</v>
      </c>
      <c r="AH1110" s="91">
        <v>2</v>
      </c>
      <c r="AI1110" s="9">
        <v>2</v>
      </c>
      <c r="AJ1110">
        <v>2</v>
      </c>
      <c r="AK1110" t="s">
        <v>957</v>
      </c>
      <c r="AL1110" s="58">
        <v>2</v>
      </c>
      <c r="AM1110">
        <v>1</v>
      </c>
      <c r="AN1110">
        <v>1</v>
      </c>
      <c r="AO1110">
        <v>2</v>
      </c>
      <c r="AP1110">
        <v>1</v>
      </c>
      <c r="AQ1110">
        <v>2</v>
      </c>
      <c r="AR1110">
        <v>1</v>
      </c>
      <c r="AS1110">
        <v>1</v>
      </c>
      <c r="AT1110">
        <v>2</v>
      </c>
      <c r="AU1110">
        <v>1</v>
      </c>
      <c r="AV1110">
        <v>1</v>
      </c>
      <c r="AW1110">
        <v>1</v>
      </c>
      <c r="AX1110">
        <v>2</v>
      </c>
      <c r="AY1110">
        <v>2</v>
      </c>
      <c r="AZ1110">
        <v>2</v>
      </c>
      <c r="BA1110">
        <v>2</v>
      </c>
      <c r="BB1110">
        <v>1</v>
      </c>
      <c r="BC1110">
        <v>1</v>
      </c>
      <c r="BD1110">
        <v>1</v>
      </c>
      <c r="BE1110">
        <v>1</v>
      </c>
      <c r="BF1110">
        <v>2</v>
      </c>
      <c r="BG1110">
        <v>2</v>
      </c>
      <c r="BH1110">
        <v>1</v>
      </c>
      <c r="BI1110">
        <v>2</v>
      </c>
      <c r="BJ1110">
        <v>2</v>
      </c>
      <c r="BK1110">
        <v>2</v>
      </c>
      <c r="BL1110">
        <v>2</v>
      </c>
      <c r="BM1110">
        <v>2</v>
      </c>
      <c r="BN1110">
        <v>4</v>
      </c>
      <c r="BO1110">
        <v>2</v>
      </c>
      <c r="BP1110">
        <v>2</v>
      </c>
      <c r="BQ1110">
        <v>1</v>
      </c>
      <c r="BR1110">
        <v>1</v>
      </c>
      <c r="BS1110">
        <v>2</v>
      </c>
      <c r="BT1110" t="s">
        <v>568</v>
      </c>
    </row>
    <row r="1111" spans="1:72">
      <c r="A1111" s="9">
        <v>5159</v>
      </c>
      <c r="B1111" s="9">
        <v>1</v>
      </c>
      <c r="C1111" s="9">
        <v>3</v>
      </c>
      <c r="D1111" s="9">
        <v>2</v>
      </c>
      <c r="E1111" s="9">
        <v>5</v>
      </c>
      <c r="F1111" s="9">
        <v>0</v>
      </c>
      <c r="G1111" s="9">
        <v>0</v>
      </c>
      <c r="H1111" s="9">
        <v>0</v>
      </c>
      <c r="I1111" s="9">
        <v>0</v>
      </c>
      <c r="J1111" s="9">
        <v>0</v>
      </c>
      <c r="K1111" s="9">
        <v>0</v>
      </c>
      <c r="L1111" s="9">
        <v>1</v>
      </c>
      <c r="M1111" s="9">
        <v>3</v>
      </c>
      <c r="N1111" s="9">
        <v>2</v>
      </c>
      <c r="O1111" s="9">
        <v>2</v>
      </c>
      <c r="P1111" s="9">
        <v>1</v>
      </c>
      <c r="Q1111" s="9">
        <v>1</v>
      </c>
      <c r="R1111" s="9">
        <v>1</v>
      </c>
      <c r="S1111" s="9">
        <v>1</v>
      </c>
      <c r="T1111" s="9">
        <v>1</v>
      </c>
      <c r="U1111" s="9">
        <v>1</v>
      </c>
      <c r="V1111" s="9">
        <v>1</v>
      </c>
      <c r="W1111" s="75">
        <v>2</v>
      </c>
      <c r="X1111" s="75" t="s">
        <v>956</v>
      </c>
      <c r="Y1111" s="75" t="s">
        <v>952</v>
      </c>
      <c r="Z1111" s="9" t="s">
        <v>952</v>
      </c>
      <c r="AA1111" s="9">
        <v>1</v>
      </c>
      <c r="AB1111" s="9">
        <v>1</v>
      </c>
      <c r="AC1111" s="9">
        <v>1</v>
      </c>
      <c r="AD1111" s="9">
        <v>1</v>
      </c>
      <c r="AE1111" s="9">
        <v>1</v>
      </c>
      <c r="AF1111" s="9">
        <v>1</v>
      </c>
      <c r="AG1111" s="9">
        <v>1</v>
      </c>
      <c r="AH1111" s="91">
        <v>1</v>
      </c>
      <c r="AI1111" s="9">
        <v>2</v>
      </c>
      <c r="AJ1111">
        <v>2</v>
      </c>
      <c r="AK1111" t="s">
        <v>957</v>
      </c>
      <c r="AL1111" s="58">
        <v>2</v>
      </c>
      <c r="AM1111">
        <v>1</v>
      </c>
      <c r="AN1111">
        <v>1</v>
      </c>
      <c r="AO1111">
        <v>2</v>
      </c>
      <c r="AP1111">
        <v>1</v>
      </c>
      <c r="AQ1111">
        <v>1</v>
      </c>
      <c r="AR1111">
        <v>1</v>
      </c>
      <c r="AS1111">
        <v>1</v>
      </c>
      <c r="AT1111">
        <v>2</v>
      </c>
      <c r="AU1111">
        <v>1</v>
      </c>
      <c r="AV1111">
        <v>2</v>
      </c>
      <c r="AW1111">
        <v>1</v>
      </c>
      <c r="AX1111">
        <v>2</v>
      </c>
      <c r="AY1111">
        <v>2</v>
      </c>
      <c r="AZ1111">
        <v>1</v>
      </c>
      <c r="BA1111">
        <v>1</v>
      </c>
      <c r="BB1111">
        <v>2</v>
      </c>
      <c r="BC1111">
        <v>1</v>
      </c>
      <c r="BD1111">
        <v>1</v>
      </c>
      <c r="BE1111">
        <v>1</v>
      </c>
      <c r="BF1111">
        <v>2</v>
      </c>
      <c r="BG1111">
        <v>2</v>
      </c>
      <c r="BH1111">
        <v>1</v>
      </c>
      <c r="BI1111">
        <v>2</v>
      </c>
      <c r="BJ1111">
        <v>1</v>
      </c>
      <c r="BK1111">
        <v>2</v>
      </c>
      <c r="BL1111">
        <v>2</v>
      </c>
      <c r="BM1111">
        <v>1</v>
      </c>
      <c r="BN1111">
        <v>1</v>
      </c>
      <c r="BO1111">
        <v>1</v>
      </c>
      <c r="BP1111">
        <v>1</v>
      </c>
      <c r="BQ1111">
        <v>1</v>
      </c>
      <c r="BR1111">
        <v>1</v>
      </c>
      <c r="BS1111">
        <v>2</v>
      </c>
    </row>
    <row r="1112" spans="1:72" hidden="1">
      <c r="A1112" s="9">
        <v>5160</v>
      </c>
      <c r="B1112" s="9">
        <v>1</v>
      </c>
      <c r="C1112" s="9">
        <v>3</v>
      </c>
      <c r="D1112" s="9">
        <v>1</v>
      </c>
      <c r="E1112" s="9">
        <v>11</v>
      </c>
      <c r="F1112" s="9">
        <v>0</v>
      </c>
      <c r="G1112" s="9">
        <v>0</v>
      </c>
      <c r="H1112" s="9">
        <v>0</v>
      </c>
      <c r="I1112" s="9">
        <v>1</v>
      </c>
      <c r="J1112" s="9">
        <v>0</v>
      </c>
      <c r="K1112" s="9">
        <v>0</v>
      </c>
      <c r="L1112" s="9">
        <v>0</v>
      </c>
      <c r="M1112" s="9">
        <v>2</v>
      </c>
      <c r="N1112" s="9">
        <v>1</v>
      </c>
      <c r="O1112" s="9">
        <v>2</v>
      </c>
      <c r="P1112" s="9">
        <v>1</v>
      </c>
      <c r="Q1112" s="9">
        <v>1</v>
      </c>
      <c r="R1112" s="9">
        <v>1</v>
      </c>
      <c r="S1112" s="9">
        <v>2</v>
      </c>
      <c r="T1112" s="9">
        <v>1</v>
      </c>
      <c r="U1112" s="9">
        <v>1</v>
      </c>
      <c r="V1112" s="9">
        <v>1</v>
      </c>
      <c r="W1112" s="75">
        <v>1</v>
      </c>
      <c r="X1112" s="75">
        <v>1</v>
      </c>
      <c r="Y1112" s="75">
        <v>2</v>
      </c>
      <c r="Z1112" s="9">
        <v>1</v>
      </c>
      <c r="AA1112" s="9">
        <v>1</v>
      </c>
      <c r="AB1112" s="9">
        <v>1</v>
      </c>
      <c r="AC1112" s="9">
        <v>2</v>
      </c>
      <c r="AD1112" s="9">
        <v>2</v>
      </c>
      <c r="AE1112" s="9">
        <v>2</v>
      </c>
      <c r="AF1112" s="9">
        <v>1</v>
      </c>
      <c r="AG1112" s="9">
        <v>1</v>
      </c>
      <c r="AH1112" s="91">
        <v>1</v>
      </c>
      <c r="AI1112" s="9">
        <v>2</v>
      </c>
      <c r="AJ1112">
        <v>2</v>
      </c>
      <c r="AK1112" t="s">
        <v>957</v>
      </c>
      <c r="AL1112" s="58">
        <v>2</v>
      </c>
      <c r="AM1112">
        <v>1</v>
      </c>
      <c r="AN1112">
        <v>2</v>
      </c>
      <c r="AO1112">
        <v>2</v>
      </c>
      <c r="AP1112">
        <v>2</v>
      </c>
      <c r="AQ1112">
        <v>2</v>
      </c>
      <c r="AR1112">
        <v>2</v>
      </c>
      <c r="AS1112">
        <v>2</v>
      </c>
      <c r="AT1112">
        <v>2</v>
      </c>
      <c r="AU1112">
        <v>1</v>
      </c>
      <c r="AV1112">
        <v>2</v>
      </c>
      <c r="AW1112">
        <v>1</v>
      </c>
      <c r="AX1112">
        <v>2</v>
      </c>
      <c r="AY1112">
        <v>2</v>
      </c>
      <c r="AZ1112">
        <v>1</v>
      </c>
      <c r="BA1112">
        <v>2</v>
      </c>
      <c r="BB1112">
        <v>2</v>
      </c>
      <c r="BC1112">
        <v>1</v>
      </c>
      <c r="BD1112">
        <v>1</v>
      </c>
      <c r="BE1112">
        <v>1</v>
      </c>
      <c r="BF1112">
        <v>1</v>
      </c>
      <c r="BG1112">
        <v>1</v>
      </c>
      <c r="BH1112">
        <v>1</v>
      </c>
      <c r="BI1112">
        <v>4</v>
      </c>
      <c r="BJ1112">
        <v>1</v>
      </c>
      <c r="BK1112">
        <v>2</v>
      </c>
      <c r="BL1112">
        <v>1</v>
      </c>
      <c r="BM1112">
        <v>3</v>
      </c>
      <c r="BN1112">
        <v>4</v>
      </c>
      <c r="BO1112">
        <v>2</v>
      </c>
      <c r="BP1112">
        <v>2</v>
      </c>
      <c r="BQ1112">
        <v>2</v>
      </c>
      <c r="BR1112">
        <v>1</v>
      </c>
      <c r="BS1112">
        <v>1</v>
      </c>
    </row>
    <row r="1113" spans="1:72" hidden="1">
      <c r="A1113" s="9">
        <v>5161</v>
      </c>
      <c r="B1113" s="9">
        <v>2</v>
      </c>
      <c r="C1113" s="9">
        <v>6</v>
      </c>
      <c r="D1113" s="9">
        <v>4</v>
      </c>
      <c r="E1113" s="9">
        <v>9</v>
      </c>
      <c r="F1113" s="9">
        <v>0</v>
      </c>
      <c r="G1113" s="9">
        <v>0</v>
      </c>
      <c r="H1113" s="9">
        <v>0</v>
      </c>
      <c r="I1113" s="9">
        <v>1</v>
      </c>
      <c r="J1113" s="9">
        <v>1</v>
      </c>
      <c r="K1113" s="9">
        <v>0</v>
      </c>
      <c r="L1113" s="9">
        <v>0</v>
      </c>
      <c r="M1113" s="9">
        <v>2</v>
      </c>
      <c r="N1113" s="9">
        <v>1</v>
      </c>
      <c r="O1113" s="9">
        <v>2</v>
      </c>
      <c r="P1113" s="9">
        <v>1</v>
      </c>
      <c r="Q1113" s="9">
        <v>1</v>
      </c>
      <c r="R1113" s="9">
        <v>1</v>
      </c>
      <c r="S1113" s="9">
        <v>1</v>
      </c>
      <c r="T1113" s="9">
        <v>2</v>
      </c>
      <c r="U1113" s="9">
        <v>1</v>
      </c>
      <c r="V1113" s="9">
        <v>2</v>
      </c>
      <c r="W1113" s="75">
        <v>2</v>
      </c>
      <c r="X1113" s="75" t="s">
        <v>956</v>
      </c>
      <c r="Y1113" s="75" t="s">
        <v>952</v>
      </c>
      <c r="Z1113" s="9" t="s">
        <v>952</v>
      </c>
      <c r="AA1113" s="9">
        <v>1</v>
      </c>
      <c r="AB1113" s="9">
        <v>2</v>
      </c>
      <c r="AC1113" s="9">
        <v>1</v>
      </c>
      <c r="AD1113" s="9">
        <v>1</v>
      </c>
      <c r="AE1113" s="9">
        <v>2</v>
      </c>
      <c r="AF1113" s="9">
        <v>1</v>
      </c>
      <c r="AG1113" s="9">
        <v>2</v>
      </c>
      <c r="AH1113" s="9">
        <v>2</v>
      </c>
      <c r="AI1113" s="9">
        <v>2</v>
      </c>
      <c r="AJ1113">
        <v>1</v>
      </c>
      <c r="AK1113">
        <v>1</v>
      </c>
      <c r="AL1113" s="58">
        <v>2</v>
      </c>
      <c r="AM1113">
        <v>1</v>
      </c>
      <c r="AN1113">
        <v>2</v>
      </c>
      <c r="AO1113">
        <v>2</v>
      </c>
      <c r="AP1113">
        <v>2</v>
      </c>
      <c r="AQ1113">
        <v>2</v>
      </c>
      <c r="AR1113">
        <v>2</v>
      </c>
      <c r="AS1113">
        <v>2</v>
      </c>
      <c r="AT1113">
        <v>2</v>
      </c>
      <c r="AU1113">
        <v>2</v>
      </c>
      <c r="AV1113">
        <v>2</v>
      </c>
      <c r="AW1113">
        <v>2</v>
      </c>
      <c r="AX1113">
        <v>2</v>
      </c>
      <c r="AY1113">
        <v>2</v>
      </c>
      <c r="AZ1113">
        <v>2</v>
      </c>
      <c r="BA1113">
        <v>2</v>
      </c>
      <c r="BB1113">
        <v>1</v>
      </c>
      <c r="BC1113">
        <v>1</v>
      </c>
      <c r="BD1113">
        <v>1</v>
      </c>
      <c r="BE1113">
        <v>1</v>
      </c>
      <c r="BF1113">
        <v>1</v>
      </c>
      <c r="BG1113">
        <v>2</v>
      </c>
      <c r="BH1113">
        <v>1</v>
      </c>
      <c r="BI1113">
        <v>2</v>
      </c>
      <c r="BJ1113">
        <v>2</v>
      </c>
      <c r="BK1113">
        <v>2</v>
      </c>
      <c r="BL1113">
        <v>1</v>
      </c>
      <c r="BM1113">
        <v>1</v>
      </c>
      <c r="BN1113">
        <v>3</v>
      </c>
      <c r="BO1113">
        <v>3</v>
      </c>
      <c r="BP1113">
        <v>2</v>
      </c>
      <c r="BQ1113">
        <v>3</v>
      </c>
      <c r="BR1113">
        <v>1</v>
      </c>
      <c r="BS1113">
        <v>5</v>
      </c>
    </row>
    <row r="1114" spans="1:72" hidden="1">
      <c r="A1114" s="9">
        <v>5162</v>
      </c>
      <c r="B1114" s="9">
        <v>2</v>
      </c>
      <c r="C1114" s="9">
        <v>5</v>
      </c>
      <c r="D1114" s="9">
        <v>5</v>
      </c>
      <c r="E1114" s="9">
        <v>3</v>
      </c>
      <c r="F1114" s="9">
        <v>0</v>
      </c>
      <c r="G1114" s="9">
        <v>0</v>
      </c>
      <c r="H1114" s="9">
        <v>0</v>
      </c>
      <c r="I1114" s="9">
        <v>1</v>
      </c>
      <c r="J1114" s="9">
        <v>0</v>
      </c>
      <c r="K1114" s="9">
        <v>0</v>
      </c>
      <c r="L1114" s="9">
        <v>0</v>
      </c>
      <c r="M1114" s="9">
        <v>1</v>
      </c>
      <c r="N1114" s="9">
        <v>1</v>
      </c>
      <c r="O1114" s="9">
        <v>2</v>
      </c>
      <c r="P1114" s="9">
        <v>2</v>
      </c>
      <c r="Q1114" s="9">
        <v>1</v>
      </c>
      <c r="R1114" s="9">
        <v>1</v>
      </c>
      <c r="S1114" s="9">
        <v>2</v>
      </c>
      <c r="T1114" s="9">
        <v>2</v>
      </c>
      <c r="U1114" s="9">
        <v>1</v>
      </c>
      <c r="V1114" s="9">
        <v>2</v>
      </c>
      <c r="W1114" s="75">
        <v>1</v>
      </c>
      <c r="X1114" s="75">
        <v>1</v>
      </c>
      <c r="Y1114" s="75">
        <v>2</v>
      </c>
      <c r="Z1114" s="9">
        <v>1</v>
      </c>
      <c r="AA1114" s="9">
        <v>1</v>
      </c>
      <c r="AB1114" s="9">
        <v>2</v>
      </c>
      <c r="AC1114" s="9">
        <v>1</v>
      </c>
      <c r="AD1114" s="9">
        <v>1</v>
      </c>
      <c r="AE1114" s="9">
        <v>2</v>
      </c>
      <c r="AF1114" s="9">
        <v>1</v>
      </c>
      <c r="AG1114" s="9">
        <v>1</v>
      </c>
      <c r="AH1114" s="91">
        <v>2</v>
      </c>
      <c r="AI1114" s="9">
        <v>2</v>
      </c>
      <c r="AJ1114">
        <v>2</v>
      </c>
      <c r="AK1114" t="s">
        <v>957</v>
      </c>
      <c r="AL1114" s="58">
        <v>2</v>
      </c>
      <c r="AM1114">
        <v>1</v>
      </c>
      <c r="AN1114">
        <v>1</v>
      </c>
      <c r="AO1114">
        <v>2</v>
      </c>
      <c r="AP1114">
        <v>1</v>
      </c>
      <c r="AQ1114">
        <v>1</v>
      </c>
      <c r="AR1114">
        <v>1</v>
      </c>
      <c r="AS1114">
        <v>1</v>
      </c>
      <c r="AT1114">
        <v>2</v>
      </c>
      <c r="AU1114">
        <v>2</v>
      </c>
      <c r="AV1114">
        <v>2</v>
      </c>
      <c r="AW1114">
        <v>2</v>
      </c>
      <c r="AX1114">
        <v>1</v>
      </c>
      <c r="AY1114">
        <v>2</v>
      </c>
      <c r="AZ1114">
        <v>2</v>
      </c>
      <c r="BA1114">
        <v>1</v>
      </c>
      <c r="BB1114">
        <v>2</v>
      </c>
      <c r="BC1114">
        <v>1</v>
      </c>
      <c r="BD1114">
        <v>2</v>
      </c>
      <c r="BE1114">
        <v>1</v>
      </c>
      <c r="BF1114">
        <v>1</v>
      </c>
      <c r="BG1114">
        <v>1</v>
      </c>
      <c r="BH1114">
        <v>1</v>
      </c>
      <c r="BI1114">
        <v>3</v>
      </c>
      <c r="BJ1114">
        <v>1</v>
      </c>
      <c r="BK1114">
        <v>1</v>
      </c>
      <c r="BL1114">
        <v>1</v>
      </c>
      <c r="BM1114">
        <v>4</v>
      </c>
      <c r="BN1114">
        <v>4</v>
      </c>
      <c r="BO1114">
        <v>2</v>
      </c>
      <c r="BP1114">
        <v>2</v>
      </c>
      <c r="BQ1114">
        <v>2</v>
      </c>
      <c r="BR1114">
        <v>1</v>
      </c>
      <c r="BS1114">
        <v>2</v>
      </c>
      <c r="BT1114" t="s">
        <v>569</v>
      </c>
    </row>
    <row r="1115" spans="1:72">
      <c r="A1115" s="9">
        <v>5163</v>
      </c>
      <c r="B1115" s="9">
        <v>2</v>
      </c>
      <c r="C1115" s="9">
        <v>5</v>
      </c>
      <c r="D1115" s="9">
        <v>4</v>
      </c>
      <c r="E1115" s="9">
        <v>16</v>
      </c>
      <c r="F1115" s="9">
        <v>0</v>
      </c>
      <c r="G1115" s="9">
        <v>0</v>
      </c>
      <c r="H1115" s="9">
        <v>0</v>
      </c>
      <c r="I1115" s="9">
        <v>1</v>
      </c>
      <c r="J1115" s="9">
        <v>0</v>
      </c>
      <c r="K1115" s="9">
        <v>0</v>
      </c>
      <c r="L1115" s="9">
        <v>0</v>
      </c>
      <c r="M1115" s="9">
        <v>2</v>
      </c>
      <c r="N1115" s="9">
        <v>2</v>
      </c>
      <c r="O1115" s="9">
        <v>2</v>
      </c>
      <c r="P1115" s="9">
        <v>2</v>
      </c>
      <c r="Q1115" s="9">
        <v>1</v>
      </c>
      <c r="R1115" s="9">
        <v>1</v>
      </c>
      <c r="S1115" s="9">
        <v>1</v>
      </c>
      <c r="T1115" s="9">
        <v>2</v>
      </c>
      <c r="U1115" s="9">
        <v>1</v>
      </c>
      <c r="V1115" s="9">
        <v>2</v>
      </c>
      <c r="W1115" s="75">
        <v>2</v>
      </c>
      <c r="X1115" s="75" t="s">
        <v>956</v>
      </c>
      <c r="Y1115" s="75" t="s">
        <v>952</v>
      </c>
      <c r="Z1115" s="9" t="s">
        <v>952</v>
      </c>
      <c r="AA1115" s="9">
        <v>1</v>
      </c>
      <c r="AB1115" s="9">
        <v>2</v>
      </c>
      <c r="AC1115" s="9">
        <v>1</v>
      </c>
      <c r="AD1115" s="9">
        <v>1</v>
      </c>
      <c r="AE1115" s="9">
        <v>1</v>
      </c>
      <c r="AF1115" s="9">
        <v>1</v>
      </c>
      <c r="AG1115" s="9">
        <v>1</v>
      </c>
      <c r="AH1115" s="91">
        <v>2</v>
      </c>
      <c r="AI1115" s="9">
        <v>2</v>
      </c>
      <c r="AJ1115">
        <v>2</v>
      </c>
      <c r="AK1115" t="s">
        <v>957</v>
      </c>
      <c r="AL1115" s="58">
        <v>1</v>
      </c>
      <c r="AM1115">
        <v>1</v>
      </c>
      <c r="AN1115">
        <v>1</v>
      </c>
      <c r="AO1115">
        <v>2</v>
      </c>
      <c r="AP1115">
        <v>1</v>
      </c>
      <c r="AQ1115">
        <v>2</v>
      </c>
      <c r="AR1115">
        <v>1</v>
      </c>
      <c r="AS1115">
        <v>2</v>
      </c>
      <c r="AT1115">
        <v>1</v>
      </c>
      <c r="AU1115">
        <v>1</v>
      </c>
      <c r="AV1115">
        <v>2</v>
      </c>
      <c r="AW1115">
        <v>1</v>
      </c>
      <c r="AX1115">
        <v>1</v>
      </c>
      <c r="AY1115">
        <v>2</v>
      </c>
      <c r="AZ1115">
        <v>2</v>
      </c>
      <c r="BA1115">
        <v>1</v>
      </c>
      <c r="BB1115">
        <v>1</v>
      </c>
      <c r="BC1115">
        <v>1</v>
      </c>
      <c r="BD1115">
        <v>1</v>
      </c>
      <c r="BE1115">
        <v>1</v>
      </c>
      <c r="BF1115">
        <v>1</v>
      </c>
      <c r="BG1115">
        <v>1</v>
      </c>
      <c r="BH1115">
        <v>1</v>
      </c>
      <c r="BI1115">
        <v>1</v>
      </c>
      <c r="BJ1115">
        <v>1</v>
      </c>
      <c r="BK1115">
        <v>1</v>
      </c>
      <c r="BL1115">
        <v>1</v>
      </c>
      <c r="BM1115">
        <v>1</v>
      </c>
      <c r="BN1115">
        <v>4</v>
      </c>
      <c r="BO1115">
        <v>1</v>
      </c>
      <c r="BP1115">
        <v>1</v>
      </c>
      <c r="BQ1115">
        <v>3</v>
      </c>
      <c r="BR1115">
        <v>1</v>
      </c>
      <c r="BS1115">
        <v>1</v>
      </c>
    </row>
    <row r="1116" spans="1:72" hidden="1">
      <c r="A1116" s="9">
        <v>5164</v>
      </c>
      <c r="B1116" s="9">
        <v>2</v>
      </c>
      <c r="C1116" s="9">
        <v>5</v>
      </c>
      <c r="D1116" s="9">
        <v>4</v>
      </c>
      <c r="E1116" s="9">
        <v>11</v>
      </c>
      <c r="F1116" s="9">
        <v>0</v>
      </c>
      <c r="G1116" s="9">
        <v>0</v>
      </c>
      <c r="H1116" s="9">
        <v>1</v>
      </c>
      <c r="I1116" s="9">
        <v>1</v>
      </c>
      <c r="J1116" s="9">
        <v>0</v>
      </c>
      <c r="K1116" s="9">
        <v>0</v>
      </c>
      <c r="L1116" s="9">
        <v>0</v>
      </c>
      <c r="M1116" s="9">
        <v>1</v>
      </c>
      <c r="N1116" s="9">
        <v>1</v>
      </c>
      <c r="O1116" s="9">
        <v>2</v>
      </c>
      <c r="P1116" s="9">
        <v>1</v>
      </c>
      <c r="Q1116" s="9">
        <v>1</v>
      </c>
      <c r="R1116" s="9">
        <v>1</v>
      </c>
      <c r="S1116" s="9">
        <v>2</v>
      </c>
      <c r="T1116" s="9">
        <v>2</v>
      </c>
      <c r="U1116" s="9">
        <v>1</v>
      </c>
      <c r="V1116" s="9">
        <v>2</v>
      </c>
      <c r="W1116" s="75">
        <v>1</v>
      </c>
      <c r="X1116" s="75">
        <v>1</v>
      </c>
      <c r="Y1116" s="75">
        <v>2</v>
      </c>
      <c r="Z1116" s="9">
        <v>2</v>
      </c>
      <c r="AA1116" s="9">
        <v>1</v>
      </c>
      <c r="AB1116" s="9">
        <v>1</v>
      </c>
      <c r="AC1116" s="9">
        <v>2</v>
      </c>
      <c r="AD1116" s="9">
        <v>1</v>
      </c>
      <c r="AE1116" s="9">
        <v>2</v>
      </c>
      <c r="AF1116" s="9">
        <v>1</v>
      </c>
      <c r="AG1116" s="9">
        <v>2</v>
      </c>
      <c r="AH1116" s="91">
        <v>2</v>
      </c>
      <c r="AI1116" s="9">
        <v>1</v>
      </c>
      <c r="AJ1116">
        <v>2</v>
      </c>
      <c r="AK1116" t="s">
        <v>957</v>
      </c>
      <c r="AL1116" s="58">
        <v>1</v>
      </c>
      <c r="AM1116">
        <v>1</v>
      </c>
      <c r="AN1116">
        <v>2</v>
      </c>
      <c r="AO1116">
        <v>2</v>
      </c>
      <c r="AP1116">
        <v>1</v>
      </c>
      <c r="AQ1116">
        <v>2</v>
      </c>
      <c r="AR1116">
        <v>2</v>
      </c>
      <c r="AS1116">
        <v>2</v>
      </c>
      <c r="AT1116">
        <v>1</v>
      </c>
      <c r="AU1116">
        <v>1</v>
      </c>
      <c r="AV1116">
        <v>2</v>
      </c>
      <c r="AW1116">
        <v>2</v>
      </c>
      <c r="AX1116">
        <v>2</v>
      </c>
      <c r="AY1116">
        <v>2</v>
      </c>
      <c r="AZ1116">
        <v>2</v>
      </c>
      <c r="BA1116">
        <v>1</v>
      </c>
      <c r="BB1116">
        <v>2</v>
      </c>
      <c r="BC1116">
        <v>1</v>
      </c>
      <c r="BD1116">
        <v>1</v>
      </c>
      <c r="BE1116">
        <v>1</v>
      </c>
      <c r="BF1116">
        <v>2</v>
      </c>
      <c r="BG1116">
        <v>2</v>
      </c>
      <c r="BH1116">
        <v>1</v>
      </c>
      <c r="BI1116">
        <v>2</v>
      </c>
      <c r="BJ1116">
        <v>1</v>
      </c>
      <c r="BK1116">
        <v>1</v>
      </c>
      <c r="BL1116">
        <v>1</v>
      </c>
      <c r="BM1116">
        <v>2</v>
      </c>
      <c r="BN1116">
        <v>4</v>
      </c>
      <c r="BO1116">
        <v>2</v>
      </c>
      <c r="BP1116">
        <v>2</v>
      </c>
      <c r="BQ1116">
        <v>2</v>
      </c>
      <c r="BR1116">
        <v>1</v>
      </c>
      <c r="BS1116">
        <v>2</v>
      </c>
    </row>
    <row r="1117" spans="1:72" hidden="1">
      <c r="A1117" s="9">
        <v>5165</v>
      </c>
      <c r="B1117" s="9">
        <v>2</v>
      </c>
      <c r="C1117" s="9">
        <v>2</v>
      </c>
      <c r="D1117" s="9">
        <v>2</v>
      </c>
      <c r="E1117" s="9">
        <v>6</v>
      </c>
      <c r="F1117" s="9">
        <v>0</v>
      </c>
      <c r="G1117" s="9">
        <v>0</v>
      </c>
      <c r="H1117" s="9">
        <v>0</v>
      </c>
      <c r="I1117" s="9">
        <v>1</v>
      </c>
      <c r="J1117" s="9">
        <v>0</v>
      </c>
      <c r="K1117" s="9">
        <v>0</v>
      </c>
      <c r="L1117" s="9">
        <v>0</v>
      </c>
      <c r="M1117" s="9">
        <v>1</v>
      </c>
      <c r="N1117" s="9">
        <v>1</v>
      </c>
      <c r="O1117" s="9">
        <v>1</v>
      </c>
      <c r="P1117" s="9">
        <v>1</v>
      </c>
      <c r="Q1117" s="9">
        <v>1</v>
      </c>
      <c r="R1117" s="9">
        <v>1</v>
      </c>
      <c r="S1117" s="9">
        <v>1</v>
      </c>
      <c r="T1117" s="9">
        <v>2</v>
      </c>
      <c r="U1117" s="9">
        <v>1</v>
      </c>
      <c r="V1117" s="9">
        <v>2</v>
      </c>
      <c r="W1117" s="75">
        <v>1</v>
      </c>
      <c r="X1117" s="75">
        <v>1</v>
      </c>
      <c r="Y1117" s="75">
        <v>2</v>
      </c>
      <c r="Z1117" s="9">
        <v>1</v>
      </c>
      <c r="AA1117" s="9">
        <v>2</v>
      </c>
      <c r="AB1117" s="9">
        <v>1</v>
      </c>
      <c r="AC1117" s="9">
        <v>1</v>
      </c>
      <c r="AD1117" s="9">
        <v>1</v>
      </c>
      <c r="AE1117" s="9">
        <v>1</v>
      </c>
      <c r="AF1117" s="9">
        <v>1</v>
      </c>
      <c r="AG1117" s="9">
        <v>1</v>
      </c>
      <c r="AH1117" s="91">
        <v>1</v>
      </c>
      <c r="AI1117" s="9">
        <v>1</v>
      </c>
      <c r="AJ1117">
        <v>2</v>
      </c>
      <c r="AK1117" t="s">
        <v>957</v>
      </c>
      <c r="AL1117" s="58">
        <v>1</v>
      </c>
      <c r="AM1117">
        <v>1</v>
      </c>
      <c r="AN1117">
        <v>1</v>
      </c>
      <c r="AO1117">
        <v>1</v>
      </c>
      <c r="AP1117">
        <v>1</v>
      </c>
      <c r="AQ1117">
        <v>1</v>
      </c>
      <c r="AR1117">
        <v>1</v>
      </c>
      <c r="AS1117">
        <v>1</v>
      </c>
      <c r="AT1117">
        <v>1</v>
      </c>
      <c r="AU1117">
        <v>1</v>
      </c>
      <c r="AV1117">
        <v>1</v>
      </c>
      <c r="AW1117">
        <v>1</v>
      </c>
      <c r="AX1117">
        <v>1</v>
      </c>
      <c r="AY1117">
        <v>1</v>
      </c>
      <c r="AZ1117">
        <v>1</v>
      </c>
      <c r="BA1117">
        <v>1</v>
      </c>
      <c r="BB1117">
        <v>1</v>
      </c>
      <c r="BC1117">
        <v>1</v>
      </c>
      <c r="BD1117">
        <v>1</v>
      </c>
      <c r="BE1117">
        <v>1</v>
      </c>
      <c r="BF1117">
        <v>1</v>
      </c>
      <c r="BG1117">
        <v>1</v>
      </c>
      <c r="BH1117">
        <v>1</v>
      </c>
      <c r="BI1117">
        <v>1</v>
      </c>
      <c r="BJ1117">
        <v>1</v>
      </c>
      <c r="BK1117">
        <v>1</v>
      </c>
      <c r="BL1117">
        <v>1</v>
      </c>
      <c r="BM1117">
        <v>1</v>
      </c>
      <c r="BN1117">
        <v>1</v>
      </c>
      <c r="BO1117">
        <v>1</v>
      </c>
      <c r="BP1117">
        <v>1</v>
      </c>
      <c r="BQ1117">
        <v>1</v>
      </c>
      <c r="BR1117">
        <v>1</v>
      </c>
      <c r="BS1117">
        <v>1</v>
      </c>
    </row>
    <row r="1118" spans="1:72">
      <c r="A1118" s="9">
        <v>5166</v>
      </c>
      <c r="B1118" s="9">
        <v>1</v>
      </c>
      <c r="C1118" s="9">
        <v>5</v>
      </c>
      <c r="D1118" s="9">
        <v>2</v>
      </c>
      <c r="E1118" s="9">
        <v>3</v>
      </c>
      <c r="F1118" s="9">
        <v>0</v>
      </c>
      <c r="G1118" s="9">
        <v>0</v>
      </c>
      <c r="H1118" s="9">
        <v>0</v>
      </c>
      <c r="I1118" s="9">
        <v>0</v>
      </c>
      <c r="J1118" s="9">
        <v>0</v>
      </c>
      <c r="K1118" s="9">
        <v>0</v>
      </c>
      <c r="L1118" s="9">
        <v>1</v>
      </c>
      <c r="M1118" s="9">
        <v>3</v>
      </c>
      <c r="N1118" s="9">
        <v>2</v>
      </c>
      <c r="O1118" s="9">
        <v>2</v>
      </c>
      <c r="P1118" s="9">
        <v>1</v>
      </c>
      <c r="Q1118" s="9">
        <v>1</v>
      </c>
      <c r="R1118" s="9">
        <v>1</v>
      </c>
      <c r="S1118" s="9">
        <v>1</v>
      </c>
      <c r="T1118" s="9">
        <v>2</v>
      </c>
      <c r="U1118" s="9">
        <v>1</v>
      </c>
      <c r="V1118" s="9">
        <v>1</v>
      </c>
      <c r="W1118" s="75">
        <v>2</v>
      </c>
      <c r="X1118" s="75" t="s">
        <v>956</v>
      </c>
      <c r="Y1118" s="75" t="s">
        <v>952</v>
      </c>
      <c r="Z1118" s="9" t="s">
        <v>952</v>
      </c>
      <c r="AA1118" s="9">
        <v>1</v>
      </c>
      <c r="AB1118" s="9">
        <v>2</v>
      </c>
      <c r="AC1118" s="9">
        <v>2</v>
      </c>
      <c r="AD1118" s="9">
        <v>1</v>
      </c>
      <c r="AE1118" s="9">
        <v>1</v>
      </c>
      <c r="AF1118" s="9">
        <v>2</v>
      </c>
      <c r="AG1118" s="9">
        <v>1</v>
      </c>
      <c r="AH1118" s="9"/>
      <c r="AI1118" s="9"/>
      <c r="AJ1118">
        <v>2</v>
      </c>
      <c r="AK1118" t="s">
        <v>957</v>
      </c>
      <c r="AL1118" s="58">
        <v>2</v>
      </c>
      <c r="AM1118">
        <v>1</v>
      </c>
      <c r="AN1118">
        <v>2</v>
      </c>
      <c r="AO1118">
        <v>2</v>
      </c>
      <c r="AP1118">
        <v>1</v>
      </c>
      <c r="AQ1118">
        <v>2</v>
      </c>
      <c r="AR1118">
        <v>2</v>
      </c>
      <c r="AS1118">
        <v>2</v>
      </c>
      <c r="AT1118">
        <v>2</v>
      </c>
      <c r="AU1118">
        <v>2</v>
      </c>
      <c r="AV1118">
        <v>2</v>
      </c>
      <c r="AW1118">
        <v>2</v>
      </c>
      <c r="AX1118">
        <v>2</v>
      </c>
      <c r="AY1118">
        <v>2</v>
      </c>
      <c r="AZ1118">
        <v>2</v>
      </c>
      <c r="BA1118">
        <v>1</v>
      </c>
      <c r="BB1118">
        <v>2</v>
      </c>
      <c r="BC1118">
        <v>1</v>
      </c>
      <c r="BD1118">
        <v>1</v>
      </c>
      <c r="BE1118">
        <v>1</v>
      </c>
      <c r="BF1118">
        <v>2</v>
      </c>
      <c r="BG1118">
        <v>2</v>
      </c>
      <c r="BH1118">
        <v>1</v>
      </c>
      <c r="BI1118">
        <v>2</v>
      </c>
      <c r="BJ1118">
        <v>1</v>
      </c>
      <c r="BK1118">
        <v>2</v>
      </c>
      <c r="BL1118">
        <v>2</v>
      </c>
      <c r="BM1118">
        <v>1</v>
      </c>
      <c r="BN1118">
        <v>4</v>
      </c>
      <c r="BO1118">
        <v>3</v>
      </c>
      <c r="BP1118">
        <v>4</v>
      </c>
      <c r="BQ1118">
        <v>4</v>
      </c>
      <c r="BR1118">
        <v>1</v>
      </c>
      <c r="BS1118">
        <v>5</v>
      </c>
      <c r="BT1118" t="s">
        <v>212</v>
      </c>
    </row>
    <row r="1119" spans="1:72">
      <c r="A1119" s="9">
        <v>5167</v>
      </c>
      <c r="B1119" s="9">
        <v>2</v>
      </c>
      <c r="C1119" s="9">
        <v>2</v>
      </c>
      <c r="D1119" s="9">
        <v>7</v>
      </c>
      <c r="E1119" s="9">
        <v>1</v>
      </c>
      <c r="F1119" s="9">
        <v>0</v>
      </c>
      <c r="G1119" s="9">
        <v>0</v>
      </c>
      <c r="H1119" s="9">
        <v>0</v>
      </c>
      <c r="I1119" s="9">
        <v>1</v>
      </c>
      <c r="J1119" s="9">
        <v>0</v>
      </c>
      <c r="K1119" s="9">
        <v>0</v>
      </c>
      <c r="L1119" s="9">
        <v>0</v>
      </c>
      <c r="M1119" s="9">
        <v>2</v>
      </c>
      <c r="N1119" s="9">
        <v>2</v>
      </c>
      <c r="O1119" s="9">
        <v>2</v>
      </c>
      <c r="P1119" s="9">
        <v>1</v>
      </c>
      <c r="Q1119" s="9">
        <v>1</v>
      </c>
      <c r="R1119" s="9">
        <v>1</v>
      </c>
      <c r="S1119" s="9">
        <v>2</v>
      </c>
      <c r="T1119" s="9">
        <v>2</v>
      </c>
      <c r="U1119" s="9">
        <v>1</v>
      </c>
      <c r="V1119" s="9">
        <v>2</v>
      </c>
      <c r="W1119" s="75">
        <v>2</v>
      </c>
      <c r="X1119" s="75" t="s">
        <v>956</v>
      </c>
      <c r="Y1119" s="75" t="s">
        <v>952</v>
      </c>
      <c r="Z1119" s="9" t="s">
        <v>952</v>
      </c>
      <c r="AA1119" s="9">
        <v>2</v>
      </c>
      <c r="AB1119" s="9">
        <v>2</v>
      </c>
      <c r="AC1119" s="9">
        <v>2</v>
      </c>
      <c r="AD1119" s="9">
        <v>1</v>
      </c>
      <c r="AE1119" s="9">
        <v>2</v>
      </c>
      <c r="AF1119" s="9">
        <v>1</v>
      </c>
      <c r="AG1119" s="9">
        <v>2</v>
      </c>
      <c r="AH1119" s="91">
        <v>1</v>
      </c>
      <c r="AI1119" s="9">
        <v>2</v>
      </c>
      <c r="AJ1119">
        <v>2</v>
      </c>
      <c r="AK1119" t="s">
        <v>957</v>
      </c>
      <c r="AL1119" s="58">
        <v>2</v>
      </c>
      <c r="AM1119">
        <v>1</v>
      </c>
      <c r="AN1119">
        <v>2</v>
      </c>
      <c r="AO1119">
        <v>2</v>
      </c>
      <c r="AP1119">
        <v>1</v>
      </c>
      <c r="AQ1119">
        <v>2</v>
      </c>
      <c r="AR1119">
        <v>2</v>
      </c>
      <c r="AS1119">
        <v>2</v>
      </c>
      <c r="AT1119">
        <v>1</v>
      </c>
      <c r="AU1119">
        <v>2</v>
      </c>
      <c r="AV1119">
        <v>2</v>
      </c>
      <c r="AW1119">
        <v>1</v>
      </c>
      <c r="AX1119">
        <v>2</v>
      </c>
      <c r="AY1119">
        <v>2</v>
      </c>
      <c r="AZ1119">
        <v>2</v>
      </c>
      <c r="BA1119">
        <v>2</v>
      </c>
      <c r="BB1119">
        <v>1</v>
      </c>
      <c r="BC1119">
        <v>1</v>
      </c>
      <c r="BD1119">
        <v>1</v>
      </c>
      <c r="BE1119">
        <v>1</v>
      </c>
      <c r="BF1119">
        <v>2</v>
      </c>
      <c r="BG1119">
        <v>1</v>
      </c>
      <c r="BH1119">
        <v>1</v>
      </c>
      <c r="BI1119">
        <v>3</v>
      </c>
      <c r="BJ1119">
        <v>1</v>
      </c>
      <c r="BK1119">
        <v>2</v>
      </c>
      <c r="BL1119">
        <v>1</v>
      </c>
      <c r="BM1119">
        <v>1</v>
      </c>
      <c r="BN1119">
        <v>4</v>
      </c>
      <c r="BO1119">
        <v>3</v>
      </c>
      <c r="BP1119">
        <v>2</v>
      </c>
      <c r="BQ1119">
        <v>3</v>
      </c>
      <c r="BR1119">
        <v>2</v>
      </c>
      <c r="BS1119">
        <v>2</v>
      </c>
    </row>
    <row r="1120" spans="1:72" hidden="1">
      <c r="A1120" s="9">
        <v>5168</v>
      </c>
      <c r="B1120" s="9">
        <v>2</v>
      </c>
      <c r="C1120" s="9">
        <v>6</v>
      </c>
      <c r="D1120" s="9">
        <v>7</v>
      </c>
      <c r="E1120" s="9">
        <v>16</v>
      </c>
      <c r="F1120" s="9">
        <v>0</v>
      </c>
      <c r="G1120" s="9">
        <v>0</v>
      </c>
      <c r="H1120" s="9">
        <v>0</v>
      </c>
      <c r="I1120" s="9">
        <v>0</v>
      </c>
      <c r="J1120" s="9">
        <v>0</v>
      </c>
      <c r="K1120" s="9">
        <v>0</v>
      </c>
      <c r="L1120" s="9">
        <v>1</v>
      </c>
      <c r="M1120" s="9">
        <v>2</v>
      </c>
      <c r="N1120" s="9">
        <v>2</v>
      </c>
      <c r="O1120" s="9">
        <v>2</v>
      </c>
      <c r="P1120" s="9">
        <v>1</v>
      </c>
      <c r="Q1120" s="9">
        <v>1</v>
      </c>
      <c r="R1120" s="9">
        <v>1</v>
      </c>
      <c r="S1120" s="9">
        <v>1</v>
      </c>
      <c r="T1120" s="9">
        <v>1</v>
      </c>
      <c r="U1120" s="9">
        <v>1</v>
      </c>
      <c r="V1120" s="9">
        <v>1</v>
      </c>
      <c r="W1120" s="75">
        <v>2</v>
      </c>
      <c r="X1120" s="75" t="s">
        <v>956</v>
      </c>
      <c r="Y1120" s="75" t="s">
        <v>952</v>
      </c>
      <c r="Z1120" s="9" t="s">
        <v>952</v>
      </c>
      <c r="AA1120" s="9">
        <v>1</v>
      </c>
      <c r="AB1120" s="9">
        <v>2</v>
      </c>
      <c r="AC1120" s="9">
        <v>1</v>
      </c>
      <c r="AD1120" s="9">
        <v>1</v>
      </c>
      <c r="AE1120" s="9">
        <v>2</v>
      </c>
      <c r="AF1120" s="9">
        <v>1</v>
      </c>
      <c r="AG1120" s="9">
        <v>1</v>
      </c>
      <c r="AH1120" s="9">
        <v>1</v>
      </c>
      <c r="AI1120" s="9">
        <v>1</v>
      </c>
      <c r="AJ1120">
        <v>2</v>
      </c>
      <c r="AK1120" t="s">
        <v>957</v>
      </c>
      <c r="AL1120" s="58">
        <v>1</v>
      </c>
      <c r="AM1120">
        <v>1</v>
      </c>
      <c r="AN1120">
        <v>1</v>
      </c>
      <c r="AO1120">
        <v>1</v>
      </c>
      <c r="AP1120">
        <v>2</v>
      </c>
      <c r="AQ1120">
        <v>2</v>
      </c>
      <c r="AR1120">
        <v>2</v>
      </c>
      <c r="AS1120">
        <v>2</v>
      </c>
      <c r="AT1120">
        <v>1</v>
      </c>
      <c r="AU1120">
        <v>1</v>
      </c>
      <c r="AV1120">
        <v>2</v>
      </c>
      <c r="AW1120">
        <v>1</v>
      </c>
      <c r="AX1120">
        <v>2</v>
      </c>
      <c r="AY1120">
        <v>2</v>
      </c>
      <c r="AZ1120">
        <v>1</v>
      </c>
      <c r="BA1120">
        <v>1</v>
      </c>
      <c r="BB1120">
        <v>1</v>
      </c>
      <c r="BC1120">
        <v>1</v>
      </c>
      <c r="BD1120">
        <v>1</v>
      </c>
      <c r="BE1120">
        <v>2</v>
      </c>
      <c r="BF1120" t="s">
        <v>957</v>
      </c>
      <c r="BG1120" t="s">
        <v>957</v>
      </c>
      <c r="BH1120">
        <v>1</v>
      </c>
      <c r="BI1120">
        <v>3</v>
      </c>
      <c r="BJ1120">
        <v>1</v>
      </c>
      <c r="BK1120">
        <v>3</v>
      </c>
      <c r="BL1120">
        <v>2</v>
      </c>
      <c r="BM1120">
        <v>2</v>
      </c>
      <c r="BN1120">
        <v>4</v>
      </c>
      <c r="BO1120">
        <v>3</v>
      </c>
      <c r="BP1120">
        <v>2</v>
      </c>
      <c r="BQ1120">
        <v>3</v>
      </c>
      <c r="BR1120">
        <v>1</v>
      </c>
      <c r="BS1120">
        <v>2</v>
      </c>
    </row>
    <row r="1121" spans="1:72" hidden="1">
      <c r="A1121" s="9">
        <v>5169</v>
      </c>
      <c r="B1121" s="9">
        <v>2</v>
      </c>
      <c r="C1121" s="9">
        <v>9</v>
      </c>
      <c r="D1121" s="9">
        <v>3</v>
      </c>
      <c r="E1121" s="9">
        <v>9</v>
      </c>
      <c r="F1121" s="9">
        <v>0</v>
      </c>
      <c r="G1121" s="9">
        <v>0</v>
      </c>
      <c r="H1121" s="9">
        <v>0</v>
      </c>
      <c r="I1121" s="9">
        <v>0</v>
      </c>
      <c r="J1121" s="9">
        <v>0</v>
      </c>
      <c r="K1121" s="9">
        <v>1</v>
      </c>
      <c r="L1121" s="9">
        <v>0</v>
      </c>
      <c r="M1121" s="9">
        <v>2</v>
      </c>
      <c r="N1121" s="9">
        <v>1</v>
      </c>
      <c r="O1121" s="9">
        <v>1</v>
      </c>
      <c r="P1121" s="9">
        <v>1</v>
      </c>
      <c r="Q1121" s="9">
        <v>1</v>
      </c>
      <c r="R1121" s="9">
        <v>1</v>
      </c>
      <c r="S1121" s="9">
        <v>1</v>
      </c>
      <c r="T1121" s="9">
        <v>1</v>
      </c>
      <c r="U1121" s="9">
        <v>1</v>
      </c>
      <c r="V1121" s="9">
        <v>2</v>
      </c>
      <c r="W1121" s="75">
        <v>2</v>
      </c>
      <c r="X1121" s="75" t="s">
        <v>956</v>
      </c>
      <c r="Y1121" s="75" t="s">
        <v>952</v>
      </c>
      <c r="Z1121" s="9" t="s">
        <v>952</v>
      </c>
      <c r="AA1121" s="9">
        <v>1</v>
      </c>
      <c r="AB1121" s="9">
        <v>1</v>
      </c>
      <c r="AC1121" s="9">
        <v>1</v>
      </c>
      <c r="AD1121" s="9">
        <v>1</v>
      </c>
      <c r="AE1121" s="9">
        <v>2</v>
      </c>
      <c r="AF1121" s="9">
        <v>1</v>
      </c>
      <c r="AG1121" s="9">
        <v>1</v>
      </c>
      <c r="AH1121" s="9">
        <v>1</v>
      </c>
      <c r="AI1121" s="9">
        <v>2</v>
      </c>
      <c r="AJ1121">
        <v>2</v>
      </c>
      <c r="AK1121" t="s">
        <v>957</v>
      </c>
      <c r="AL1121" s="58">
        <v>1</v>
      </c>
      <c r="AM1121">
        <v>1</v>
      </c>
      <c r="AN1121">
        <v>1</v>
      </c>
      <c r="AO1121">
        <v>2</v>
      </c>
      <c r="AP1121">
        <v>1</v>
      </c>
      <c r="AQ1121">
        <v>2</v>
      </c>
      <c r="AR1121">
        <v>1</v>
      </c>
      <c r="AS1121">
        <v>2</v>
      </c>
      <c r="AT1121">
        <v>2</v>
      </c>
      <c r="AU1121">
        <v>2</v>
      </c>
      <c r="AV1121">
        <v>2</v>
      </c>
      <c r="AW1121">
        <v>1</v>
      </c>
      <c r="AX1121">
        <v>2</v>
      </c>
      <c r="AY1121">
        <v>2</v>
      </c>
      <c r="AZ1121">
        <v>2</v>
      </c>
      <c r="BA1121">
        <v>1</v>
      </c>
      <c r="BB1121">
        <v>1</v>
      </c>
      <c r="BC1121">
        <v>1</v>
      </c>
      <c r="BD1121">
        <v>1</v>
      </c>
      <c r="BF1121" t="s">
        <v>957</v>
      </c>
      <c r="BG1121" t="s">
        <v>957</v>
      </c>
      <c r="BH1121">
        <v>1</v>
      </c>
      <c r="BI1121">
        <v>1</v>
      </c>
      <c r="BJ1121">
        <v>1</v>
      </c>
      <c r="BK1121">
        <v>1</v>
      </c>
      <c r="BL1121">
        <v>1</v>
      </c>
      <c r="BM1121">
        <v>1</v>
      </c>
      <c r="BN1121">
        <v>3</v>
      </c>
      <c r="BO1121">
        <v>2</v>
      </c>
      <c r="BP1121">
        <v>1</v>
      </c>
      <c r="BQ1121">
        <v>1</v>
      </c>
      <c r="BR1121">
        <v>1</v>
      </c>
      <c r="BS1121">
        <v>1</v>
      </c>
    </row>
    <row r="1122" spans="1:72">
      <c r="A1122" s="9">
        <v>5170</v>
      </c>
      <c r="B1122" s="9">
        <v>1</v>
      </c>
      <c r="C1122" s="9">
        <v>9</v>
      </c>
      <c r="D1122" s="9">
        <v>7</v>
      </c>
      <c r="E1122" s="9">
        <v>13</v>
      </c>
      <c r="F1122" s="9">
        <v>0</v>
      </c>
      <c r="G1122" s="9">
        <v>0</v>
      </c>
      <c r="H1122" s="9">
        <v>0</v>
      </c>
      <c r="I1122" s="9">
        <v>0</v>
      </c>
      <c r="J1122" s="9">
        <v>0</v>
      </c>
      <c r="K1122" s="9">
        <v>1</v>
      </c>
      <c r="L1122" s="9">
        <v>0</v>
      </c>
      <c r="M1122" s="9">
        <v>2</v>
      </c>
      <c r="N1122" s="9">
        <v>2</v>
      </c>
      <c r="O1122" s="9">
        <v>1</v>
      </c>
      <c r="P1122" s="9">
        <v>1</v>
      </c>
      <c r="Q1122" s="9">
        <v>1</v>
      </c>
      <c r="R1122" s="9">
        <v>1</v>
      </c>
      <c r="S1122" s="9">
        <v>2</v>
      </c>
      <c r="T1122" s="9">
        <v>1</v>
      </c>
      <c r="U1122" s="9">
        <v>1</v>
      </c>
      <c r="V1122" s="9">
        <v>2</v>
      </c>
      <c r="W1122" s="75">
        <v>2</v>
      </c>
      <c r="X1122" s="75" t="s">
        <v>956</v>
      </c>
      <c r="Y1122" s="75" t="s">
        <v>952</v>
      </c>
      <c r="Z1122" s="9" t="s">
        <v>952</v>
      </c>
      <c r="AA1122" s="9">
        <v>1</v>
      </c>
      <c r="AB1122" s="9">
        <v>2</v>
      </c>
      <c r="AC1122" s="9">
        <v>2</v>
      </c>
      <c r="AD1122" s="9">
        <v>1</v>
      </c>
      <c r="AE1122" s="9">
        <v>1</v>
      </c>
      <c r="AF1122" s="9">
        <v>1</v>
      </c>
      <c r="AG1122" s="9">
        <v>1</v>
      </c>
      <c r="AH1122" s="91">
        <v>2</v>
      </c>
      <c r="AI1122" s="9">
        <v>2</v>
      </c>
      <c r="AJ1122">
        <v>2</v>
      </c>
      <c r="AK1122" t="s">
        <v>957</v>
      </c>
      <c r="AL1122" s="58">
        <v>2</v>
      </c>
      <c r="AM1122">
        <v>1</v>
      </c>
      <c r="AN1122">
        <v>1</v>
      </c>
      <c r="AO1122">
        <v>1</v>
      </c>
      <c r="AP1122">
        <v>2</v>
      </c>
      <c r="AQ1122">
        <v>2</v>
      </c>
      <c r="AR1122">
        <v>2</v>
      </c>
      <c r="AS1122">
        <v>2</v>
      </c>
      <c r="AT1122">
        <v>2</v>
      </c>
      <c r="AU1122">
        <v>1</v>
      </c>
      <c r="AV1122">
        <v>2</v>
      </c>
      <c r="AW1122">
        <v>1</v>
      </c>
      <c r="AX1122">
        <v>1</v>
      </c>
      <c r="AY1122">
        <v>1</v>
      </c>
      <c r="AZ1122">
        <v>1</v>
      </c>
      <c r="BA1122">
        <v>1</v>
      </c>
      <c r="BB1122">
        <v>1</v>
      </c>
      <c r="BC1122">
        <v>1</v>
      </c>
      <c r="BD1122">
        <v>1</v>
      </c>
      <c r="BE1122">
        <v>2</v>
      </c>
      <c r="BF1122" t="s">
        <v>968</v>
      </c>
      <c r="BG1122" t="s">
        <v>957</v>
      </c>
      <c r="BH1122">
        <v>1</v>
      </c>
      <c r="BI1122">
        <v>2</v>
      </c>
      <c r="BJ1122">
        <v>1</v>
      </c>
      <c r="BK1122">
        <v>1</v>
      </c>
      <c r="BL1122">
        <v>1</v>
      </c>
      <c r="BM1122">
        <v>2</v>
      </c>
      <c r="BN1122">
        <v>4</v>
      </c>
      <c r="BO1122">
        <v>2</v>
      </c>
      <c r="BP1122">
        <v>2</v>
      </c>
      <c r="BQ1122">
        <v>3</v>
      </c>
      <c r="BR1122">
        <v>1</v>
      </c>
      <c r="BS1122">
        <v>2</v>
      </c>
    </row>
    <row r="1123" spans="1:72" hidden="1">
      <c r="A1123" s="9">
        <v>5171</v>
      </c>
      <c r="B1123" s="9">
        <v>2</v>
      </c>
      <c r="C1123" s="9">
        <v>4</v>
      </c>
      <c r="D1123" s="9">
        <v>5</v>
      </c>
      <c r="E1123" s="9">
        <v>8</v>
      </c>
      <c r="F1123" s="9">
        <v>0</v>
      </c>
      <c r="G1123" s="9">
        <v>0</v>
      </c>
      <c r="H1123" s="9">
        <v>0</v>
      </c>
      <c r="I1123" s="9">
        <v>1</v>
      </c>
      <c r="J1123" s="9">
        <v>0</v>
      </c>
      <c r="K1123" s="9">
        <v>0</v>
      </c>
      <c r="L1123" s="9">
        <v>0</v>
      </c>
      <c r="M1123" s="9">
        <v>1</v>
      </c>
      <c r="N1123" s="9">
        <v>1</v>
      </c>
      <c r="O1123" s="9">
        <v>2</v>
      </c>
      <c r="P1123" s="9">
        <v>1</v>
      </c>
      <c r="Q1123" s="9">
        <v>1</v>
      </c>
      <c r="R1123" s="9">
        <v>1</v>
      </c>
      <c r="S1123" s="9">
        <v>2</v>
      </c>
      <c r="T1123" s="9">
        <v>1</v>
      </c>
      <c r="U1123" s="9">
        <v>1</v>
      </c>
      <c r="V1123" s="9">
        <v>1</v>
      </c>
      <c r="W1123" s="75">
        <v>1</v>
      </c>
      <c r="X1123" s="75">
        <v>1</v>
      </c>
      <c r="Y1123" s="75">
        <v>2</v>
      </c>
      <c r="Z1123" s="9"/>
      <c r="AA1123" s="9">
        <v>2</v>
      </c>
      <c r="AB1123" s="9">
        <v>1</v>
      </c>
      <c r="AC1123" s="9">
        <v>1</v>
      </c>
      <c r="AD1123" s="9">
        <v>1</v>
      </c>
      <c r="AE1123" s="9">
        <v>1</v>
      </c>
      <c r="AF1123" s="9">
        <v>1</v>
      </c>
      <c r="AG1123" s="9">
        <v>1</v>
      </c>
      <c r="AH1123" s="9">
        <v>1</v>
      </c>
      <c r="AI1123" s="9">
        <v>2</v>
      </c>
      <c r="AJ1123">
        <v>2</v>
      </c>
      <c r="AK1123" t="s">
        <v>957</v>
      </c>
      <c r="AL1123" s="58">
        <v>1</v>
      </c>
      <c r="AM1123">
        <v>1</v>
      </c>
      <c r="AN1123">
        <v>1</v>
      </c>
      <c r="AO1123">
        <v>2</v>
      </c>
      <c r="AP1123">
        <v>1</v>
      </c>
      <c r="AQ1123">
        <v>1</v>
      </c>
      <c r="AR1123">
        <v>1</v>
      </c>
      <c r="AS1123">
        <v>2</v>
      </c>
      <c r="AT1123">
        <v>1</v>
      </c>
      <c r="AU1123">
        <v>1</v>
      </c>
      <c r="AV1123">
        <v>2</v>
      </c>
      <c r="AW1123">
        <v>1</v>
      </c>
      <c r="AX1123">
        <v>2</v>
      </c>
      <c r="AY1123">
        <v>1</v>
      </c>
      <c r="AZ1123">
        <v>2</v>
      </c>
      <c r="BA1123">
        <v>1</v>
      </c>
      <c r="BB1123">
        <v>2</v>
      </c>
      <c r="BC1123">
        <v>1</v>
      </c>
      <c r="BD1123">
        <v>1</v>
      </c>
      <c r="BE1123">
        <v>1</v>
      </c>
      <c r="BF1123">
        <v>2</v>
      </c>
      <c r="BG1123">
        <v>2</v>
      </c>
      <c r="BH1123">
        <v>1</v>
      </c>
      <c r="BI1123">
        <v>2</v>
      </c>
      <c r="BJ1123">
        <v>2</v>
      </c>
      <c r="BK1123">
        <v>2</v>
      </c>
      <c r="BL1123">
        <v>2</v>
      </c>
      <c r="BM1123">
        <v>2</v>
      </c>
      <c r="BN1123">
        <v>4</v>
      </c>
      <c r="BO1123">
        <v>2</v>
      </c>
      <c r="BP1123">
        <v>2</v>
      </c>
      <c r="BQ1123">
        <v>1</v>
      </c>
      <c r="BR1123">
        <v>1</v>
      </c>
      <c r="BS1123">
        <v>2</v>
      </c>
    </row>
    <row r="1124" spans="1:72" hidden="1">
      <c r="A1124" s="9">
        <v>5172</v>
      </c>
      <c r="B1124" s="9">
        <v>2</v>
      </c>
      <c r="C1124" s="9">
        <v>3</v>
      </c>
      <c r="D1124" s="9">
        <v>2</v>
      </c>
      <c r="E1124" s="9">
        <v>16</v>
      </c>
      <c r="F1124" s="9">
        <v>0</v>
      </c>
      <c r="G1124" s="9">
        <v>0</v>
      </c>
      <c r="H1124" s="9">
        <v>0</v>
      </c>
      <c r="I1124" s="9">
        <v>0</v>
      </c>
      <c r="J1124" s="9">
        <v>0</v>
      </c>
      <c r="K1124" s="9">
        <v>1</v>
      </c>
      <c r="L1124" s="9">
        <v>0</v>
      </c>
      <c r="M1124" s="9">
        <v>2</v>
      </c>
      <c r="N1124" s="9">
        <v>1</v>
      </c>
      <c r="O1124" s="9">
        <v>2</v>
      </c>
      <c r="P1124" s="9">
        <v>2</v>
      </c>
      <c r="Q1124" s="9">
        <v>1</v>
      </c>
      <c r="R1124" s="9">
        <v>1</v>
      </c>
      <c r="S1124" s="9">
        <v>1</v>
      </c>
      <c r="T1124" s="9">
        <v>1</v>
      </c>
      <c r="U1124" s="9">
        <v>1</v>
      </c>
      <c r="V1124" s="9">
        <v>1</v>
      </c>
      <c r="W1124" s="75">
        <v>1</v>
      </c>
      <c r="X1124" s="75">
        <v>1</v>
      </c>
      <c r="Y1124" s="75">
        <v>2</v>
      </c>
      <c r="Z1124" s="9">
        <v>1</v>
      </c>
      <c r="AA1124" s="9">
        <v>1</v>
      </c>
      <c r="AB1124" s="9">
        <v>2</v>
      </c>
      <c r="AC1124" s="9">
        <v>1</v>
      </c>
      <c r="AD1124" s="9">
        <v>1</v>
      </c>
      <c r="AE1124" s="9">
        <v>2</v>
      </c>
      <c r="AF1124" s="9">
        <v>1</v>
      </c>
      <c r="AG1124" s="9">
        <v>2</v>
      </c>
      <c r="AH1124" s="91">
        <v>1</v>
      </c>
      <c r="AI1124" s="9">
        <v>2</v>
      </c>
      <c r="AJ1124">
        <v>2</v>
      </c>
      <c r="AK1124" t="s">
        <v>957</v>
      </c>
      <c r="AL1124" s="58">
        <v>1</v>
      </c>
      <c r="AM1124">
        <v>1</v>
      </c>
      <c r="AN1124">
        <v>1</v>
      </c>
      <c r="AO1124">
        <v>2</v>
      </c>
      <c r="AP1124">
        <v>1</v>
      </c>
      <c r="AQ1124">
        <v>2</v>
      </c>
      <c r="AR1124">
        <v>1</v>
      </c>
      <c r="AS1124">
        <v>1</v>
      </c>
      <c r="AT1124">
        <v>1</v>
      </c>
      <c r="AU1124">
        <v>2</v>
      </c>
      <c r="AV1124">
        <v>2</v>
      </c>
      <c r="AW1124">
        <v>1</v>
      </c>
      <c r="AX1124">
        <v>1</v>
      </c>
      <c r="AY1124">
        <v>1</v>
      </c>
      <c r="AZ1124">
        <v>1</v>
      </c>
      <c r="BA1124">
        <v>1</v>
      </c>
      <c r="BB1124">
        <v>2</v>
      </c>
      <c r="BC1124">
        <v>1</v>
      </c>
      <c r="BD1124">
        <v>1</v>
      </c>
      <c r="BE1124">
        <v>1</v>
      </c>
      <c r="BF1124">
        <v>2</v>
      </c>
      <c r="BG1124">
        <v>2</v>
      </c>
      <c r="BH1124">
        <v>1</v>
      </c>
      <c r="BI1124">
        <v>3</v>
      </c>
      <c r="BJ1124">
        <v>3</v>
      </c>
      <c r="BK1124">
        <v>2</v>
      </c>
      <c r="BL1124">
        <v>1</v>
      </c>
      <c r="BM1124">
        <v>2</v>
      </c>
      <c r="BN1124">
        <v>3</v>
      </c>
      <c r="BO1124">
        <v>2</v>
      </c>
      <c r="BP1124">
        <v>2</v>
      </c>
      <c r="BQ1124">
        <v>2</v>
      </c>
      <c r="BR1124">
        <v>1</v>
      </c>
      <c r="BS1124">
        <v>5</v>
      </c>
    </row>
    <row r="1125" spans="1:72" hidden="1">
      <c r="A1125" s="9">
        <v>5173</v>
      </c>
      <c r="B1125" s="9">
        <v>1</v>
      </c>
      <c r="C1125" s="9">
        <v>5</v>
      </c>
      <c r="D1125" s="9">
        <v>1</v>
      </c>
      <c r="E1125" s="9">
        <v>4</v>
      </c>
      <c r="F1125" s="9">
        <v>0</v>
      </c>
      <c r="G1125" s="9">
        <v>0</v>
      </c>
      <c r="H1125" s="9">
        <v>1</v>
      </c>
      <c r="I1125" s="9">
        <v>0</v>
      </c>
      <c r="J1125" s="9">
        <v>0</v>
      </c>
      <c r="K1125" s="9">
        <v>0</v>
      </c>
      <c r="L1125" s="9">
        <v>0</v>
      </c>
      <c r="M1125" s="9">
        <v>2</v>
      </c>
      <c r="N1125" s="9">
        <v>1</v>
      </c>
      <c r="O1125" s="9">
        <v>2</v>
      </c>
      <c r="P1125" s="9">
        <v>2</v>
      </c>
      <c r="Q1125" s="9">
        <v>1</v>
      </c>
      <c r="R1125" s="9">
        <v>2</v>
      </c>
      <c r="S1125" s="9"/>
      <c r="T1125" s="9">
        <v>1</v>
      </c>
      <c r="U1125" s="9">
        <v>1</v>
      </c>
      <c r="V1125" s="9">
        <v>1</v>
      </c>
      <c r="W1125" s="75">
        <v>1</v>
      </c>
      <c r="X1125" s="75">
        <v>2</v>
      </c>
      <c r="Y1125" s="75">
        <v>2</v>
      </c>
      <c r="Z1125" s="9">
        <v>1</v>
      </c>
      <c r="AA1125" s="9">
        <v>2</v>
      </c>
      <c r="AB1125" s="9">
        <v>2</v>
      </c>
      <c r="AC1125" s="9">
        <v>2</v>
      </c>
      <c r="AD1125" s="9">
        <v>1</v>
      </c>
      <c r="AE1125" s="9">
        <v>2</v>
      </c>
      <c r="AF1125" s="9">
        <v>1</v>
      </c>
      <c r="AG1125" s="9">
        <v>1</v>
      </c>
      <c r="AH1125" s="91">
        <v>1</v>
      </c>
      <c r="AI1125" s="9">
        <v>2</v>
      </c>
      <c r="AJ1125">
        <v>2</v>
      </c>
      <c r="AK1125" t="s">
        <v>957</v>
      </c>
      <c r="AL1125" s="58">
        <v>2</v>
      </c>
      <c r="AM1125">
        <v>1</v>
      </c>
      <c r="AN1125">
        <v>1</v>
      </c>
      <c r="AO1125">
        <v>2</v>
      </c>
      <c r="AP1125">
        <v>2</v>
      </c>
      <c r="AQ1125">
        <v>2</v>
      </c>
      <c r="AR1125">
        <v>2</v>
      </c>
      <c r="AS1125">
        <v>2</v>
      </c>
      <c r="AT1125">
        <v>2</v>
      </c>
      <c r="AU1125">
        <v>2</v>
      </c>
      <c r="AV1125">
        <v>2</v>
      </c>
      <c r="AW1125">
        <v>2</v>
      </c>
      <c r="AX1125">
        <v>2</v>
      </c>
      <c r="AY1125">
        <v>2</v>
      </c>
      <c r="AZ1125">
        <v>2</v>
      </c>
      <c r="BA1125">
        <v>1</v>
      </c>
      <c r="BB1125">
        <v>2</v>
      </c>
      <c r="BC1125">
        <v>1</v>
      </c>
      <c r="BD1125">
        <v>1</v>
      </c>
      <c r="BE1125">
        <v>1</v>
      </c>
      <c r="BF1125">
        <v>1</v>
      </c>
      <c r="BG1125">
        <v>1</v>
      </c>
      <c r="BH1125">
        <v>1</v>
      </c>
      <c r="BI1125">
        <v>4</v>
      </c>
      <c r="BJ1125">
        <v>1</v>
      </c>
      <c r="BL1125">
        <v>2</v>
      </c>
      <c r="BM1125">
        <v>1</v>
      </c>
      <c r="BN1125">
        <v>4</v>
      </c>
      <c r="BO1125">
        <v>3</v>
      </c>
      <c r="BP1125">
        <v>2</v>
      </c>
      <c r="BQ1125">
        <v>2</v>
      </c>
      <c r="BR1125">
        <v>1</v>
      </c>
      <c r="BS1125">
        <v>1</v>
      </c>
    </row>
    <row r="1126" spans="1:72" hidden="1">
      <c r="A1126" s="9">
        <v>5174</v>
      </c>
      <c r="B1126" s="9">
        <v>2</v>
      </c>
      <c r="C1126" s="9">
        <v>3</v>
      </c>
      <c r="D1126" s="9">
        <v>2</v>
      </c>
      <c r="E1126" s="9">
        <v>8</v>
      </c>
      <c r="F1126" s="9">
        <v>1</v>
      </c>
      <c r="G1126" s="9">
        <v>1</v>
      </c>
      <c r="H1126" s="9">
        <v>0</v>
      </c>
      <c r="I1126" s="9">
        <v>0</v>
      </c>
      <c r="J1126" s="9">
        <v>0</v>
      </c>
      <c r="K1126" s="9">
        <v>0</v>
      </c>
      <c r="L1126" s="9">
        <v>0</v>
      </c>
      <c r="M1126" s="9">
        <v>2</v>
      </c>
      <c r="N1126" s="9">
        <v>1</v>
      </c>
      <c r="O1126" s="9">
        <v>1</v>
      </c>
      <c r="P1126" s="9">
        <v>1</v>
      </c>
      <c r="Q1126" s="9">
        <v>1</v>
      </c>
      <c r="R1126" s="9">
        <v>1</v>
      </c>
      <c r="S1126" s="9">
        <v>2</v>
      </c>
      <c r="T1126" s="9">
        <v>1</v>
      </c>
      <c r="U1126" s="9">
        <v>1</v>
      </c>
      <c r="V1126" s="9">
        <v>1</v>
      </c>
      <c r="W1126" s="75">
        <v>1</v>
      </c>
      <c r="X1126" s="75">
        <v>1</v>
      </c>
      <c r="Y1126" s="75">
        <v>2</v>
      </c>
      <c r="Z1126" s="9">
        <v>1</v>
      </c>
      <c r="AA1126" s="9">
        <v>1</v>
      </c>
      <c r="AB1126" s="9">
        <v>2</v>
      </c>
      <c r="AC1126" s="9">
        <v>1</v>
      </c>
      <c r="AD1126" s="9">
        <v>1</v>
      </c>
      <c r="AE1126" s="9">
        <v>1</v>
      </c>
      <c r="AF1126" s="9">
        <v>1</v>
      </c>
      <c r="AG1126" s="9">
        <v>1</v>
      </c>
      <c r="AH1126" s="91">
        <v>1</v>
      </c>
      <c r="AI1126" s="9">
        <v>2</v>
      </c>
      <c r="AJ1126">
        <v>1</v>
      </c>
      <c r="AK1126">
        <v>1</v>
      </c>
      <c r="AL1126" s="58">
        <v>2</v>
      </c>
      <c r="AM1126">
        <v>1</v>
      </c>
      <c r="AN1126">
        <v>1</v>
      </c>
      <c r="AO1126">
        <v>2</v>
      </c>
      <c r="AP1126">
        <v>1</v>
      </c>
      <c r="AQ1126">
        <v>2</v>
      </c>
      <c r="AR1126">
        <v>1</v>
      </c>
      <c r="AS1126">
        <v>2</v>
      </c>
      <c r="AT1126">
        <v>1</v>
      </c>
      <c r="AU1126">
        <v>1</v>
      </c>
      <c r="AV1126">
        <v>2</v>
      </c>
      <c r="AW1126">
        <v>1</v>
      </c>
      <c r="AX1126">
        <v>1</v>
      </c>
      <c r="AY1126">
        <v>2</v>
      </c>
      <c r="AZ1126">
        <v>1</v>
      </c>
      <c r="BA1126">
        <v>1</v>
      </c>
      <c r="BB1126">
        <v>2</v>
      </c>
      <c r="BC1126">
        <v>1</v>
      </c>
      <c r="BD1126">
        <v>2</v>
      </c>
      <c r="BE1126">
        <v>1</v>
      </c>
      <c r="BF1126">
        <v>2</v>
      </c>
      <c r="BG1126">
        <v>2</v>
      </c>
      <c r="BH1126">
        <v>1</v>
      </c>
      <c r="BI1126">
        <v>2</v>
      </c>
      <c r="BJ1126">
        <v>2</v>
      </c>
      <c r="BK1126">
        <v>1</v>
      </c>
      <c r="BL1126">
        <v>2</v>
      </c>
      <c r="BM1126">
        <v>1</v>
      </c>
      <c r="BN1126">
        <v>4</v>
      </c>
      <c r="BO1126">
        <v>3</v>
      </c>
      <c r="BP1126">
        <v>2</v>
      </c>
      <c r="BQ1126">
        <v>2</v>
      </c>
      <c r="BR1126">
        <v>1</v>
      </c>
      <c r="BS1126">
        <v>2</v>
      </c>
      <c r="BT1126" t="s">
        <v>570</v>
      </c>
    </row>
    <row r="1127" spans="1:72">
      <c r="A1127" s="9">
        <v>5175</v>
      </c>
      <c r="B1127" s="9">
        <v>2</v>
      </c>
      <c r="C1127" s="9">
        <v>4</v>
      </c>
      <c r="D1127" s="9">
        <v>5</v>
      </c>
      <c r="E1127" s="9">
        <v>5</v>
      </c>
      <c r="F1127" s="9">
        <v>0</v>
      </c>
      <c r="G1127" s="9">
        <v>0</v>
      </c>
      <c r="H1127" s="9">
        <v>1</v>
      </c>
      <c r="I1127" s="9">
        <v>1</v>
      </c>
      <c r="J1127" s="9">
        <v>0</v>
      </c>
      <c r="K1127" s="9">
        <v>0</v>
      </c>
      <c r="L1127" s="9">
        <v>0</v>
      </c>
      <c r="M1127" s="9">
        <v>2</v>
      </c>
      <c r="N1127" s="9">
        <v>2</v>
      </c>
      <c r="O1127" s="9">
        <v>2</v>
      </c>
      <c r="P1127" s="9">
        <v>2</v>
      </c>
      <c r="Q1127" s="9">
        <v>1</v>
      </c>
      <c r="R1127" s="9">
        <v>1</v>
      </c>
      <c r="S1127" s="9">
        <v>2</v>
      </c>
      <c r="T1127" s="9">
        <v>2</v>
      </c>
      <c r="U1127" s="9">
        <v>1</v>
      </c>
      <c r="V1127" s="9">
        <v>2</v>
      </c>
      <c r="W1127" s="75">
        <v>1</v>
      </c>
      <c r="X1127" s="75">
        <v>1</v>
      </c>
      <c r="Y1127" s="75">
        <v>2</v>
      </c>
      <c r="Z1127" s="9">
        <v>1</v>
      </c>
      <c r="AA1127" s="9">
        <v>1</v>
      </c>
      <c r="AB1127" s="9">
        <v>2</v>
      </c>
      <c r="AC1127" s="9">
        <v>1</v>
      </c>
      <c r="AD1127" s="9">
        <v>1</v>
      </c>
      <c r="AE1127" s="9">
        <v>2</v>
      </c>
      <c r="AF1127" s="9">
        <v>2</v>
      </c>
      <c r="AG1127" s="9">
        <v>1</v>
      </c>
      <c r="AH1127" s="91">
        <v>1</v>
      </c>
      <c r="AI1127" s="9">
        <v>1</v>
      </c>
      <c r="AJ1127">
        <v>1</v>
      </c>
      <c r="AK1127">
        <v>1</v>
      </c>
      <c r="AL1127" s="58">
        <v>1</v>
      </c>
      <c r="AM1127">
        <v>1</v>
      </c>
      <c r="AN1127">
        <v>2</v>
      </c>
      <c r="AO1127">
        <v>2</v>
      </c>
      <c r="AP1127">
        <v>1</v>
      </c>
      <c r="AQ1127">
        <v>2</v>
      </c>
      <c r="AR1127">
        <v>1</v>
      </c>
      <c r="AS1127">
        <v>2</v>
      </c>
      <c r="AT1127">
        <v>1</v>
      </c>
      <c r="AU1127">
        <v>2</v>
      </c>
      <c r="AV1127">
        <v>2</v>
      </c>
      <c r="AW1127">
        <v>2</v>
      </c>
      <c r="AX1127">
        <v>2</v>
      </c>
      <c r="AY1127">
        <v>2</v>
      </c>
      <c r="AZ1127">
        <v>2</v>
      </c>
      <c r="BA1127">
        <v>1</v>
      </c>
      <c r="BB1127">
        <v>1</v>
      </c>
      <c r="BC1127">
        <v>1</v>
      </c>
      <c r="BD1127">
        <v>1</v>
      </c>
      <c r="BE1127">
        <v>1</v>
      </c>
      <c r="BF1127">
        <v>2</v>
      </c>
      <c r="BG1127">
        <v>4</v>
      </c>
      <c r="BH1127">
        <v>2</v>
      </c>
      <c r="BI1127">
        <v>2</v>
      </c>
      <c r="BJ1127">
        <v>2</v>
      </c>
      <c r="BK1127">
        <v>2</v>
      </c>
      <c r="BL1127">
        <v>2</v>
      </c>
      <c r="BM1127">
        <v>4</v>
      </c>
      <c r="BN1127">
        <v>4</v>
      </c>
      <c r="BO1127">
        <v>2</v>
      </c>
      <c r="BP1127">
        <v>2</v>
      </c>
      <c r="BQ1127">
        <v>4</v>
      </c>
      <c r="BR1127">
        <v>1</v>
      </c>
      <c r="BS1127">
        <v>2</v>
      </c>
      <c r="BT1127" t="s">
        <v>571</v>
      </c>
    </row>
    <row r="1128" spans="1:72" hidden="1">
      <c r="A1128" s="9">
        <v>5176</v>
      </c>
      <c r="B1128" s="9">
        <v>2</v>
      </c>
      <c r="C1128" s="9">
        <v>4</v>
      </c>
      <c r="D1128" s="9">
        <v>4</v>
      </c>
      <c r="E1128" s="9">
        <v>8</v>
      </c>
      <c r="F1128" s="9">
        <v>0</v>
      </c>
      <c r="G1128" s="9">
        <v>0</v>
      </c>
      <c r="H1128" s="9">
        <v>1</v>
      </c>
      <c r="I1128" s="9">
        <v>0</v>
      </c>
      <c r="J1128" s="9">
        <v>0</v>
      </c>
      <c r="K1128" s="9">
        <v>0</v>
      </c>
      <c r="L1128" s="9">
        <v>0</v>
      </c>
      <c r="M1128" s="9">
        <v>2</v>
      </c>
      <c r="N1128" s="9">
        <v>2</v>
      </c>
      <c r="O1128" s="9">
        <v>1</v>
      </c>
      <c r="P1128" s="9">
        <v>1</v>
      </c>
      <c r="Q1128" s="9">
        <v>1</v>
      </c>
      <c r="R1128" s="9">
        <v>1</v>
      </c>
      <c r="S1128" s="9">
        <v>2</v>
      </c>
      <c r="T1128" s="9">
        <v>2</v>
      </c>
      <c r="U1128" s="9">
        <v>1</v>
      </c>
      <c r="V1128" s="9">
        <v>1</v>
      </c>
      <c r="W1128" s="75">
        <v>1</v>
      </c>
      <c r="X1128" s="75">
        <v>1</v>
      </c>
      <c r="Y1128" s="75">
        <v>2</v>
      </c>
      <c r="Z1128" s="9">
        <v>2</v>
      </c>
      <c r="AA1128" s="9">
        <v>2</v>
      </c>
      <c r="AB1128" s="9">
        <v>2</v>
      </c>
      <c r="AC1128" s="9">
        <v>1</v>
      </c>
      <c r="AD1128" s="9">
        <v>1</v>
      </c>
      <c r="AE1128" s="9">
        <v>1</v>
      </c>
      <c r="AF1128" s="9">
        <v>2</v>
      </c>
      <c r="AG1128" s="9">
        <v>1</v>
      </c>
      <c r="AH1128" s="9">
        <v>1</v>
      </c>
      <c r="AI1128" s="9">
        <v>2</v>
      </c>
      <c r="AJ1128">
        <v>2</v>
      </c>
      <c r="AK1128" t="s">
        <v>957</v>
      </c>
      <c r="AL1128" s="58">
        <v>2</v>
      </c>
      <c r="AM1128">
        <v>1</v>
      </c>
      <c r="AN1128">
        <v>2</v>
      </c>
      <c r="AO1128">
        <v>2</v>
      </c>
      <c r="AP1128">
        <v>2</v>
      </c>
      <c r="AQ1128">
        <v>2</v>
      </c>
      <c r="AR1128">
        <v>2</v>
      </c>
      <c r="AS1128">
        <v>2</v>
      </c>
      <c r="AT1128">
        <v>1</v>
      </c>
      <c r="AU1128">
        <v>2</v>
      </c>
      <c r="AV1128">
        <v>2</v>
      </c>
      <c r="AW1128">
        <v>1</v>
      </c>
      <c r="AX1128">
        <v>2</v>
      </c>
      <c r="AY1128">
        <v>2</v>
      </c>
      <c r="AZ1128">
        <v>2</v>
      </c>
      <c r="BA1128">
        <v>2</v>
      </c>
      <c r="BB1128">
        <v>2</v>
      </c>
      <c r="BC1128">
        <v>1</v>
      </c>
      <c r="BD1128">
        <v>1</v>
      </c>
      <c r="BE1128">
        <v>1</v>
      </c>
      <c r="BF1128">
        <v>2</v>
      </c>
      <c r="BG1128">
        <v>2</v>
      </c>
      <c r="BH1128">
        <v>1</v>
      </c>
      <c r="BI1128">
        <v>2</v>
      </c>
      <c r="BJ1128">
        <v>2</v>
      </c>
      <c r="BK1128">
        <v>3</v>
      </c>
      <c r="BL1128">
        <v>2</v>
      </c>
      <c r="BM1128">
        <v>2</v>
      </c>
      <c r="BN1128">
        <v>4</v>
      </c>
      <c r="BO1128">
        <v>3</v>
      </c>
      <c r="BP1128">
        <v>2</v>
      </c>
      <c r="BQ1128">
        <v>3</v>
      </c>
      <c r="BR1128">
        <v>1</v>
      </c>
      <c r="BS1128">
        <v>2</v>
      </c>
    </row>
    <row r="1129" spans="1:72" hidden="1">
      <c r="A1129" s="9">
        <v>5177</v>
      </c>
      <c r="B1129" s="9">
        <v>2</v>
      </c>
      <c r="C1129" s="9">
        <v>4</v>
      </c>
      <c r="D1129" s="9">
        <v>1</v>
      </c>
      <c r="E1129" s="9">
        <v>7</v>
      </c>
      <c r="F1129" s="9">
        <v>0</v>
      </c>
      <c r="G1129" s="9">
        <v>0</v>
      </c>
      <c r="H1129" s="9">
        <v>0</v>
      </c>
      <c r="I1129" s="9">
        <v>0</v>
      </c>
      <c r="J1129" s="9">
        <v>1</v>
      </c>
      <c r="K1129" s="9">
        <v>0</v>
      </c>
      <c r="L1129" s="9">
        <v>0</v>
      </c>
      <c r="M1129" s="9">
        <v>2</v>
      </c>
      <c r="N1129" s="9">
        <v>1</v>
      </c>
      <c r="O1129" s="9">
        <v>1</v>
      </c>
      <c r="P1129" s="9">
        <v>1</v>
      </c>
      <c r="Q1129" s="9">
        <v>1</v>
      </c>
      <c r="R1129" s="9">
        <v>1</v>
      </c>
      <c r="S1129" s="9">
        <v>2</v>
      </c>
      <c r="T1129" s="9">
        <v>1</v>
      </c>
      <c r="U1129" s="9">
        <v>1</v>
      </c>
      <c r="V1129" s="9">
        <v>2</v>
      </c>
      <c r="W1129" s="75">
        <v>2</v>
      </c>
      <c r="X1129" s="75" t="s">
        <v>956</v>
      </c>
      <c r="Y1129" s="75" t="s">
        <v>952</v>
      </c>
      <c r="Z1129" s="9" t="s">
        <v>952</v>
      </c>
      <c r="AA1129" s="9">
        <v>2</v>
      </c>
      <c r="AB1129" s="9">
        <v>2</v>
      </c>
      <c r="AC1129" s="9">
        <v>1</v>
      </c>
      <c r="AD1129" s="9">
        <v>1</v>
      </c>
      <c r="AE1129" s="9">
        <v>2</v>
      </c>
      <c r="AF1129" s="9">
        <v>1</v>
      </c>
      <c r="AG1129" s="9">
        <v>2</v>
      </c>
      <c r="AH1129" s="91">
        <v>2</v>
      </c>
      <c r="AI1129" s="9">
        <v>2</v>
      </c>
      <c r="AJ1129">
        <v>2</v>
      </c>
      <c r="AK1129" t="s">
        <v>957</v>
      </c>
      <c r="AL1129" s="58">
        <v>2</v>
      </c>
      <c r="AM1129">
        <v>2</v>
      </c>
      <c r="AN1129">
        <v>2</v>
      </c>
      <c r="AO1129">
        <v>2</v>
      </c>
      <c r="AP1129">
        <v>2</v>
      </c>
      <c r="AQ1129">
        <v>2</v>
      </c>
      <c r="AR1129">
        <v>2</v>
      </c>
      <c r="AS1129">
        <v>2</v>
      </c>
      <c r="AT1129">
        <v>2</v>
      </c>
      <c r="AU1129">
        <v>2</v>
      </c>
      <c r="AV1129">
        <v>2</v>
      </c>
      <c r="AW1129">
        <v>2</v>
      </c>
      <c r="AX1129">
        <v>2</v>
      </c>
      <c r="AY1129">
        <v>2</v>
      </c>
      <c r="AZ1129">
        <v>2</v>
      </c>
      <c r="BA1129">
        <v>1</v>
      </c>
      <c r="BB1129">
        <v>2</v>
      </c>
      <c r="BC1129">
        <v>1</v>
      </c>
      <c r="BD1129">
        <v>1</v>
      </c>
      <c r="BE1129">
        <v>1</v>
      </c>
      <c r="BF1129">
        <v>3</v>
      </c>
      <c r="BH1129">
        <v>1</v>
      </c>
      <c r="BI1129">
        <v>2</v>
      </c>
      <c r="BJ1129">
        <v>1</v>
      </c>
      <c r="BK1129">
        <v>2</v>
      </c>
      <c r="BL1129">
        <v>2</v>
      </c>
      <c r="BM1129">
        <v>1</v>
      </c>
      <c r="BN1129">
        <v>4</v>
      </c>
      <c r="BO1129">
        <v>1</v>
      </c>
      <c r="BP1129">
        <v>2</v>
      </c>
      <c r="BQ1129">
        <v>3</v>
      </c>
      <c r="BR1129">
        <v>1</v>
      </c>
      <c r="BS1129">
        <v>5</v>
      </c>
    </row>
    <row r="1130" spans="1:72">
      <c r="A1130" s="9">
        <v>5178</v>
      </c>
      <c r="B1130" s="9">
        <v>1</v>
      </c>
      <c r="C1130" s="9">
        <v>4</v>
      </c>
      <c r="D1130" s="9">
        <v>1</v>
      </c>
      <c r="E1130" s="9">
        <v>3</v>
      </c>
      <c r="F1130" s="9">
        <v>0</v>
      </c>
      <c r="G1130" s="9">
        <v>0</v>
      </c>
      <c r="H1130" s="9">
        <v>0</v>
      </c>
      <c r="I1130" s="9">
        <v>0</v>
      </c>
      <c r="J1130" s="9">
        <v>1</v>
      </c>
      <c r="K1130" s="9">
        <v>0</v>
      </c>
      <c r="L1130" s="9">
        <v>0</v>
      </c>
      <c r="M1130" s="9">
        <v>1</v>
      </c>
      <c r="N1130" s="9">
        <v>2</v>
      </c>
      <c r="O1130" s="9">
        <v>2</v>
      </c>
      <c r="P1130" s="9">
        <v>2</v>
      </c>
      <c r="Q1130" s="9">
        <v>1</v>
      </c>
      <c r="R1130" s="9">
        <v>1</v>
      </c>
      <c r="S1130" s="9">
        <v>1</v>
      </c>
      <c r="T1130" s="9">
        <v>1</v>
      </c>
      <c r="U1130" s="9">
        <v>1</v>
      </c>
      <c r="V1130" s="9">
        <v>1</v>
      </c>
      <c r="W1130" s="75">
        <v>2</v>
      </c>
      <c r="X1130" s="75" t="s">
        <v>956</v>
      </c>
      <c r="Y1130" s="75" t="s">
        <v>952</v>
      </c>
      <c r="Z1130" s="9" t="s">
        <v>952</v>
      </c>
      <c r="AA1130" s="9">
        <v>1</v>
      </c>
      <c r="AB1130" s="9">
        <v>1</v>
      </c>
      <c r="AC1130" s="9">
        <v>1</v>
      </c>
      <c r="AD1130" s="9">
        <v>2</v>
      </c>
      <c r="AE1130" s="9">
        <v>2</v>
      </c>
      <c r="AF1130" s="9">
        <v>1</v>
      </c>
      <c r="AG1130" s="9">
        <v>2</v>
      </c>
      <c r="AH1130" s="91">
        <v>1</v>
      </c>
      <c r="AI1130" s="9">
        <v>2</v>
      </c>
      <c r="AJ1130">
        <v>1</v>
      </c>
      <c r="AK1130">
        <v>1</v>
      </c>
      <c r="AL1130" s="58">
        <v>2</v>
      </c>
      <c r="AM1130">
        <v>1</v>
      </c>
      <c r="AN1130">
        <v>1</v>
      </c>
      <c r="AO1130">
        <v>2</v>
      </c>
      <c r="AP1130">
        <v>1</v>
      </c>
      <c r="AQ1130">
        <v>1</v>
      </c>
      <c r="AR1130">
        <v>1</v>
      </c>
      <c r="AS1130">
        <v>2</v>
      </c>
      <c r="AT1130">
        <v>2</v>
      </c>
      <c r="AU1130">
        <v>1</v>
      </c>
      <c r="AV1130">
        <v>2</v>
      </c>
      <c r="AW1130">
        <v>1</v>
      </c>
      <c r="AX1130">
        <v>2</v>
      </c>
      <c r="AY1130">
        <v>2</v>
      </c>
      <c r="AZ1130">
        <v>1</v>
      </c>
      <c r="BA1130">
        <v>1</v>
      </c>
      <c r="BB1130">
        <v>2</v>
      </c>
      <c r="BC1130">
        <v>1</v>
      </c>
      <c r="BD1130">
        <v>1</v>
      </c>
      <c r="BE1130">
        <v>1</v>
      </c>
      <c r="BF1130">
        <v>1</v>
      </c>
      <c r="BG1130">
        <v>1</v>
      </c>
      <c r="BH1130">
        <v>2</v>
      </c>
      <c r="BI1130">
        <v>2</v>
      </c>
      <c r="BJ1130">
        <v>1</v>
      </c>
      <c r="BK1130">
        <v>1</v>
      </c>
      <c r="BL1130">
        <v>1</v>
      </c>
      <c r="BM1130">
        <v>1</v>
      </c>
      <c r="BN1130">
        <v>4</v>
      </c>
      <c r="BO1130">
        <v>1</v>
      </c>
      <c r="BP1130">
        <v>2</v>
      </c>
      <c r="BQ1130">
        <v>1</v>
      </c>
      <c r="BR1130">
        <v>1</v>
      </c>
      <c r="BS1130">
        <v>5</v>
      </c>
      <c r="BT1130" t="s">
        <v>572</v>
      </c>
    </row>
    <row r="1131" spans="1:72">
      <c r="A1131" s="9">
        <v>5179</v>
      </c>
      <c r="B1131" s="9">
        <v>1</v>
      </c>
      <c r="C1131" s="9">
        <v>4</v>
      </c>
      <c r="D1131" s="9">
        <v>1</v>
      </c>
      <c r="E1131" s="9">
        <v>8</v>
      </c>
      <c r="F1131" s="9">
        <v>0</v>
      </c>
      <c r="G1131" s="9">
        <v>1</v>
      </c>
      <c r="H1131" s="9">
        <v>1</v>
      </c>
      <c r="I1131" s="9">
        <v>0</v>
      </c>
      <c r="J1131" s="9">
        <v>0</v>
      </c>
      <c r="K1131" s="9">
        <v>0</v>
      </c>
      <c r="L1131" s="9">
        <v>0</v>
      </c>
      <c r="M1131" s="9">
        <v>1</v>
      </c>
      <c r="N1131" s="9">
        <v>2</v>
      </c>
      <c r="O1131" s="9">
        <v>2</v>
      </c>
      <c r="P1131" s="9">
        <v>2</v>
      </c>
      <c r="Q1131" s="9">
        <v>1</v>
      </c>
      <c r="R1131" s="9">
        <v>2</v>
      </c>
      <c r="S1131" s="9"/>
      <c r="T1131" s="9">
        <v>1</v>
      </c>
      <c r="U1131" s="9">
        <v>1</v>
      </c>
      <c r="V1131" s="9">
        <v>1</v>
      </c>
      <c r="W1131" s="75">
        <v>2</v>
      </c>
      <c r="X1131" s="75" t="s">
        <v>956</v>
      </c>
      <c r="Y1131" s="75" t="s">
        <v>952</v>
      </c>
      <c r="Z1131" s="9" t="s">
        <v>952</v>
      </c>
      <c r="AA1131" s="9">
        <v>1</v>
      </c>
      <c r="AB1131" s="9">
        <v>2</v>
      </c>
      <c r="AC1131" s="9">
        <v>1</v>
      </c>
      <c r="AD1131" s="9">
        <v>2</v>
      </c>
      <c r="AE1131" s="9">
        <v>2</v>
      </c>
      <c r="AF1131" s="9">
        <v>1</v>
      </c>
      <c r="AG1131" s="9">
        <v>2</v>
      </c>
      <c r="AH1131" s="9">
        <v>2</v>
      </c>
      <c r="AI1131" s="9">
        <v>2</v>
      </c>
      <c r="AJ1131">
        <v>1</v>
      </c>
      <c r="AK1131">
        <v>1</v>
      </c>
      <c r="AL1131" s="58">
        <v>2</v>
      </c>
      <c r="AM1131">
        <v>1</v>
      </c>
      <c r="AN1131">
        <v>2</v>
      </c>
      <c r="AO1131">
        <v>2</v>
      </c>
      <c r="AP1131">
        <v>2</v>
      </c>
      <c r="AQ1131">
        <v>2</v>
      </c>
      <c r="AR1131">
        <v>2</v>
      </c>
      <c r="AS1131">
        <v>2</v>
      </c>
      <c r="AT1131">
        <v>2</v>
      </c>
      <c r="AU1131">
        <v>1</v>
      </c>
      <c r="AV1131">
        <v>2</v>
      </c>
      <c r="AW1131">
        <v>1</v>
      </c>
      <c r="AX1131">
        <v>2</v>
      </c>
      <c r="AY1131">
        <v>2</v>
      </c>
      <c r="AZ1131">
        <v>2</v>
      </c>
      <c r="BA1131">
        <v>2</v>
      </c>
      <c r="BB1131">
        <v>2</v>
      </c>
      <c r="BC1131">
        <v>1</v>
      </c>
      <c r="BD1131">
        <v>1</v>
      </c>
      <c r="BE1131">
        <v>2</v>
      </c>
      <c r="BF1131" t="s">
        <v>957</v>
      </c>
      <c r="BG1131" t="s">
        <v>957</v>
      </c>
      <c r="BH1131">
        <v>1</v>
      </c>
      <c r="BI1131">
        <v>3</v>
      </c>
      <c r="BJ1131">
        <v>2</v>
      </c>
      <c r="BK1131">
        <v>2</v>
      </c>
      <c r="BL1131">
        <v>2</v>
      </c>
      <c r="BM1131">
        <v>3</v>
      </c>
      <c r="BN1131">
        <v>4</v>
      </c>
      <c r="BO1131">
        <v>1</v>
      </c>
      <c r="BP1131">
        <v>4</v>
      </c>
      <c r="BQ1131">
        <v>2</v>
      </c>
      <c r="BR1131">
        <v>2</v>
      </c>
      <c r="BS1131">
        <v>1</v>
      </c>
    </row>
    <row r="1132" spans="1:72" hidden="1">
      <c r="A1132" s="9">
        <v>5180</v>
      </c>
      <c r="B1132" s="9">
        <v>2</v>
      </c>
      <c r="C1132" s="9">
        <v>1</v>
      </c>
      <c r="D1132" s="9">
        <v>6</v>
      </c>
      <c r="E1132" s="9">
        <v>4</v>
      </c>
      <c r="F1132" s="9">
        <v>0</v>
      </c>
      <c r="G1132" s="9">
        <v>1</v>
      </c>
      <c r="H1132" s="9">
        <v>1</v>
      </c>
      <c r="I1132" s="9">
        <v>1</v>
      </c>
      <c r="J1132" s="9">
        <v>0</v>
      </c>
      <c r="K1132" s="9">
        <v>0</v>
      </c>
      <c r="L1132" s="9">
        <v>0</v>
      </c>
      <c r="M1132" s="9">
        <v>1</v>
      </c>
      <c r="N1132" s="9">
        <v>1</v>
      </c>
      <c r="O1132" s="9">
        <v>2</v>
      </c>
      <c r="P1132" s="9">
        <v>1</v>
      </c>
      <c r="Q1132" s="9">
        <v>1</v>
      </c>
      <c r="R1132" s="9">
        <v>1</v>
      </c>
      <c r="S1132" s="9">
        <v>1</v>
      </c>
      <c r="T1132" s="9">
        <v>1</v>
      </c>
      <c r="U1132" s="9">
        <v>1</v>
      </c>
      <c r="V1132" s="9">
        <v>1</v>
      </c>
      <c r="W1132" s="75">
        <v>1</v>
      </c>
      <c r="X1132" s="75">
        <v>1</v>
      </c>
      <c r="Y1132" s="75">
        <v>2</v>
      </c>
      <c r="Z1132" s="9">
        <v>1</v>
      </c>
      <c r="AA1132" s="9">
        <v>1</v>
      </c>
      <c r="AB1132" s="9">
        <v>1</v>
      </c>
      <c r="AC1132" s="9">
        <v>1</v>
      </c>
      <c r="AD1132" s="9">
        <v>1</v>
      </c>
      <c r="AE1132" s="9">
        <v>1</v>
      </c>
      <c r="AF1132" s="9">
        <v>1</v>
      </c>
      <c r="AG1132" s="9">
        <v>1</v>
      </c>
      <c r="AH1132" s="91">
        <v>1</v>
      </c>
      <c r="AI1132" s="9">
        <v>2</v>
      </c>
      <c r="AJ1132">
        <v>1</v>
      </c>
      <c r="AK1132">
        <v>1</v>
      </c>
      <c r="AL1132" s="58">
        <v>2</v>
      </c>
      <c r="AM1132">
        <v>2</v>
      </c>
      <c r="AN1132">
        <v>2</v>
      </c>
      <c r="AO1132">
        <v>2</v>
      </c>
      <c r="AP1132">
        <v>1</v>
      </c>
      <c r="AQ1132">
        <v>1</v>
      </c>
      <c r="AR1132">
        <v>2</v>
      </c>
      <c r="AS1132">
        <v>2</v>
      </c>
      <c r="AT1132">
        <v>2</v>
      </c>
      <c r="AU1132">
        <v>1</v>
      </c>
      <c r="AV1132">
        <v>2</v>
      </c>
      <c r="AW1132">
        <v>2</v>
      </c>
      <c r="AX1132">
        <v>2</v>
      </c>
      <c r="AY1132">
        <v>2</v>
      </c>
      <c r="AZ1132">
        <v>2</v>
      </c>
      <c r="BA1132">
        <v>2</v>
      </c>
      <c r="BB1132">
        <v>2</v>
      </c>
      <c r="BC1132">
        <v>1</v>
      </c>
      <c r="BD1132">
        <v>1</v>
      </c>
      <c r="BE1132">
        <v>1</v>
      </c>
      <c r="BF1132">
        <v>1</v>
      </c>
      <c r="BG1132">
        <v>1</v>
      </c>
      <c r="BH1132">
        <v>1</v>
      </c>
      <c r="BI1132">
        <v>2</v>
      </c>
      <c r="BJ1132">
        <v>1</v>
      </c>
      <c r="BK1132">
        <v>2</v>
      </c>
      <c r="BL1132">
        <v>3</v>
      </c>
      <c r="BM1132">
        <v>1</v>
      </c>
      <c r="BN1132">
        <v>4</v>
      </c>
      <c r="BO1132">
        <v>3</v>
      </c>
      <c r="BP1132">
        <v>2</v>
      </c>
      <c r="BQ1132">
        <v>3</v>
      </c>
      <c r="BR1132">
        <v>1</v>
      </c>
      <c r="BS1132">
        <v>2</v>
      </c>
    </row>
    <row r="1133" spans="1:72">
      <c r="A1133" s="9">
        <v>5181</v>
      </c>
      <c r="B1133" s="9">
        <v>1</v>
      </c>
      <c r="C1133" s="9">
        <v>5</v>
      </c>
      <c r="D1133" s="9">
        <v>1</v>
      </c>
      <c r="E1133" s="9">
        <v>4</v>
      </c>
      <c r="F1133" s="9">
        <v>0</v>
      </c>
      <c r="G1133" s="9">
        <v>0</v>
      </c>
      <c r="H1133" s="9">
        <v>0</v>
      </c>
      <c r="I1133" s="9">
        <v>0</v>
      </c>
      <c r="J1133" s="9">
        <v>1</v>
      </c>
      <c r="K1133" s="9">
        <v>0</v>
      </c>
      <c r="L1133" s="9">
        <v>0</v>
      </c>
      <c r="M1133" s="9">
        <v>2</v>
      </c>
      <c r="N1133" s="9">
        <v>2</v>
      </c>
      <c r="O1133" s="9">
        <v>1</v>
      </c>
      <c r="P1133" s="9">
        <v>1</v>
      </c>
      <c r="Q1133" s="9">
        <v>1</v>
      </c>
      <c r="R1133" s="9">
        <v>1</v>
      </c>
      <c r="S1133" s="9">
        <v>2</v>
      </c>
      <c r="T1133" s="9">
        <v>2</v>
      </c>
      <c r="U1133" s="9">
        <v>2</v>
      </c>
      <c r="V1133" s="9" t="s">
        <v>957</v>
      </c>
      <c r="W1133" s="75">
        <v>2</v>
      </c>
      <c r="X1133" s="75" t="s">
        <v>954</v>
      </c>
      <c r="Y1133" s="75" t="s">
        <v>952</v>
      </c>
      <c r="Z1133" s="9" t="s">
        <v>952</v>
      </c>
      <c r="AA1133" s="9">
        <v>2</v>
      </c>
      <c r="AB1133" s="9">
        <v>2</v>
      </c>
      <c r="AC1133" s="9">
        <v>1</v>
      </c>
      <c r="AD1133" s="9">
        <v>1</v>
      </c>
      <c r="AE1133" s="9">
        <v>2</v>
      </c>
      <c r="AF1133" s="9">
        <v>1</v>
      </c>
      <c r="AG1133" s="9">
        <v>2</v>
      </c>
      <c r="AH1133" s="91">
        <v>1</v>
      </c>
      <c r="AI1133" s="9">
        <v>2</v>
      </c>
      <c r="AJ1133">
        <v>2</v>
      </c>
      <c r="AK1133" t="s">
        <v>957</v>
      </c>
      <c r="AL1133" s="58">
        <v>2</v>
      </c>
      <c r="AM1133">
        <v>1</v>
      </c>
      <c r="AN1133">
        <v>1</v>
      </c>
      <c r="AO1133">
        <v>2</v>
      </c>
      <c r="AP1133">
        <v>2</v>
      </c>
      <c r="AQ1133">
        <v>2</v>
      </c>
      <c r="AR1133">
        <v>2</v>
      </c>
      <c r="AS1133">
        <v>2</v>
      </c>
      <c r="AT1133">
        <v>2</v>
      </c>
      <c r="AU1133">
        <v>2</v>
      </c>
      <c r="AV1133">
        <v>2</v>
      </c>
      <c r="AW1133">
        <v>2</v>
      </c>
      <c r="AX1133">
        <v>2</v>
      </c>
      <c r="AY1133">
        <v>2</v>
      </c>
      <c r="AZ1133">
        <v>2</v>
      </c>
      <c r="BA1133">
        <v>2</v>
      </c>
      <c r="BB1133">
        <v>2</v>
      </c>
      <c r="BC1133">
        <v>1</v>
      </c>
      <c r="BD1133">
        <v>1</v>
      </c>
      <c r="BE1133">
        <v>2</v>
      </c>
      <c r="BF1133" t="s">
        <v>957</v>
      </c>
      <c r="BG1133" t="s">
        <v>957</v>
      </c>
      <c r="BH1133">
        <v>2</v>
      </c>
      <c r="BI1133">
        <v>2</v>
      </c>
      <c r="BJ1133">
        <v>1</v>
      </c>
      <c r="BK1133">
        <v>1</v>
      </c>
      <c r="BL1133">
        <v>1</v>
      </c>
      <c r="BM1133">
        <v>1</v>
      </c>
      <c r="BN1133">
        <v>4</v>
      </c>
      <c r="BO1133">
        <v>3</v>
      </c>
      <c r="BP1133">
        <v>2</v>
      </c>
      <c r="BQ1133">
        <v>2</v>
      </c>
      <c r="BR1133">
        <v>1</v>
      </c>
      <c r="BS1133">
        <v>5</v>
      </c>
      <c r="BT1133" t="s">
        <v>573</v>
      </c>
    </row>
    <row r="1134" spans="1:72">
      <c r="A1134" s="9">
        <v>5182</v>
      </c>
      <c r="B1134" s="9">
        <v>1</v>
      </c>
      <c r="C1134" s="9">
        <v>1</v>
      </c>
      <c r="D1134" s="9">
        <v>6</v>
      </c>
      <c r="E1134" s="9">
        <v>11</v>
      </c>
      <c r="F1134" s="9">
        <v>0</v>
      </c>
      <c r="G1134" s="9">
        <v>0</v>
      </c>
      <c r="H1134" s="9">
        <v>0</v>
      </c>
      <c r="I1134" s="9">
        <v>1</v>
      </c>
      <c r="J1134" s="9">
        <v>0</v>
      </c>
      <c r="K1134" s="9">
        <v>0</v>
      </c>
      <c r="L1134" s="9">
        <v>0</v>
      </c>
      <c r="M1134" s="9">
        <v>1</v>
      </c>
      <c r="N1134" s="9">
        <v>2</v>
      </c>
      <c r="O1134" s="9">
        <v>1</v>
      </c>
      <c r="P1134" s="9">
        <v>1</v>
      </c>
      <c r="Q1134" s="9">
        <v>2</v>
      </c>
      <c r="R1134" s="9" t="s">
        <v>962</v>
      </c>
      <c r="S1134" s="9" t="s">
        <v>962</v>
      </c>
      <c r="T1134" s="9">
        <v>2</v>
      </c>
      <c r="U1134" s="9">
        <v>1</v>
      </c>
      <c r="V1134" s="9">
        <v>1</v>
      </c>
      <c r="W1134" s="75">
        <v>1</v>
      </c>
      <c r="X1134" s="75">
        <v>1</v>
      </c>
      <c r="Y1134" s="75">
        <v>2</v>
      </c>
      <c r="Z1134" s="9">
        <v>1</v>
      </c>
      <c r="AA1134" s="9">
        <v>1</v>
      </c>
      <c r="AB1134" s="9">
        <v>2</v>
      </c>
      <c r="AC1134" s="9">
        <v>2</v>
      </c>
      <c r="AD1134" s="9">
        <v>2</v>
      </c>
      <c r="AE1134" s="9">
        <v>2</v>
      </c>
      <c r="AF1134" s="9">
        <v>1</v>
      </c>
      <c r="AG1134" s="9">
        <v>1</v>
      </c>
      <c r="AH1134" s="91">
        <v>1</v>
      </c>
      <c r="AI1134" s="9">
        <v>2</v>
      </c>
      <c r="AJ1134">
        <v>2</v>
      </c>
      <c r="AK1134" t="s">
        <v>957</v>
      </c>
      <c r="AL1134" s="58">
        <v>2</v>
      </c>
      <c r="AM1134">
        <v>2</v>
      </c>
      <c r="AN1134">
        <v>1</v>
      </c>
      <c r="AO1134">
        <v>1</v>
      </c>
      <c r="AP1134">
        <v>1</v>
      </c>
      <c r="AQ1134">
        <v>2</v>
      </c>
      <c r="AR1134">
        <v>1</v>
      </c>
      <c r="AS1134">
        <v>2</v>
      </c>
      <c r="AT1134">
        <v>1</v>
      </c>
      <c r="AU1134">
        <v>1</v>
      </c>
      <c r="AV1134">
        <v>1</v>
      </c>
      <c r="AW1134">
        <v>1</v>
      </c>
      <c r="AX1134">
        <v>1</v>
      </c>
      <c r="AY1134">
        <v>2</v>
      </c>
      <c r="AZ1134">
        <v>1</v>
      </c>
      <c r="BA1134">
        <v>2</v>
      </c>
      <c r="BB1134">
        <v>2</v>
      </c>
      <c r="BC1134">
        <v>1</v>
      </c>
      <c r="BD1134">
        <v>1</v>
      </c>
      <c r="BE1134">
        <v>1</v>
      </c>
      <c r="BF1134">
        <v>2</v>
      </c>
      <c r="BG1134">
        <v>1</v>
      </c>
      <c r="BH1134">
        <v>1</v>
      </c>
      <c r="BI1134">
        <v>3</v>
      </c>
      <c r="BJ1134">
        <v>2</v>
      </c>
      <c r="BK1134">
        <v>2</v>
      </c>
      <c r="BL1134">
        <v>2</v>
      </c>
      <c r="BM1134">
        <v>2</v>
      </c>
      <c r="BN1134">
        <v>4</v>
      </c>
      <c r="BO1134">
        <v>2</v>
      </c>
      <c r="BP1134">
        <v>2</v>
      </c>
      <c r="BQ1134">
        <v>3</v>
      </c>
      <c r="BR1134">
        <v>1</v>
      </c>
      <c r="BS1134">
        <v>2</v>
      </c>
    </row>
    <row r="1135" spans="1:72" hidden="1">
      <c r="A1135" s="9">
        <v>5183</v>
      </c>
      <c r="B1135" s="9">
        <v>2</v>
      </c>
      <c r="C1135" s="9">
        <v>5</v>
      </c>
      <c r="D1135" s="9">
        <v>5</v>
      </c>
      <c r="E1135" s="9">
        <v>9</v>
      </c>
      <c r="F1135" s="9">
        <v>0</v>
      </c>
      <c r="G1135" s="9">
        <v>0</v>
      </c>
      <c r="H1135" s="9">
        <v>0</v>
      </c>
      <c r="I1135" s="9">
        <v>1</v>
      </c>
      <c r="J1135" s="9">
        <v>1</v>
      </c>
      <c r="K1135" s="9">
        <v>0</v>
      </c>
      <c r="L1135" s="9">
        <v>0</v>
      </c>
      <c r="M1135" s="9">
        <v>2</v>
      </c>
      <c r="N1135" s="9">
        <v>2</v>
      </c>
      <c r="O1135" s="9">
        <v>2</v>
      </c>
      <c r="P1135" s="9">
        <v>1</v>
      </c>
      <c r="Q1135" s="9">
        <v>1</v>
      </c>
      <c r="R1135" s="9">
        <v>1</v>
      </c>
      <c r="S1135" s="9">
        <v>1</v>
      </c>
      <c r="T1135" s="9">
        <v>1</v>
      </c>
      <c r="U1135" s="9">
        <v>1</v>
      </c>
      <c r="V1135" s="9">
        <v>2</v>
      </c>
      <c r="W1135" s="75">
        <v>2</v>
      </c>
      <c r="X1135" s="75" t="s">
        <v>956</v>
      </c>
      <c r="Y1135" s="75" t="s">
        <v>952</v>
      </c>
      <c r="Z1135" s="9" t="s">
        <v>952</v>
      </c>
      <c r="AA1135" s="9">
        <v>1</v>
      </c>
      <c r="AB1135" s="9">
        <v>2</v>
      </c>
      <c r="AC1135" s="9">
        <v>2</v>
      </c>
      <c r="AD1135" s="9">
        <v>1</v>
      </c>
      <c r="AE1135" s="9">
        <v>2</v>
      </c>
      <c r="AF1135" s="9">
        <v>1</v>
      </c>
      <c r="AG1135" s="9">
        <v>2</v>
      </c>
      <c r="AH1135" s="9">
        <v>2</v>
      </c>
      <c r="AI1135" s="9">
        <v>2</v>
      </c>
      <c r="AJ1135">
        <v>2</v>
      </c>
      <c r="AK1135" t="s">
        <v>957</v>
      </c>
      <c r="AL1135" s="58">
        <v>2</v>
      </c>
      <c r="AM1135">
        <v>2</v>
      </c>
      <c r="AN1135">
        <v>2</v>
      </c>
      <c r="AO1135">
        <v>2</v>
      </c>
      <c r="AP1135">
        <v>2</v>
      </c>
      <c r="AQ1135">
        <v>2</v>
      </c>
      <c r="AR1135">
        <v>2</v>
      </c>
      <c r="AS1135">
        <v>2</v>
      </c>
      <c r="AT1135">
        <v>2</v>
      </c>
      <c r="AU1135">
        <v>2</v>
      </c>
      <c r="AV1135">
        <v>2</v>
      </c>
      <c r="AW1135">
        <v>2</v>
      </c>
      <c r="AX1135">
        <v>2</v>
      </c>
      <c r="AY1135">
        <v>2</v>
      </c>
      <c r="AZ1135">
        <v>2</v>
      </c>
      <c r="BA1135">
        <v>2</v>
      </c>
      <c r="BB1135">
        <v>2</v>
      </c>
      <c r="BC1135">
        <v>1</v>
      </c>
      <c r="BD1135">
        <v>1</v>
      </c>
      <c r="BE1135">
        <v>2</v>
      </c>
      <c r="BF1135" t="s">
        <v>957</v>
      </c>
      <c r="BG1135" t="s">
        <v>957</v>
      </c>
      <c r="BH1135">
        <v>1</v>
      </c>
      <c r="BI1135">
        <v>4</v>
      </c>
      <c r="BJ1135">
        <v>1</v>
      </c>
      <c r="BK1135">
        <v>4</v>
      </c>
      <c r="BL1135">
        <v>2</v>
      </c>
      <c r="BM1135">
        <v>1</v>
      </c>
      <c r="BN1135">
        <v>4</v>
      </c>
      <c r="BO1135">
        <v>2</v>
      </c>
      <c r="BP1135">
        <v>4</v>
      </c>
      <c r="BQ1135">
        <v>4</v>
      </c>
      <c r="BR1135">
        <v>1</v>
      </c>
      <c r="BS1135">
        <v>5</v>
      </c>
    </row>
    <row r="1136" spans="1:72" hidden="1">
      <c r="A1136" s="9">
        <v>5184</v>
      </c>
      <c r="B1136" s="9">
        <v>2</v>
      </c>
      <c r="C1136" s="9">
        <v>3</v>
      </c>
      <c r="D1136" s="9">
        <v>4</v>
      </c>
      <c r="E1136" s="9">
        <v>15</v>
      </c>
      <c r="F1136" s="9">
        <v>1</v>
      </c>
      <c r="G1136" s="9">
        <v>1</v>
      </c>
      <c r="H1136" s="9">
        <v>0</v>
      </c>
      <c r="I1136" s="9">
        <v>1</v>
      </c>
      <c r="J1136" s="9">
        <v>0</v>
      </c>
      <c r="K1136" s="9">
        <v>0</v>
      </c>
      <c r="L1136" s="9">
        <v>0</v>
      </c>
      <c r="M1136" s="9">
        <v>2</v>
      </c>
      <c r="N1136" s="9">
        <v>1</v>
      </c>
      <c r="O1136" s="9">
        <v>2</v>
      </c>
      <c r="P1136" s="9">
        <v>1</v>
      </c>
      <c r="Q1136" s="9">
        <v>1</v>
      </c>
      <c r="R1136" s="9">
        <v>1</v>
      </c>
      <c r="S1136" s="9">
        <v>1</v>
      </c>
      <c r="T1136" s="9">
        <v>2</v>
      </c>
      <c r="U1136" s="9">
        <v>1</v>
      </c>
      <c r="V1136" s="9">
        <v>2</v>
      </c>
      <c r="W1136" s="75">
        <v>2</v>
      </c>
      <c r="X1136" s="75" t="s">
        <v>956</v>
      </c>
      <c r="Y1136" s="75" t="s">
        <v>952</v>
      </c>
      <c r="Z1136" s="9" t="s">
        <v>952</v>
      </c>
      <c r="AA1136" s="9">
        <v>2</v>
      </c>
      <c r="AB1136" s="9">
        <v>1</v>
      </c>
      <c r="AC1136" s="9">
        <v>2</v>
      </c>
      <c r="AD1136" s="9">
        <v>1</v>
      </c>
      <c r="AE1136" s="9">
        <v>2</v>
      </c>
      <c r="AF1136" s="9">
        <v>1</v>
      </c>
      <c r="AG1136" s="9">
        <v>1</v>
      </c>
      <c r="AH1136" s="91">
        <v>1</v>
      </c>
      <c r="AI1136" s="9">
        <v>1</v>
      </c>
      <c r="AJ1136">
        <v>1</v>
      </c>
      <c r="AK1136">
        <v>1</v>
      </c>
      <c r="AL1136" s="58">
        <v>1</v>
      </c>
      <c r="AM1136">
        <v>1</v>
      </c>
      <c r="AN1136">
        <v>1</v>
      </c>
      <c r="AO1136">
        <v>2</v>
      </c>
      <c r="AP1136">
        <v>2</v>
      </c>
      <c r="AQ1136">
        <v>2</v>
      </c>
      <c r="AR1136">
        <v>2</v>
      </c>
      <c r="AS1136">
        <v>2</v>
      </c>
      <c r="AT1136">
        <v>1</v>
      </c>
      <c r="AU1136">
        <v>1</v>
      </c>
      <c r="AV1136">
        <v>2</v>
      </c>
      <c r="AW1136">
        <v>1</v>
      </c>
      <c r="AX1136">
        <v>1</v>
      </c>
      <c r="AY1136">
        <v>2</v>
      </c>
      <c r="AZ1136">
        <v>1</v>
      </c>
      <c r="BA1136">
        <v>1</v>
      </c>
      <c r="BB1136">
        <v>2</v>
      </c>
      <c r="BC1136">
        <v>1</v>
      </c>
      <c r="BD1136">
        <v>1</v>
      </c>
      <c r="BE1136">
        <v>1</v>
      </c>
      <c r="BF1136">
        <v>3</v>
      </c>
      <c r="BG1136">
        <v>2</v>
      </c>
      <c r="BH1136">
        <v>2</v>
      </c>
      <c r="BI1136">
        <v>3</v>
      </c>
      <c r="BJ1136">
        <v>2</v>
      </c>
      <c r="BK1136">
        <v>3</v>
      </c>
      <c r="BL1136">
        <v>2</v>
      </c>
      <c r="BM1136">
        <v>3</v>
      </c>
      <c r="BN1136">
        <v>2</v>
      </c>
      <c r="BO1136">
        <v>2</v>
      </c>
      <c r="BP1136">
        <v>2</v>
      </c>
      <c r="BQ1136">
        <v>2</v>
      </c>
      <c r="BR1136">
        <v>1</v>
      </c>
      <c r="BS1136">
        <v>2</v>
      </c>
    </row>
    <row r="1137" spans="1:72">
      <c r="A1137" s="9">
        <v>5185</v>
      </c>
      <c r="B1137" s="9">
        <v>1</v>
      </c>
      <c r="C1137" s="9">
        <v>4</v>
      </c>
      <c r="D1137" s="9">
        <v>1</v>
      </c>
      <c r="E1137" s="9">
        <v>6</v>
      </c>
      <c r="F1137" s="9">
        <v>0</v>
      </c>
      <c r="G1137" s="9">
        <v>0</v>
      </c>
      <c r="H1137" s="9">
        <v>0</v>
      </c>
      <c r="I1137" s="9">
        <v>0</v>
      </c>
      <c r="J1137" s="9">
        <v>0</v>
      </c>
      <c r="K1137" s="9">
        <v>1</v>
      </c>
      <c r="L1137" s="9">
        <v>0</v>
      </c>
      <c r="M1137" s="9">
        <v>2</v>
      </c>
      <c r="N1137" s="9">
        <v>2</v>
      </c>
      <c r="O1137" s="9">
        <v>2</v>
      </c>
      <c r="P1137" s="9">
        <v>2</v>
      </c>
      <c r="Q1137" s="9">
        <v>1</v>
      </c>
      <c r="R1137" s="9">
        <v>1</v>
      </c>
      <c r="S1137" s="9">
        <v>1</v>
      </c>
      <c r="T1137" s="9">
        <v>2</v>
      </c>
      <c r="U1137" s="9">
        <v>1</v>
      </c>
      <c r="V1137" s="9">
        <v>1</v>
      </c>
      <c r="W1137" s="75">
        <v>2</v>
      </c>
      <c r="X1137" s="75" t="s">
        <v>956</v>
      </c>
      <c r="Y1137" s="75" t="s">
        <v>952</v>
      </c>
      <c r="Z1137" s="9" t="s">
        <v>952</v>
      </c>
      <c r="AA1137" s="9">
        <v>2</v>
      </c>
      <c r="AB1137" s="9">
        <v>2</v>
      </c>
      <c r="AC1137" s="9">
        <v>2</v>
      </c>
      <c r="AD1137" s="9">
        <v>1</v>
      </c>
      <c r="AE1137" s="9">
        <v>2</v>
      </c>
      <c r="AF1137" s="9">
        <v>1</v>
      </c>
      <c r="AG1137" s="9">
        <v>1</v>
      </c>
      <c r="AH1137" s="91">
        <v>1</v>
      </c>
      <c r="AI1137" s="9">
        <v>2</v>
      </c>
      <c r="AJ1137">
        <v>2</v>
      </c>
      <c r="AK1137" t="s">
        <v>957</v>
      </c>
      <c r="AL1137" s="58">
        <v>2</v>
      </c>
      <c r="AM1137">
        <v>1</v>
      </c>
      <c r="AN1137">
        <v>1</v>
      </c>
      <c r="AO1137">
        <v>2</v>
      </c>
      <c r="AP1137">
        <v>1</v>
      </c>
      <c r="AQ1137">
        <v>1</v>
      </c>
      <c r="AR1137">
        <v>1</v>
      </c>
      <c r="AS1137">
        <v>2</v>
      </c>
      <c r="AT1137">
        <v>1</v>
      </c>
      <c r="AU1137">
        <v>1</v>
      </c>
      <c r="AV1137">
        <v>2</v>
      </c>
      <c r="AW1137">
        <v>1</v>
      </c>
      <c r="AX1137">
        <v>2</v>
      </c>
      <c r="AY1137">
        <v>2</v>
      </c>
      <c r="AZ1137">
        <v>2</v>
      </c>
      <c r="BA1137">
        <v>2</v>
      </c>
      <c r="BB1137">
        <v>2</v>
      </c>
      <c r="BC1137">
        <v>1</v>
      </c>
      <c r="BD1137">
        <v>1</v>
      </c>
      <c r="BE1137">
        <v>1</v>
      </c>
      <c r="BF1137">
        <v>1</v>
      </c>
      <c r="BG1137">
        <v>1</v>
      </c>
      <c r="BH1137">
        <v>1</v>
      </c>
      <c r="BI1137">
        <v>2</v>
      </c>
      <c r="BJ1137">
        <v>2</v>
      </c>
      <c r="BK1137">
        <v>2</v>
      </c>
      <c r="BL1137">
        <v>2</v>
      </c>
      <c r="BM1137">
        <v>1</v>
      </c>
      <c r="BN1137">
        <v>4</v>
      </c>
      <c r="BO1137">
        <v>1</v>
      </c>
      <c r="BP1137">
        <v>1</v>
      </c>
      <c r="BQ1137">
        <v>1</v>
      </c>
      <c r="BR1137">
        <v>1</v>
      </c>
      <c r="BS1137">
        <v>2</v>
      </c>
    </row>
    <row r="1138" spans="1:72">
      <c r="A1138" s="9">
        <v>5186</v>
      </c>
      <c r="B1138" s="9">
        <v>2</v>
      </c>
      <c r="C1138" s="9">
        <v>2</v>
      </c>
      <c r="D1138" s="9">
        <v>6</v>
      </c>
      <c r="E1138" s="9">
        <v>1</v>
      </c>
      <c r="F1138" s="9">
        <v>0</v>
      </c>
      <c r="G1138" s="9">
        <v>1</v>
      </c>
      <c r="H1138" s="9">
        <v>0</v>
      </c>
      <c r="I1138" s="9">
        <v>1</v>
      </c>
      <c r="J1138" s="9">
        <v>0</v>
      </c>
      <c r="K1138" s="9">
        <v>0</v>
      </c>
      <c r="L1138" s="9">
        <v>0</v>
      </c>
      <c r="M1138" s="9">
        <v>2</v>
      </c>
      <c r="N1138" s="9">
        <v>2</v>
      </c>
      <c r="O1138" s="9">
        <v>1</v>
      </c>
      <c r="P1138" s="9">
        <v>1</v>
      </c>
      <c r="Q1138" s="9">
        <v>2</v>
      </c>
      <c r="R1138" s="9" t="s">
        <v>962</v>
      </c>
      <c r="S1138" s="9" t="s">
        <v>961</v>
      </c>
      <c r="T1138" s="9">
        <v>2</v>
      </c>
      <c r="U1138" s="9">
        <v>1</v>
      </c>
      <c r="V1138" s="9">
        <v>2</v>
      </c>
      <c r="W1138" s="75">
        <v>2</v>
      </c>
      <c r="X1138" s="75" t="s">
        <v>956</v>
      </c>
      <c r="Y1138" s="75" t="s">
        <v>952</v>
      </c>
      <c r="Z1138" s="9" t="s">
        <v>952</v>
      </c>
      <c r="AA1138" s="9">
        <v>1</v>
      </c>
      <c r="AB1138" s="9">
        <v>2</v>
      </c>
      <c r="AC1138" s="9">
        <v>2</v>
      </c>
      <c r="AD1138" s="9">
        <v>1</v>
      </c>
      <c r="AE1138" s="9">
        <v>2</v>
      </c>
      <c r="AF1138" s="9">
        <v>1</v>
      </c>
      <c r="AG1138" s="9">
        <v>1</v>
      </c>
      <c r="AH1138" s="91">
        <v>1</v>
      </c>
      <c r="AI1138" s="9">
        <v>2</v>
      </c>
      <c r="AJ1138">
        <v>2</v>
      </c>
      <c r="AK1138" t="s">
        <v>957</v>
      </c>
      <c r="AL1138" s="58">
        <v>2</v>
      </c>
      <c r="AM1138">
        <v>1</v>
      </c>
      <c r="AN1138">
        <v>2</v>
      </c>
      <c r="AO1138">
        <v>2</v>
      </c>
      <c r="AP1138">
        <v>1</v>
      </c>
      <c r="AQ1138">
        <v>2</v>
      </c>
      <c r="AR1138">
        <v>2</v>
      </c>
      <c r="AS1138">
        <v>2</v>
      </c>
      <c r="AT1138">
        <v>1</v>
      </c>
      <c r="AU1138">
        <v>2</v>
      </c>
      <c r="AV1138">
        <v>2</v>
      </c>
      <c r="AW1138">
        <v>2</v>
      </c>
      <c r="AX1138">
        <v>2</v>
      </c>
      <c r="AY1138">
        <v>2</v>
      </c>
      <c r="AZ1138">
        <v>2</v>
      </c>
      <c r="BA1138">
        <v>1</v>
      </c>
      <c r="BB1138">
        <v>2</v>
      </c>
      <c r="BC1138">
        <v>1</v>
      </c>
      <c r="BD1138">
        <v>1</v>
      </c>
      <c r="BE1138">
        <v>2</v>
      </c>
      <c r="BF1138" t="s">
        <v>957</v>
      </c>
      <c r="BG1138" t="s">
        <v>957</v>
      </c>
      <c r="BH1138">
        <v>1</v>
      </c>
      <c r="BI1138">
        <v>2</v>
      </c>
      <c r="BJ1138">
        <v>1</v>
      </c>
      <c r="BK1138">
        <v>2</v>
      </c>
      <c r="BL1138">
        <v>1</v>
      </c>
      <c r="BM1138">
        <v>2</v>
      </c>
      <c r="BN1138">
        <v>4</v>
      </c>
      <c r="BO1138">
        <v>2</v>
      </c>
      <c r="BP1138">
        <v>1</v>
      </c>
      <c r="BQ1138">
        <v>2</v>
      </c>
      <c r="BR1138">
        <v>4</v>
      </c>
      <c r="BS1138">
        <v>1</v>
      </c>
    </row>
    <row r="1139" spans="1:72" hidden="1">
      <c r="A1139" s="9">
        <v>5187</v>
      </c>
      <c r="B1139" s="9">
        <v>1</v>
      </c>
      <c r="C1139" s="9">
        <v>4</v>
      </c>
      <c r="D1139" s="9">
        <v>1</v>
      </c>
      <c r="E1139" s="9">
        <v>12</v>
      </c>
      <c r="F1139" s="9">
        <v>0</v>
      </c>
      <c r="G1139" s="9">
        <v>0</v>
      </c>
      <c r="H1139" s="9">
        <v>1</v>
      </c>
      <c r="I1139" s="9">
        <v>0</v>
      </c>
      <c r="J1139" s="9">
        <v>0</v>
      </c>
      <c r="K1139" s="9">
        <v>0</v>
      </c>
      <c r="L1139" s="9">
        <v>0</v>
      </c>
      <c r="M1139" s="9">
        <v>2</v>
      </c>
      <c r="N1139" s="9">
        <v>1</v>
      </c>
      <c r="O1139" s="9">
        <v>2</v>
      </c>
      <c r="P1139" s="9">
        <v>1</v>
      </c>
      <c r="Q1139" s="9">
        <v>1</v>
      </c>
      <c r="R1139" s="9">
        <v>2</v>
      </c>
      <c r="S1139" s="9">
        <v>1</v>
      </c>
      <c r="T1139" s="9">
        <v>2</v>
      </c>
      <c r="U1139" s="9">
        <v>1</v>
      </c>
      <c r="V1139" s="9">
        <v>2</v>
      </c>
      <c r="W1139" s="75">
        <v>1</v>
      </c>
      <c r="X1139" s="75">
        <v>1</v>
      </c>
      <c r="Y1139" s="75">
        <v>2</v>
      </c>
      <c r="Z1139" s="9">
        <v>1</v>
      </c>
      <c r="AA1139" s="9">
        <v>2</v>
      </c>
      <c r="AB1139" s="9">
        <v>2</v>
      </c>
      <c r="AC1139" s="9">
        <v>1</v>
      </c>
      <c r="AD1139" s="9">
        <v>2</v>
      </c>
      <c r="AE1139" s="9">
        <v>2</v>
      </c>
      <c r="AF1139" s="9">
        <v>1</v>
      </c>
      <c r="AG1139" s="9">
        <v>1</v>
      </c>
      <c r="AH1139" s="91"/>
      <c r="AI1139" s="9"/>
      <c r="AJ1139">
        <v>1</v>
      </c>
      <c r="AK1139">
        <v>1</v>
      </c>
      <c r="AL1139" s="58">
        <v>2</v>
      </c>
      <c r="AM1139">
        <v>1</v>
      </c>
      <c r="AN1139">
        <v>1</v>
      </c>
      <c r="AO1139">
        <v>2</v>
      </c>
      <c r="AP1139">
        <v>1</v>
      </c>
      <c r="AQ1139">
        <v>2</v>
      </c>
      <c r="AR1139">
        <v>2</v>
      </c>
      <c r="AS1139">
        <v>2</v>
      </c>
      <c r="AT1139">
        <v>2</v>
      </c>
      <c r="AU1139">
        <v>1</v>
      </c>
      <c r="AV1139">
        <v>1</v>
      </c>
      <c r="AW1139">
        <v>1</v>
      </c>
      <c r="AX1139">
        <v>2</v>
      </c>
      <c r="AY1139">
        <v>1</v>
      </c>
      <c r="AZ1139">
        <v>1</v>
      </c>
      <c r="BA1139">
        <v>2</v>
      </c>
      <c r="BB1139">
        <v>2</v>
      </c>
      <c r="BC1139">
        <v>1</v>
      </c>
      <c r="BD1139">
        <v>1</v>
      </c>
      <c r="BE1139">
        <v>1</v>
      </c>
      <c r="BF1139">
        <v>1</v>
      </c>
      <c r="BG1139">
        <v>1</v>
      </c>
      <c r="BH1139">
        <v>1</v>
      </c>
      <c r="BI1139">
        <v>2</v>
      </c>
      <c r="BJ1139">
        <v>1</v>
      </c>
      <c r="BK1139">
        <v>1</v>
      </c>
      <c r="BL1139">
        <v>1</v>
      </c>
      <c r="BM1139">
        <v>1</v>
      </c>
      <c r="BN1139">
        <v>4</v>
      </c>
      <c r="BO1139">
        <v>1</v>
      </c>
      <c r="BP1139">
        <v>2</v>
      </c>
      <c r="BQ1139">
        <v>2</v>
      </c>
      <c r="BR1139">
        <v>1</v>
      </c>
      <c r="BS1139">
        <v>1</v>
      </c>
    </row>
    <row r="1140" spans="1:72" hidden="1">
      <c r="A1140" s="9">
        <v>5188</v>
      </c>
      <c r="B1140" s="9">
        <v>2</v>
      </c>
      <c r="C1140" s="9">
        <v>3</v>
      </c>
      <c r="D1140" s="9">
        <v>5</v>
      </c>
      <c r="E1140" s="9">
        <v>1</v>
      </c>
      <c r="F1140" s="9">
        <v>1</v>
      </c>
      <c r="G1140" s="9">
        <v>0</v>
      </c>
      <c r="H1140" s="9">
        <v>0</v>
      </c>
      <c r="I1140" s="9">
        <v>1</v>
      </c>
      <c r="J1140" s="9">
        <v>0</v>
      </c>
      <c r="K1140" s="9">
        <v>0</v>
      </c>
      <c r="L1140" s="9">
        <v>0</v>
      </c>
      <c r="M1140" s="9">
        <v>3</v>
      </c>
      <c r="N1140" s="9">
        <v>1</v>
      </c>
      <c r="O1140" s="9">
        <v>1</v>
      </c>
      <c r="P1140" s="9">
        <v>2</v>
      </c>
      <c r="Q1140" s="9">
        <v>1</v>
      </c>
      <c r="R1140" s="9">
        <v>1</v>
      </c>
      <c r="S1140" s="9">
        <v>2</v>
      </c>
      <c r="T1140" s="9">
        <v>1</v>
      </c>
      <c r="U1140" s="9">
        <v>1</v>
      </c>
      <c r="V1140" s="9">
        <v>1</v>
      </c>
      <c r="W1140" s="75">
        <v>2</v>
      </c>
      <c r="X1140" s="75" t="s">
        <v>956</v>
      </c>
      <c r="Y1140" s="75" t="s">
        <v>952</v>
      </c>
      <c r="Z1140" s="9" t="s">
        <v>952</v>
      </c>
      <c r="AA1140" s="9">
        <v>1</v>
      </c>
      <c r="AB1140" s="9">
        <v>1</v>
      </c>
      <c r="AC1140" s="9">
        <v>1</v>
      </c>
      <c r="AD1140" s="9">
        <v>1</v>
      </c>
      <c r="AE1140" s="9">
        <v>2</v>
      </c>
      <c r="AF1140" s="9">
        <v>1</v>
      </c>
      <c r="AG1140" s="9">
        <v>1</v>
      </c>
      <c r="AH1140" s="91">
        <v>1</v>
      </c>
      <c r="AI1140" s="9">
        <v>2</v>
      </c>
      <c r="AJ1140">
        <v>1</v>
      </c>
      <c r="AK1140">
        <v>1</v>
      </c>
      <c r="AL1140" s="58">
        <v>2</v>
      </c>
      <c r="AM1140">
        <v>1</v>
      </c>
      <c r="AN1140">
        <v>2</v>
      </c>
      <c r="AO1140">
        <v>2</v>
      </c>
      <c r="AP1140">
        <v>2</v>
      </c>
      <c r="AQ1140">
        <v>2</v>
      </c>
      <c r="AR1140">
        <v>2</v>
      </c>
      <c r="AS1140">
        <v>2</v>
      </c>
      <c r="AT1140">
        <v>1</v>
      </c>
      <c r="AU1140">
        <v>2</v>
      </c>
      <c r="AV1140">
        <v>2</v>
      </c>
      <c r="AW1140">
        <v>1</v>
      </c>
      <c r="AX1140">
        <v>2</v>
      </c>
      <c r="AY1140">
        <v>2</v>
      </c>
      <c r="AZ1140">
        <v>2</v>
      </c>
      <c r="BA1140">
        <v>2</v>
      </c>
      <c r="BB1140">
        <v>2</v>
      </c>
      <c r="BC1140">
        <v>1</v>
      </c>
      <c r="BD1140">
        <v>1</v>
      </c>
      <c r="BE1140">
        <v>1</v>
      </c>
      <c r="BF1140">
        <v>1</v>
      </c>
      <c r="BG1140">
        <v>1</v>
      </c>
      <c r="BH1140">
        <v>1</v>
      </c>
      <c r="BI1140">
        <v>2</v>
      </c>
      <c r="BJ1140">
        <v>1</v>
      </c>
      <c r="BK1140">
        <v>2</v>
      </c>
      <c r="BL1140">
        <v>2</v>
      </c>
      <c r="BM1140">
        <v>1</v>
      </c>
      <c r="BN1140">
        <v>4</v>
      </c>
      <c r="BO1140">
        <v>2</v>
      </c>
      <c r="BP1140">
        <v>2</v>
      </c>
      <c r="BQ1140">
        <v>2</v>
      </c>
      <c r="BR1140">
        <v>1</v>
      </c>
      <c r="BS1140">
        <v>1</v>
      </c>
    </row>
    <row r="1141" spans="1:72" hidden="1">
      <c r="A1141" s="9">
        <v>5189</v>
      </c>
      <c r="B1141" s="9">
        <v>2</v>
      </c>
      <c r="C1141" s="9">
        <v>4</v>
      </c>
      <c r="D1141" s="9">
        <v>1</v>
      </c>
      <c r="E1141" s="9">
        <v>4</v>
      </c>
      <c r="F1141" s="9">
        <v>0</v>
      </c>
      <c r="G1141" s="9">
        <v>0</v>
      </c>
      <c r="H1141" s="9">
        <v>0</v>
      </c>
      <c r="I1141" s="9">
        <v>0</v>
      </c>
      <c r="J1141" s="9">
        <v>1</v>
      </c>
      <c r="K1141" s="9">
        <v>0</v>
      </c>
      <c r="L1141" s="9">
        <v>0</v>
      </c>
      <c r="M1141" s="9">
        <v>1</v>
      </c>
      <c r="N1141" s="9">
        <v>1</v>
      </c>
      <c r="O1141" s="9">
        <v>2</v>
      </c>
      <c r="P1141" s="9">
        <v>2</v>
      </c>
      <c r="Q1141" s="9">
        <v>1</v>
      </c>
      <c r="R1141" s="9">
        <v>1</v>
      </c>
      <c r="S1141" s="9">
        <v>1</v>
      </c>
      <c r="T1141" s="9">
        <v>1</v>
      </c>
      <c r="U1141" s="9">
        <v>1</v>
      </c>
      <c r="V1141" s="9">
        <v>2</v>
      </c>
      <c r="W1141" s="75">
        <v>1</v>
      </c>
      <c r="X1141" s="75">
        <v>1</v>
      </c>
      <c r="Y1141" s="75">
        <v>2</v>
      </c>
      <c r="Z1141" s="9">
        <v>1</v>
      </c>
      <c r="AA1141" s="9">
        <v>2</v>
      </c>
      <c r="AB1141" s="9">
        <v>2</v>
      </c>
      <c r="AC1141" s="9">
        <v>2</v>
      </c>
      <c r="AD1141" s="9">
        <v>1</v>
      </c>
      <c r="AE1141" s="9">
        <v>2</v>
      </c>
      <c r="AF1141" s="9">
        <v>2</v>
      </c>
      <c r="AG1141" s="9">
        <v>1</v>
      </c>
      <c r="AH1141" s="91">
        <v>1</v>
      </c>
      <c r="AI1141" s="9">
        <v>2</v>
      </c>
      <c r="AJ1141">
        <v>2</v>
      </c>
      <c r="AK1141" t="s">
        <v>957</v>
      </c>
      <c r="AL1141" s="58">
        <v>2</v>
      </c>
      <c r="AM1141">
        <v>2</v>
      </c>
      <c r="AN1141">
        <v>2</v>
      </c>
      <c r="AO1141">
        <v>2</v>
      </c>
      <c r="AP1141">
        <v>2</v>
      </c>
      <c r="AQ1141">
        <v>2</v>
      </c>
      <c r="AR1141">
        <v>2</v>
      </c>
      <c r="AS1141">
        <v>2</v>
      </c>
      <c r="AT1141">
        <v>1</v>
      </c>
      <c r="AU1141">
        <v>2</v>
      </c>
      <c r="AV1141">
        <v>2</v>
      </c>
      <c r="AW1141">
        <v>1</v>
      </c>
      <c r="AX1141">
        <v>2</v>
      </c>
      <c r="AY1141">
        <v>2</v>
      </c>
      <c r="AZ1141">
        <v>2</v>
      </c>
      <c r="BA1141">
        <v>2</v>
      </c>
      <c r="BB1141">
        <v>2</v>
      </c>
      <c r="BC1141">
        <v>1</v>
      </c>
      <c r="BD1141">
        <v>1</v>
      </c>
      <c r="BE1141">
        <v>2</v>
      </c>
      <c r="BF1141" t="s">
        <v>957</v>
      </c>
      <c r="BG1141" t="s">
        <v>957</v>
      </c>
      <c r="BH1141">
        <v>1</v>
      </c>
      <c r="BI1141">
        <v>3</v>
      </c>
      <c r="BJ1141">
        <v>2</v>
      </c>
      <c r="BK1141">
        <v>3</v>
      </c>
      <c r="BL1141">
        <v>2</v>
      </c>
      <c r="BM1141">
        <v>1</v>
      </c>
      <c r="BN1141">
        <v>4</v>
      </c>
      <c r="BO1141">
        <v>2</v>
      </c>
      <c r="BP1141">
        <v>4</v>
      </c>
      <c r="BQ1141">
        <v>3</v>
      </c>
      <c r="BR1141">
        <v>1</v>
      </c>
      <c r="BS1141">
        <v>5</v>
      </c>
    </row>
    <row r="1142" spans="1:72">
      <c r="A1142" s="9">
        <v>5190</v>
      </c>
      <c r="B1142" s="9">
        <v>2</v>
      </c>
      <c r="C1142" s="9">
        <v>3</v>
      </c>
      <c r="D1142" s="9">
        <v>1</v>
      </c>
      <c r="E1142" s="9">
        <v>8</v>
      </c>
      <c r="F1142" s="9">
        <v>0</v>
      </c>
      <c r="G1142" s="9">
        <v>0</v>
      </c>
      <c r="H1142" s="9">
        <v>0</v>
      </c>
      <c r="I1142" s="9">
        <v>1</v>
      </c>
      <c r="J1142" s="9">
        <v>0</v>
      </c>
      <c r="K1142" s="9">
        <v>0</v>
      </c>
      <c r="L1142" s="9">
        <v>0</v>
      </c>
      <c r="M1142" s="9">
        <v>2</v>
      </c>
      <c r="N1142" s="9">
        <v>2</v>
      </c>
      <c r="O1142" s="9">
        <v>2</v>
      </c>
      <c r="P1142" s="9">
        <v>1</v>
      </c>
      <c r="Q1142" s="9">
        <v>1</v>
      </c>
      <c r="R1142" s="9">
        <v>1</v>
      </c>
      <c r="S1142" s="9">
        <v>2</v>
      </c>
      <c r="T1142" s="9">
        <v>1</v>
      </c>
      <c r="U1142" s="9">
        <v>1</v>
      </c>
      <c r="V1142" s="9">
        <v>2</v>
      </c>
      <c r="W1142" s="75">
        <v>2</v>
      </c>
      <c r="X1142" s="75" t="s">
        <v>956</v>
      </c>
      <c r="Y1142" s="75" t="s">
        <v>952</v>
      </c>
      <c r="Z1142" s="9" t="s">
        <v>952</v>
      </c>
      <c r="AA1142" s="9">
        <v>2</v>
      </c>
      <c r="AB1142" s="9">
        <v>2</v>
      </c>
      <c r="AC1142" s="9">
        <v>1</v>
      </c>
      <c r="AD1142" s="9">
        <v>1</v>
      </c>
      <c r="AE1142" s="9">
        <v>2</v>
      </c>
      <c r="AF1142" s="9">
        <v>1</v>
      </c>
      <c r="AG1142" s="9">
        <v>2</v>
      </c>
      <c r="AH1142" s="91">
        <v>1</v>
      </c>
      <c r="AI1142" s="9">
        <v>1</v>
      </c>
      <c r="AJ1142">
        <v>2</v>
      </c>
      <c r="AK1142" t="s">
        <v>957</v>
      </c>
      <c r="AL1142" s="58">
        <v>2</v>
      </c>
      <c r="AM1142">
        <v>1</v>
      </c>
      <c r="AN1142">
        <v>1</v>
      </c>
      <c r="AO1142">
        <v>2</v>
      </c>
      <c r="AP1142">
        <v>2</v>
      </c>
      <c r="AQ1142">
        <v>2</v>
      </c>
      <c r="AR1142">
        <v>2</v>
      </c>
      <c r="AS1142">
        <v>2</v>
      </c>
      <c r="AT1142">
        <v>1</v>
      </c>
      <c r="AU1142">
        <v>1</v>
      </c>
      <c r="AV1142">
        <v>2</v>
      </c>
      <c r="AW1142">
        <v>2</v>
      </c>
      <c r="AX1142">
        <v>2</v>
      </c>
      <c r="AY1142">
        <v>2</v>
      </c>
      <c r="AZ1142">
        <v>1</v>
      </c>
      <c r="BA1142">
        <v>1</v>
      </c>
      <c r="BB1142">
        <v>2</v>
      </c>
      <c r="BC1142">
        <v>1</v>
      </c>
      <c r="BD1142">
        <v>1</v>
      </c>
      <c r="BE1142">
        <v>1</v>
      </c>
      <c r="BF1142">
        <v>3</v>
      </c>
      <c r="BH1142">
        <v>1</v>
      </c>
      <c r="BI1142">
        <v>4</v>
      </c>
      <c r="BJ1142">
        <v>2</v>
      </c>
      <c r="BK1142">
        <v>1</v>
      </c>
      <c r="BL1142">
        <v>1</v>
      </c>
      <c r="BM1142">
        <v>1</v>
      </c>
      <c r="BN1142">
        <v>4</v>
      </c>
      <c r="BO1142">
        <v>2</v>
      </c>
      <c r="BP1142">
        <v>2</v>
      </c>
      <c r="BQ1142">
        <v>2</v>
      </c>
      <c r="BR1142">
        <v>1</v>
      </c>
      <c r="BS1142">
        <v>5</v>
      </c>
    </row>
    <row r="1143" spans="1:72" hidden="1">
      <c r="A1143" s="9">
        <v>5191</v>
      </c>
      <c r="B1143" s="9">
        <v>1</v>
      </c>
      <c r="C1143" s="9">
        <v>6</v>
      </c>
      <c r="D1143" s="9">
        <v>3</v>
      </c>
      <c r="E1143" s="9">
        <v>12</v>
      </c>
      <c r="F1143" s="9">
        <v>0</v>
      </c>
      <c r="G1143" s="9">
        <v>0</v>
      </c>
      <c r="H1143" s="9">
        <v>0</v>
      </c>
      <c r="I1143" s="9">
        <v>0</v>
      </c>
      <c r="J1143" s="9">
        <v>0</v>
      </c>
      <c r="K1143" s="9">
        <v>1</v>
      </c>
      <c r="L1143" s="9">
        <v>0</v>
      </c>
      <c r="M1143" s="9">
        <v>2</v>
      </c>
      <c r="N1143" s="9">
        <v>1</v>
      </c>
      <c r="O1143" s="9">
        <v>2</v>
      </c>
      <c r="P1143" s="9">
        <v>2</v>
      </c>
      <c r="Q1143" s="9">
        <v>1</v>
      </c>
      <c r="R1143" s="9">
        <v>1</v>
      </c>
      <c r="S1143" s="9">
        <v>1</v>
      </c>
      <c r="T1143" s="9">
        <v>1</v>
      </c>
      <c r="U1143" s="9">
        <v>1</v>
      </c>
      <c r="V1143" s="9">
        <v>1</v>
      </c>
      <c r="W1143" s="75">
        <v>1</v>
      </c>
      <c r="X1143" s="75">
        <v>1</v>
      </c>
      <c r="Y1143" s="75">
        <v>1</v>
      </c>
      <c r="Z1143" s="9">
        <v>1</v>
      </c>
      <c r="AA1143" s="9">
        <v>1</v>
      </c>
      <c r="AB1143" s="9">
        <v>2</v>
      </c>
      <c r="AC1143" s="9">
        <v>1</v>
      </c>
      <c r="AD1143" s="9">
        <v>1</v>
      </c>
      <c r="AE1143" s="9">
        <v>2</v>
      </c>
      <c r="AF1143" s="9">
        <v>1</v>
      </c>
      <c r="AG1143" s="9">
        <v>1</v>
      </c>
      <c r="AH1143" s="9">
        <v>1</v>
      </c>
      <c r="AI1143" s="9">
        <v>2</v>
      </c>
      <c r="AJ1143">
        <v>2</v>
      </c>
      <c r="AK1143" t="s">
        <v>957</v>
      </c>
      <c r="AL1143" s="58">
        <v>1</v>
      </c>
      <c r="AM1143">
        <v>1</v>
      </c>
      <c r="AN1143">
        <v>1</v>
      </c>
      <c r="AO1143">
        <v>2</v>
      </c>
      <c r="AP1143">
        <v>1</v>
      </c>
      <c r="AQ1143">
        <v>2</v>
      </c>
      <c r="AR1143">
        <v>2</v>
      </c>
      <c r="AS1143">
        <v>2</v>
      </c>
      <c r="AT1143">
        <v>1</v>
      </c>
      <c r="AU1143">
        <v>2</v>
      </c>
      <c r="AV1143">
        <v>2</v>
      </c>
      <c r="AW1143">
        <v>1</v>
      </c>
      <c r="AX1143">
        <v>2</v>
      </c>
      <c r="AY1143">
        <v>2</v>
      </c>
      <c r="AZ1143">
        <v>1</v>
      </c>
      <c r="BA1143">
        <v>1</v>
      </c>
      <c r="BB1143">
        <v>1</v>
      </c>
      <c r="BC1143">
        <v>1</v>
      </c>
      <c r="BD1143">
        <v>1</v>
      </c>
      <c r="BE1143">
        <v>1</v>
      </c>
      <c r="BF1143">
        <v>1</v>
      </c>
      <c r="BG1143">
        <v>2</v>
      </c>
      <c r="BH1143">
        <v>1</v>
      </c>
      <c r="BI1143">
        <v>3</v>
      </c>
      <c r="BJ1143">
        <v>2</v>
      </c>
      <c r="BK1143">
        <v>2</v>
      </c>
      <c r="BL1143">
        <v>1</v>
      </c>
      <c r="BM1143">
        <v>4</v>
      </c>
      <c r="BN1143">
        <v>4</v>
      </c>
      <c r="BO1143">
        <v>1</v>
      </c>
      <c r="BP1143">
        <v>1</v>
      </c>
      <c r="BQ1143">
        <v>2</v>
      </c>
      <c r="BR1143">
        <v>1</v>
      </c>
      <c r="BS1143">
        <v>2</v>
      </c>
    </row>
    <row r="1144" spans="1:72">
      <c r="A1144" s="9">
        <v>5192</v>
      </c>
      <c r="B1144" s="9">
        <v>1</v>
      </c>
      <c r="C1144" s="9">
        <v>4</v>
      </c>
      <c r="D1144" s="9">
        <v>1</v>
      </c>
      <c r="E1144" s="9">
        <v>7</v>
      </c>
      <c r="F1144" s="9">
        <v>0</v>
      </c>
      <c r="G1144" s="9">
        <v>0</v>
      </c>
      <c r="H1144" s="9">
        <v>0</v>
      </c>
      <c r="I1144" s="9">
        <v>0</v>
      </c>
      <c r="J1144" s="9">
        <v>0</v>
      </c>
      <c r="K1144" s="9">
        <v>0</v>
      </c>
      <c r="L1144" s="9">
        <v>1</v>
      </c>
      <c r="M1144" s="9">
        <v>3</v>
      </c>
      <c r="N1144" s="9">
        <v>2</v>
      </c>
      <c r="O1144" s="9">
        <v>2</v>
      </c>
      <c r="P1144" s="9">
        <v>2</v>
      </c>
      <c r="Q1144" s="9">
        <v>1</v>
      </c>
      <c r="R1144" s="9">
        <v>1</v>
      </c>
      <c r="S1144" s="9">
        <v>2</v>
      </c>
      <c r="T1144" s="9">
        <v>2</v>
      </c>
      <c r="U1144" s="9">
        <v>1</v>
      </c>
      <c r="V1144" s="9">
        <v>2</v>
      </c>
      <c r="W1144" s="75">
        <v>2</v>
      </c>
      <c r="X1144" s="75" t="s">
        <v>956</v>
      </c>
      <c r="Y1144" s="75" t="s">
        <v>952</v>
      </c>
      <c r="Z1144" s="9" t="s">
        <v>952</v>
      </c>
      <c r="AA1144" s="9">
        <v>1</v>
      </c>
      <c r="AB1144" s="9">
        <v>2</v>
      </c>
      <c r="AC1144" s="9">
        <v>1</v>
      </c>
      <c r="AD1144" s="9">
        <v>1</v>
      </c>
      <c r="AE1144" s="9">
        <v>1</v>
      </c>
      <c r="AF1144" s="9">
        <v>2</v>
      </c>
      <c r="AG1144" s="9">
        <v>1</v>
      </c>
      <c r="AH1144" s="91">
        <v>1</v>
      </c>
      <c r="AI1144" s="9">
        <v>2</v>
      </c>
      <c r="AJ1144">
        <v>2</v>
      </c>
      <c r="AK1144" t="s">
        <v>957</v>
      </c>
      <c r="AL1144" s="58">
        <v>2</v>
      </c>
      <c r="AM1144">
        <v>1</v>
      </c>
      <c r="AN1144">
        <v>2</v>
      </c>
      <c r="AO1144">
        <v>2</v>
      </c>
      <c r="AP1144">
        <v>1</v>
      </c>
      <c r="AQ1144">
        <v>2</v>
      </c>
      <c r="AR1144">
        <v>2</v>
      </c>
      <c r="AS1144">
        <v>2</v>
      </c>
      <c r="AT1144">
        <v>2</v>
      </c>
      <c r="AU1144">
        <v>2</v>
      </c>
      <c r="AV1144">
        <v>2</v>
      </c>
      <c r="AW1144">
        <v>2</v>
      </c>
      <c r="AX1144">
        <v>2</v>
      </c>
      <c r="AY1144">
        <v>2</v>
      </c>
      <c r="AZ1144">
        <v>2</v>
      </c>
      <c r="BA1144">
        <v>2</v>
      </c>
      <c r="BB1144">
        <v>2</v>
      </c>
      <c r="BC1144">
        <v>1</v>
      </c>
      <c r="BD1144">
        <v>1</v>
      </c>
      <c r="BE1144">
        <v>1</v>
      </c>
      <c r="BF1144">
        <v>2</v>
      </c>
      <c r="BG1144">
        <v>2</v>
      </c>
      <c r="BH1144">
        <v>1</v>
      </c>
      <c r="BI1144">
        <v>4</v>
      </c>
      <c r="BJ1144">
        <v>3</v>
      </c>
      <c r="BK1144">
        <v>2</v>
      </c>
      <c r="BL1144">
        <v>2</v>
      </c>
      <c r="BM1144">
        <v>1</v>
      </c>
      <c r="BN1144">
        <v>4</v>
      </c>
      <c r="BO1144">
        <v>4</v>
      </c>
      <c r="BP1144">
        <v>4</v>
      </c>
      <c r="BQ1144">
        <v>3</v>
      </c>
      <c r="BR1144">
        <v>1</v>
      </c>
      <c r="BS1144">
        <v>5</v>
      </c>
    </row>
    <row r="1145" spans="1:72" hidden="1">
      <c r="A1145" s="9">
        <v>5193</v>
      </c>
      <c r="B1145" s="9">
        <v>1</v>
      </c>
      <c r="C1145" s="9">
        <v>5</v>
      </c>
      <c r="D1145" s="9">
        <v>1</v>
      </c>
      <c r="E1145" s="9">
        <v>11</v>
      </c>
      <c r="F1145" s="9">
        <v>0</v>
      </c>
      <c r="G1145" s="9">
        <v>0</v>
      </c>
      <c r="H1145" s="9">
        <v>0</v>
      </c>
      <c r="I1145" s="9">
        <v>0</v>
      </c>
      <c r="J1145" s="9">
        <v>0</v>
      </c>
      <c r="K1145" s="9">
        <v>1</v>
      </c>
      <c r="L1145" s="9">
        <v>0</v>
      </c>
      <c r="M1145" s="9">
        <v>2</v>
      </c>
      <c r="N1145" s="9">
        <v>1</v>
      </c>
      <c r="O1145" s="9">
        <v>1</v>
      </c>
      <c r="P1145" s="9">
        <v>2</v>
      </c>
      <c r="Q1145" s="9">
        <v>1</v>
      </c>
      <c r="R1145" s="9">
        <v>1</v>
      </c>
      <c r="S1145" s="9">
        <v>2</v>
      </c>
      <c r="T1145" s="9">
        <v>2</v>
      </c>
      <c r="U1145" s="9">
        <v>1</v>
      </c>
      <c r="V1145" s="9">
        <v>2</v>
      </c>
      <c r="W1145" s="75">
        <v>2</v>
      </c>
      <c r="X1145" s="75" t="s">
        <v>956</v>
      </c>
      <c r="Y1145" s="75" t="s">
        <v>952</v>
      </c>
      <c r="Z1145" s="9" t="s">
        <v>952</v>
      </c>
      <c r="AA1145" s="9">
        <v>2</v>
      </c>
      <c r="AB1145" s="9">
        <v>2</v>
      </c>
      <c r="AC1145" s="9">
        <v>1</v>
      </c>
      <c r="AD1145" s="9">
        <v>1</v>
      </c>
      <c r="AE1145" s="9">
        <v>2</v>
      </c>
      <c r="AF1145" s="9">
        <v>1</v>
      </c>
      <c r="AG1145" s="9">
        <v>2</v>
      </c>
      <c r="AH1145" s="9">
        <v>2</v>
      </c>
      <c r="AI1145" s="9">
        <v>2</v>
      </c>
      <c r="AJ1145">
        <v>2</v>
      </c>
      <c r="AK1145" t="s">
        <v>957</v>
      </c>
      <c r="AL1145" s="58">
        <v>2</v>
      </c>
      <c r="AM1145">
        <v>1</v>
      </c>
      <c r="AN1145">
        <v>2</v>
      </c>
      <c r="AO1145">
        <v>2</v>
      </c>
      <c r="AP1145">
        <v>1</v>
      </c>
      <c r="AQ1145">
        <v>1</v>
      </c>
      <c r="AR1145">
        <v>2</v>
      </c>
      <c r="AS1145">
        <v>2</v>
      </c>
      <c r="AT1145">
        <v>2</v>
      </c>
      <c r="AU1145">
        <v>1</v>
      </c>
      <c r="AV1145">
        <v>2</v>
      </c>
      <c r="AW1145">
        <v>2</v>
      </c>
      <c r="AX1145">
        <v>2</v>
      </c>
      <c r="AY1145">
        <v>2</v>
      </c>
      <c r="AZ1145">
        <v>2</v>
      </c>
      <c r="BA1145">
        <v>2</v>
      </c>
      <c r="BB1145">
        <v>1</v>
      </c>
      <c r="BC1145">
        <v>1</v>
      </c>
      <c r="BD1145">
        <v>1</v>
      </c>
      <c r="BE1145">
        <v>1</v>
      </c>
      <c r="BF1145">
        <v>2</v>
      </c>
      <c r="BG1145">
        <v>2</v>
      </c>
      <c r="BH1145">
        <v>1</v>
      </c>
      <c r="BI1145">
        <v>2</v>
      </c>
      <c r="BJ1145">
        <v>1</v>
      </c>
      <c r="BK1145">
        <v>2</v>
      </c>
      <c r="BL1145">
        <v>2</v>
      </c>
      <c r="BM1145">
        <v>1</v>
      </c>
      <c r="BN1145">
        <v>4</v>
      </c>
      <c r="BO1145">
        <v>2</v>
      </c>
      <c r="BP1145">
        <v>4</v>
      </c>
      <c r="BQ1145">
        <v>1</v>
      </c>
      <c r="BR1145">
        <v>1</v>
      </c>
      <c r="BS1145">
        <v>5</v>
      </c>
      <c r="BT1145" t="s">
        <v>574</v>
      </c>
    </row>
    <row r="1146" spans="1:72">
      <c r="A1146" s="9">
        <v>5194</v>
      </c>
      <c r="B1146" s="9">
        <v>2</v>
      </c>
      <c r="C1146" s="9">
        <v>5</v>
      </c>
      <c r="D1146" s="9">
        <v>5</v>
      </c>
      <c r="E1146" s="9">
        <v>3</v>
      </c>
      <c r="F1146" s="9">
        <v>0</v>
      </c>
      <c r="G1146" s="9">
        <v>0</v>
      </c>
      <c r="H1146" s="9">
        <v>0</v>
      </c>
      <c r="I1146" s="9">
        <v>1</v>
      </c>
      <c r="J1146" s="9">
        <v>0</v>
      </c>
      <c r="K1146" s="9">
        <v>0</v>
      </c>
      <c r="L1146" s="9">
        <v>0</v>
      </c>
      <c r="M1146" s="9">
        <v>2</v>
      </c>
      <c r="N1146" s="9">
        <v>2</v>
      </c>
      <c r="O1146" s="9">
        <v>2</v>
      </c>
      <c r="P1146" s="9">
        <v>1</v>
      </c>
      <c r="Q1146" s="9">
        <v>1</v>
      </c>
      <c r="R1146" s="9">
        <v>1</v>
      </c>
      <c r="S1146" s="9">
        <v>2</v>
      </c>
      <c r="T1146" s="9">
        <v>2</v>
      </c>
      <c r="U1146" s="9">
        <v>1</v>
      </c>
      <c r="V1146" s="9">
        <v>2</v>
      </c>
      <c r="W1146" s="75">
        <v>1</v>
      </c>
      <c r="X1146" s="75">
        <v>1</v>
      </c>
      <c r="Y1146" s="75">
        <v>2</v>
      </c>
      <c r="Z1146" s="9">
        <v>2</v>
      </c>
      <c r="AA1146" s="9">
        <v>1</v>
      </c>
      <c r="AB1146" s="9">
        <v>2</v>
      </c>
      <c r="AC1146" s="9">
        <v>1</v>
      </c>
      <c r="AD1146" s="9">
        <v>1</v>
      </c>
      <c r="AE1146" s="9">
        <v>2</v>
      </c>
      <c r="AF1146" s="9">
        <v>1</v>
      </c>
      <c r="AG1146" s="9">
        <v>1</v>
      </c>
      <c r="AH1146" s="91">
        <v>2</v>
      </c>
      <c r="AI1146" s="9">
        <v>1</v>
      </c>
      <c r="AJ1146">
        <v>1</v>
      </c>
      <c r="AK1146">
        <v>1</v>
      </c>
      <c r="AL1146" s="58">
        <v>1</v>
      </c>
      <c r="AM1146">
        <v>1</v>
      </c>
      <c r="AN1146">
        <v>2</v>
      </c>
      <c r="AO1146">
        <v>2</v>
      </c>
      <c r="AP1146">
        <v>2</v>
      </c>
      <c r="AQ1146">
        <v>2</v>
      </c>
      <c r="AR1146">
        <v>2</v>
      </c>
      <c r="AS1146">
        <v>2</v>
      </c>
      <c r="AT1146">
        <v>2</v>
      </c>
      <c r="AU1146">
        <v>2</v>
      </c>
      <c r="AV1146">
        <v>2</v>
      </c>
      <c r="AW1146">
        <v>1</v>
      </c>
      <c r="AX1146">
        <v>2</v>
      </c>
      <c r="AY1146">
        <v>2</v>
      </c>
      <c r="AZ1146">
        <v>2</v>
      </c>
      <c r="BA1146">
        <v>1</v>
      </c>
      <c r="BB1146">
        <v>1</v>
      </c>
      <c r="BC1146">
        <v>1</v>
      </c>
      <c r="BD1146">
        <v>1</v>
      </c>
      <c r="BE1146">
        <v>1</v>
      </c>
      <c r="BF1146">
        <v>1</v>
      </c>
      <c r="BG1146">
        <v>1</v>
      </c>
      <c r="BH1146">
        <v>1</v>
      </c>
      <c r="BI1146">
        <v>3</v>
      </c>
      <c r="BJ1146">
        <v>1</v>
      </c>
      <c r="BK1146">
        <v>2</v>
      </c>
      <c r="BL1146">
        <v>1</v>
      </c>
      <c r="BM1146">
        <v>2</v>
      </c>
      <c r="BN1146">
        <v>3</v>
      </c>
      <c r="BO1146">
        <v>2</v>
      </c>
      <c r="BP1146">
        <v>1</v>
      </c>
      <c r="BQ1146">
        <v>2</v>
      </c>
      <c r="BR1146">
        <v>1</v>
      </c>
      <c r="BS1146">
        <v>1</v>
      </c>
      <c r="BT1146" t="s">
        <v>575</v>
      </c>
    </row>
    <row r="1147" spans="1:72" hidden="1">
      <c r="A1147" s="9">
        <v>5195</v>
      </c>
      <c r="B1147" s="9">
        <v>1</v>
      </c>
      <c r="C1147" s="9">
        <v>4</v>
      </c>
      <c r="D1147" s="9">
        <v>1</v>
      </c>
      <c r="E1147" s="9">
        <v>3</v>
      </c>
      <c r="F1147" s="9">
        <v>0</v>
      </c>
      <c r="G1147" s="9">
        <v>1</v>
      </c>
      <c r="H1147" s="9">
        <v>0</v>
      </c>
      <c r="I1147" s="9">
        <v>0</v>
      </c>
      <c r="J1147" s="9">
        <v>0</v>
      </c>
      <c r="K1147" s="9">
        <v>0</v>
      </c>
      <c r="L1147" s="9">
        <v>0</v>
      </c>
      <c r="M1147" s="9">
        <v>2</v>
      </c>
      <c r="N1147" s="9">
        <v>1</v>
      </c>
      <c r="O1147" s="9">
        <v>2</v>
      </c>
      <c r="P1147" s="9">
        <v>1</v>
      </c>
      <c r="Q1147" s="9">
        <v>1</v>
      </c>
      <c r="R1147" s="9">
        <v>1</v>
      </c>
      <c r="S1147" s="9">
        <v>2</v>
      </c>
      <c r="T1147" s="9">
        <v>1</v>
      </c>
      <c r="U1147" s="9">
        <v>1</v>
      </c>
      <c r="V1147" s="9">
        <v>2</v>
      </c>
      <c r="W1147" s="75">
        <v>1</v>
      </c>
      <c r="X1147" s="75">
        <v>1</v>
      </c>
      <c r="Y1147" s="75">
        <v>2</v>
      </c>
      <c r="Z1147" s="9">
        <v>1</v>
      </c>
      <c r="AA1147" s="9">
        <v>2</v>
      </c>
      <c r="AB1147" s="9">
        <v>2</v>
      </c>
      <c r="AC1147" s="9">
        <v>1</v>
      </c>
      <c r="AD1147" s="9">
        <v>1</v>
      </c>
      <c r="AE1147" s="9">
        <v>1</v>
      </c>
      <c r="AF1147" s="9">
        <v>1</v>
      </c>
      <c r="AG1147" s="9">
        <v>1</v>
      </c>
      <c r="AH1147" s="9">
        <v>2</v>
      </c>
      <c r="AI1147" s="9">
        <v>1</v>
      </c>
      <c r="AJ1147">
        <v>1</v>
      </c>
      <c r="AK1147">
        <v>1</v>
      </c>
      <c r="AL1147" s="58">
        <v>2</v>
      </c>
      <c r="AM1147">
        <v>1</v>
      </c>
      <c r="AN1147">
        <v>1</v>
      </c>
      <c r="AO1147">
        <v>2</v>
      </c>
      <c r="AP1147">
        <v>1</v>
      </c>
      <c r="AQ1147">
        <v>2</v>
      </c>
      <c r="AR1147">
        <v>2</v>
      </c>
      <c r="AS1147">
        <v>2</v>
      </c>
      <c r="AT1147">
        <v>1</v>
      </c>
      <c r="AU1147">
        <v>1</v>
      </c>
      <c r="AV1147">
        <v>2</v>
      </c>
      <c r="AW1147">
        <v>1</v>
      </c>
      <c r="AX1147">
        <v>1</v>
      </c>
      <c r="AY1147">
        <v>1</v>
      </c>
      <c r="AZ1147">
        <v>2</v>
      </c>
      <c r="BA1147">
        <v>1</v>
      </c>
      <c r="BB1147">
        <v>2</v>
      </c>
      <c r="BC1147">
        <v>1</v>
      </c>
      <c r="BD1147">
        <v>1</v>
      </c>
      <c r="BE1147">
        <v>1</v>
      </c>
      <c r="BF1147">
        <v>2</v>
      </c>
      <c r="BG1147">
        <v>2</v>
      </c>
      <c r="BH1147">
        <v>1</v>
      </c>
      <c r="BI1147">
        <v>2</v>
      </c>
      <c r="BJ1147">
        <v>2</v>
      </c>
      <c r="BK1147">
        <v>2</v>
      </c>
      <c r="BL1147">
        <v>2</v>
      </c>
      <c r="BM1147">
        <v>2</v>
      </c>
      <c r="BN1147">
        <v>4</v>
      </c>
      <c r="BO1147">
        <v>2</v>
      </c>
      <c r="BP1147">
        <v>2</v>
      </c>
      <c r="BQ1147">
        <v>1</v>
      </c>
      <c r="BR1147">
        <v>1</v>
      </c>
      <c r="BS1147">
        <v>1</v>
      </c>
    </row>
    <row r="1148" spans="1:72" hidden="1">
      <c r="A1148" s="9">
        <v>5196</v>
      </c>
      <c r="B1148" s="9">
        <v>2</v>
      </c>
      <c r="C1148" s="9">
        <v>8</v>
      </c>
      <c r="D1148" s="9">
        <v>5</v>
      </c>
      <c r="E1148" s="9">
        <v>7</v>
      </c>
      <c r="F1148" s="9">
        <v>0</v>
      </c>
      <c r="G1148" s="9">
        <v>0</v>
      </c>
      <c r="H1148" s="9">
        <v>1</v>
      </c>
      <c r="I1148" s="9">
        <v>1</v>
      </c>
      <c r="J1148" s="9">
        <v>0</v>
      </c>
      <c r="K1148" s="9">
        <v>0</v>
      </c>
      <c r="L1148" s="9">
        <v>0</v>
      </c>
      <c r="M1148" s="9">
        <v>2</v>
      </c>
      <c r="N1148" s="9">
        <v>1</v>
      </c>
      <c r="O1148" s="9">
        <v>2</v>
      </c>
      <c r="P1148" s="9">
        <v>1</v>
      </c>
      <c r="Q1148" s="9">
        <v>1</v>
      </c>
      <c r="R1148" s="9">
        <v>1</v>
      </c>
      <c r="S1148" s="9">
        <v>1</v>
      </c>
      <c r="T1148" s="9">
        <v>1</v>
      </c>
      <c r="U1148" s="9">
        <v>1</v>
      </c>
      <c r="V1148" s="9">
        <v>2</v>
      </c>
      <c r="W1148" s="75">
        <v>2</v>
      </c>
      <c r="X1148" s="75" t="s">
        <v>956</v>
      </c>
      <c r="Y1148" s="75" t="s">
        <v>952</v>
      </c>
      <c r="Z1148" s="9" t="s">
        <v>952</v>
      </c>
      <c r="AA1148" s="9">
        <v>1</v>
      </c>
      <c r="AB1148" s="9">
        <v>2</v>
      </c>
      <c r="AC1148" s="9">
        <v>1</v>
      </c>
      <c r="AD1148" s="9">
        <v>1</v>
      </c>
      <c r="AE1148" s="9">
        <v>2</v>
      </c>
      <c r="AF1148" s="9">
        <v>1</v>
      </c>
      <c r="AG1148" s="9">
        <v>1</v>
      </c>
      <c r="AH1148" s="9"/>
      <c r="AI1148" s="9"/>
      <c r="AJ1148">
        <v>2</v>
      </c>
      <c r="AK1148" t="s">
        <v>957</v>
      </c>
      <c r="AL1148" s="58">
        <v>2</v>
      </c>
      <c r="AM1148">
        <v>1</v>
      </c>
      <c r="AN1148">
        <v>1</v>
      </c>
      <c r="AO1148">
        <v>2</v>
      </c>
      <c r="AP1148">
        <v>1</v>
      </c>
      <c r="AQ1148">
        <v>2</v>
      </c>
      <c r="AR1148">
        <v>2</v>
      </c>
      <c r="AS1148">
        <v>2</v>
      </c>
      <c r="AT1148">
        <v>2</v>
      </c>
      <c r="AU1148">
        <v>2</v>
      </c>
      <c r="AV1148">
        <v>2</v>
      </c>
      <c r="AW1148">
        <v>2</v>
      </c>
      <c r="AX1148">
        <v>2</v>
      </c>
      <c r="AY1148">
        <v>2</v>
      </c>
      <c r="AZ1148">
        <v>2</v>
      </c>
      <c r="BA1148">
        <v>2</v>
      </c>
      <c r="BB1148">
        <v>1</v>
      </c>
      <c r="BC1148">
        <v>1</v>
      </c>
      <c r="BD1148">
        <v>1</v>
      </c>
      <c r="BE1148">
        <v>2</v>
      </c>
      <c r="BF1148" t="s">
        <v>957</v>
      </c>
      <c r="BG1148" t="s">
        <v>957</v>
      </c>
      <c r="BH1148">
        <v>1</v>
      </c>
      <c r="BI1148">
        <v>1</v>
      </c>
      <c r="BJ1148">
        <v>2</v>
      </c>
      <c r="BK1148">
        <v>2</v>
      </c>
      <c r="BL1148">
        <v>3</v>
      </c>
      <c r="BM1148">
        <v>1</v>
      </c>
      <c r="BN1148">
        <v>4</v>
      </c>
      <c r="BO1148">
        <v>2</v>
      </c>
      <c r="BP1148">
        <v>4</v>
      </c>
      <c r="BQ1148">
        <v>3</v>
      </c>
      <c r="BR1148">
        <v>2</v>
      </c>
      <c r="BS1148">
        <v>3</v>
      </c>
      <c r="BT1148" t="s">
        <v>576</v>
      </c>
    </row>
    <row r="1149" spans="1:72">
      <c r="A1149" s="9">
        <v>5197</v>
      </c>
      <c r="B1149" s="9">
        <v>1</v>
      </c>
      <c r="C1149" s="9">
        <v>6</v>
      </c>
      <c r="D1149" s="9">
        <v>1</v>
      </c>
      <c r="E1149" s="9">
        <v>8</v>
      </c>
      <c r="F1149" s="9">
        <v>0</v>
      </c>
      <c r="G1149" s="9">
        <v>0</v>
      </c>
      <c r="H1149" s="9">
        <v>0</v>
      </c>
      <c r="I1149" s="9">
        <v>0</v>
      </c>
      <c r="J1149" s="9">
        <v>0</v>
      </c>
      <c r="K1149" s="9">
        <v>1</v>
      </c>
      <c r="L1149" s="9">
        <v>0</v>
      </c>
      <c r="M1149" s="9">
        <v>2</v>
      </c>
      <c r="N1149" s="9">
        <v>2</v>
      </c>
      <c r="O1149" s="9">
        <v>1</v>
      </c>
      <c r="P1149" s="9">
        <v>1</v>
      </c>
      <c r="Q1149" s="9">
        <v>1</v>
      </c>
      <c r="R1149" s="9">
        <v>1</v>
      </c>
      <c r="S1149" s="9">
        <v>2</v>
      </c>
      <c r="T1149" s="9">
        <v>2</v>
      </c>
      <c r="U1149" s="9">
        <v>1</v>
      </c>
      <c r="V1149" s="9">
        <v>1</v>
      </c>
      <c r="W1149" s="75">
        <v>2</v>
      </c>
      <c r="X1149" s="75" t="s">
        <v>956</v>
      </c>
      <c r="Y1149" s="75" t="s">
        <v>952</v>
      </c>
      <c r="Z1149" s="9" t="s">
        <v>952</v>
      </c>
      <c r="AA1149" s="9">
        <v>1</v>
      </c>
      <c r="AB1149" s="9">
        <v>1</v>
      </c>
      <c r="AC1149" s="9">
        <v>1</v>
      </c>
      <c r="AD1149" s="9">
        <v>1</v>
      </c>
      <c r="AE1149" s="9">
        <v>2</v>
      </c>
      <c r="AF1149" s="9">
        <v>1</v>
      </c>
      <c r="AG1149" s="9">
        <v>2</v>
      </c>
      <c r="AH1149" s="91">
        <v>1</v>
      </c>
      <c r="AI1149" s="9">
        <v>2</v>
      </c>
      <c r="AJ1149">
        <v>2</v>
      </c>
      <c r="AK1149" t="s">
        <v>957</v>
      </c>
      <c r="AL1149" s="58">
        <v>2</v>
      </c>
      <c r="AM1149">
        <v>1</v>
      </c>
      <c r="AN1149">
        <v>1</v>
      </c>
      <c r="AO1149">
        <v>2</v>
      </c>
      <c r="AP1149">
        <v>1</v>
      </c>
      <c r="AQ1149">
        <v>2</v>
      </c>
      <c r="AR1149">
        <v>2</v>
      </c>
      <c r="AS1149">
        <v>2</v>
      </c>
      <c r="AT1149">
        <v>1</v>
      </c>
      <c r="AU1149">
        <v>1</v>
      </c>
      <c r="AV1149">
        <v>2</v>
      </c>
      <c r="AW1149">
        <v>1</v>
      </c>
      <c r="AX1149">
        <v>2</v>
      </c>
      <c r="AY1149">
        <v>2</v>
      </c>
      <c r="AZ1149">
        <v>2</v>
      </c>
      <c r="BA1149">
        <v>2</v>
      </c>
      <c r="BB1149">
        <v>2</v>
      </c>
      <c r="BC1149">
        <v>1</v>
      </c>
      <c r="BD1149">
        <v>1</v>
      </c>
      <c r="BE1149">
        <v>1</v>
      </c>
      <c r="BF1149">
        <v>2</v>
      </c>
      <c r="BG1149">
        <v>1</v>
      </c>
      <c r="BH1149">
        <v>1</v>
      </c>
      <c r="BI1149">
        <v>2</v>
      </c>
      <c r="BJ1149">
        <v>1</v>
      </c>
      <c r="BK1149">
        <v>2</v>
      </c>
      <c r="BL1149">
        <v>1</v>
      </c>
      <c r="BM1149">
        <v>1</v>
      </c>
      <c r="BN1149">
        <v>3</v>
      </c>
      <c r="BO1149">
        <v>2</v>
      </c>
      <c r="BP1149">
        <v>1</v>
      </c>
      <c r="BQ1149">
        <v>2</v>
      </c>
      <c r="BR1149">
        <v>1</v>
      </c>
      <c r="BS1149">
        <v>5</v>
      </c>
      <c r="BT1149" t="s">
        <v>577</v>
      </c>
    </row>
    <row r="1150" spans="1:72">
      <c r="A1150" s="9">
        <v>5198</v>
      </c>
      <c r="B1150" s="9">
        <v>1</v>
      </c>
      <c r="C1150" s="9">
        <v>1</v>
      </c>
      <c r="D1150" s="9">
        <v>6</v>
      </c>
      <c r="E1150" s="9">
        <v>14</v>
      </c>
      <c r="F1150" s="9">
        <v>0</v>
      </c>
      <c r="G1150" s="9">
        <v>0</v>
      </c>
      <c r="H1150" s="9">
        <v>1</v>
      </c>
      <c r="I1150" s="9">
        <v>1</v>
      </c>
      <c r="J1150" s="9">
        <v>0</v>
      </c>
      <c r="K1150" s="9">
        <v>0</v>
      </c>
      <c r="L1150" s="9">
        <v>0</v>
      </c>
      <c r="M1150" s="9">
        <v>2</v>
      </c>
      <c r="N1150" s="9">
        <v>2</v>
      </c>
      <c r="O1150" s="9">
        <v>2</v>
      </c>
      <c r="P1150" s="9">
        <v>1</v>
      </c>
      <c r="Q1150" s="9">
        <v>2</v>
      </c>
      <c r="R1150" s="9" t="s">
        <v>957</v>
      </c>
      <c r="S1150" s="9" t="s">
        <v>958</v>
      </c>
      <c r="T1150" s="9">
        <v>1</v>
      </c>
      <c r="U1150" s="9">
        <v>1</v>
      </c>
      <c r="V1150" s="9">
        <v>2</v>
      </c>
      <c r="W1150" s="75"/>
      <c r="X1150" s="75" t="s">
        <v>956</v>
      </c>
      <c r="Y1150" s="75" t="s">
        <v>952</v>
      </c>
      <c r="Z1150" s="9" t="s">
        <v>952</v>
      </c>
      <c r="AA1150" s="9">
        <v>2</v>
      </c>
      <c r="AB1150" s="9">
        <v>2</v>
      </c>
      <c r="AC1150" s="9">
        <v>1</v>
      </c>
      <c r="AD1150" s="9">
        <v>1</v>
      </c>
      <c r="AE1150" s="9">
        <v>2</v>
      </c>
      <c r="AF1150" s="9">
        <v>1</v>
      </c>
      <c r="AG1150" s="9">
        <v>1</v>
      </c>
      <c r="AH1150" s="91">
        <v>2</v>
      </c>
      <c r="AI1150" s="9">
        <v>1</v>
      </c>
      <c r="AJ1150">
        <v>2</v>
      </c>
      <c r="AK1150" t="s">
        <v>957</v>
      </c>
      <c r="AL1150" s="58">
        <v>2</v>
      </c>
      <c r="AM1150">
        <v>1</v>
      </c>
      <c r="AN1150">
        <v>1</v>
      </c>
      <c r="AO1150">
        <v>2</v>
      </c>
      <c r="AP1150">
        <v>1</v>
      </c>
      <c r="AQ1150">
        <v>2</v>
      </c>
      <c r="AR1150">
        <v>2</v>
      </c>
      <c r="AS1150">
        <v>2</v>
      </c>
      <c r="AT1150">
        <v>1</v>
      </c>
      <c r="AU1150">
        <v>1</v>
      </c>
      <c r="AV1150">
        <v>1</v>
      </c>
      <c r="AW1150">
        <v>1</v>
      </c>
      <c r="AX1150">
        <v>2</v>
      </c>
      <c r="AY1150">
        <v>2</v>
      </c>
      <c r="AZ1150">
        <v>1</v>
      </c>
      <c r="BA1150">
        <v>1</v>
      </c>
      <c r="BB1150">
        <v>2</v>
      </c>
      <c r="BC1150">
        <v>1</v>
      </c>
      <c r="BD1150">
        <v>1</v>
      </c>
      <c r="BE1150">
        <v>1</v>
      </c>
      <c r="BF1150">
        <v>1</v>
      </c>
      <c r="BG1150">
        <v>1</v>
      </c>
      <c r="BH1150">
        <v>1</v>
      </c>
      <c r="BI1150">
        <v>1</v>
      </c>
      <c r="BJ1150">
        <v>1</v>
      </c>
      <c r="BK1150">
        <v>1</v>
      </c>
      <c r="BL1150">
        <v>1</v>
      </c>
      <c r="BM1150">
        <v>2</v>
      </c>
      <c r="BN1150">
        <v>4</v>
      </c>
      <c r="BO1150">
        <v>1</v>
      </c>
      <c r="BP1150">
        <v>1</v>
      </c>
      <c r="BQ1150">
        <v>2</v>
      </c>
      <c r="BR1150">
        <v>1</v>
      </c>
      <c r="BS1150">
        <v>2</v>
      </c>
      <c r="BT1150" t="s">
        <v>578</v>
      </c>
    </row>
    <row r="1151" spans="1:72" hidden="1">
      <c r="A1151" s="9">
        <v>5199</v>
      </c>
      <c r="B1151" s="9">
        <v>2</v>
      </c>
      <c r="C1151" s="9">
        <v>3</v>
      </c>
      <c r="D1151" s="9">
        <v>4</v>
      </c>
      <c r="E1151" s="9">
        <v>8</v>
      </c>
      <c r="F1151" s="9">
        <v>0</v>
      </c>
      <c r="G1151" s="9">
        <v>0</v>
      </c>
      <c r="H1151" s="9">
        <v>0</v>
      </c>
      <c r="I1151" s="9">
        <v>0</v>
      </c>
      <c r="J1151" s="9">
        <v>0</v>
      </c>
      <c r="K1151" s="9">
        <v>1</v>
      </c>
      <c r="L1151" s="9">
        <v>0</v>
      </c>
      <c r="M1151" s="9">
        <v>3</v>
      </c>
      <c r="N1151" s="9">
        <v>1</v>
      </c>
      <c r="O1151" s="9">
        <v>2</v>
      </c>
      <c r="P1151" s="9">
        <v>1</v>
      </c>
      <c r="Q1151" s="9">
        <v>1</v>
      </c>
      <c r="R1151" s="9">
        <v>1</v>
      </c>
      <c r="S1151" s="9">
        <v>1</v>
      </c>
      <c r="T1151" s="9">
        <v>1</v>
      </c>
      <c r="U1151" s="9">
        <v>1</v>
      </c>
      <c r="V1151" s="9">
        <v>1</v>
      </c>
      <c r="W1151" s="75">
        <v>1</v>
      </c>
      <c r="X1151" s="75">
        <v>1</v>
      </c>
      <c r="Y1151" s="75">
        <v>2</v>
      </c>
      <c r="Z1151" s="9">
        <v>1</v>
      </c>
      <c r="AA1151" s="9">
        <v>1</v>
      </c>
      <c r="AB1151" s="9">
        <v>1</v>
      </c>
      <c r="AC1151" s="9">
        <v>2</v>
      </c>
      <c r="AD1151" s="9">
        <v>1</v>
      </c>
      <c r="AE1151" s="9">
        <v>2</v>
      </c>
      <c r="AF1151" s="9">
        <v>1</v>
      </c>
      <c r="AG1151" s="9">
        <v>1</v>
      </c>
      <c r="AH1151" s="9">
        <v>1</v>
      </c>
      <c r="AI1151" s="9">
        <v>2</v>
      </c>
      <c r="AJ1151">
        <v>2</v>
      </c>
      <c r="AK1151" t="s">
        <v>957</v>
      </c>
      <c r="AL1151" s="58">
        <v>2</v>
      </c>
      <c r="AM1151">
        <v>1</v>
      </c>
      <c r="AN1151">
        <v>2</v>
      </c>
      <c r="AO1151">
        <v>2</v>
      </c>
      <c r="AP1151">
        <v>1</v>
      </c>
      <c r="AQ1151">
        <v>2</v>
      </c>
      <c r="AR1151">
        <v>2</v>
      </c>
      <c r="AS1151">
        <v>2</v>
      </c>
      <c r="AT1151">
        <v>1</v>
      </c>
      <c r="AU1151">
        <v>1</v>
      </c>
      <c r="AV1151">
        <v>2</v>
      </c>
      <c r="AW1151">
        <v>2</v>
      </c>
      <c r="AX1151">
        <v>2</v>
      </c>
      <c r="AY1151">
        <v>2</v>
      </c>
      <c r="AZ1151">
        <v>2</v>
      </c>
      <c r="BA1151">
        <v>1</v>
      </c>
      <c r="BB1151">
        <v>1</v>
      </c>
      <c r="BC1151">
        <v>1</v>
      </c>
      <c r="BD1151">
        <v>1</v>
      </c>
      <c r="BE1151">
        <v>1</v>
      </c>
      <c r="BF1151">
        <v>2</v>
      </c>
      <c r="BG1151">
        <v>3</v>
      </c>
      <c r="BH1151">
        <v>2</v>
      </c>
      <c r="BI1151">
        <v>3</v>
      </c>
      <c r="BJ1151">
        <v>2</v>
      </c>
      <c r="BK1151">
        <v>2</v>
      </c>
      <c r="BL1151">
        <v>2</v>
      </c>
      <c r="BM1151">
        <v>2</v>
      </c>
      <c r="BN1151">
        <v>4</v>
      </c>
      <c r="BO1151">
        <v>1</v>
      </c>
      <c r="BP1151">
        <v>2</v>
      </c>
      <c r="BQ1151">
        <v>1</v>
      </c>
      <c r="BR1151">
        <v>1</v>
      </c>
      <c r="BS1151">
        <v>2</v>
      </c>
      <c r="BT1151" t="s">
        <v>579</v>
      </c>
    </row>
    <row r="1152" spans="1:72" hidden="1">
      <c r="A1152" s="9">
        <v>5200</v>
      </c>
      <c r="B1152" s="9">
        <v>1</v>
      </c>
      <c r="C1152" s="9">
        <v>4</v>
      </c>
      <c r="D1152" s="9">
        <v>1</v>
      </c>
      <c r="E1152" s="9">
        <v>8</v>
      </c>
      <c r="F1152" s="9">
        <v>0</v>
      </c>
      <c r="G1152" s="9">
        <v>0</v>
      </c>
      <c r="H1152" s="9">
        <v>0</v>
      </c>
      <c r="I1152" s="9">
        <v>1</v>
      </c>
      <c r="J1152" s="9">
        <v>0</v>
      </c>
      <c r="K1152" s="9">
        <v>0</v>
      </c>
      <c r="L1152" s="9">
        <v>0</v>
      </c>
      <c r="M1152" s="9">
        <v>2</v>
      </c>
      <c r="N1152" s="9">
        <v>1</v>
      </c>
      <c r="O1152" s="9">
        <v>2</v>
      </c>
      <c r="P1152" s="9">
        <v>1</v>
      </c>
      <c r="Q1152" s="9">
        <v>1</v>
      </c>
      <c r="R1152" s="9">
        <v>1</v>
      </c>
      <c r="S1152" s="9">
        <v>1</v>
      </c>
      <c r="T1152" s="9">
        <v>1</v>
      </c>
      <c r="U1152" s="9">
        <v>1</v>
      </c>
      <c r="V1152" s="9">
        <v>2</v>
      </c>
      <c r="W1152" s="75">
        <v>1</v>
      </c>
      <c r="X1152" s="75">
        <v>1</v>
      </c>
      <c r="Y1152" s="75">
        <v>2</v>
      </c>
      <c r="Z1152" s="9">
        <v>1</v>
      </c>
      <c r="AA1152" s="9">
        <v>1</v>
      </c>
      <c r="AB1152" s="9">
        <v>2</v>
      </c>
      <c r="AC1152" s="9">
        <v>1</v>
      </c>
      <c r="AD1152" s="9">
        <v>1</v>
      </c>
      <c r="AE1152" s="9">
        <v>2</v>
      </c>
      <c r="AF1152" s="9">
        <v>1</v>
      </c>
      <c r="AG1152" s="9">
        <v>2</v>
      </c>
      <c r="AH1152" s="91">
        <v>1</v>
      </c>
      <c r="AI1152" s="9">
        <v>2</v>
      </c>
      <c r="AJ1152">
        <v>2</v>
      </c>
      <c r="AK1152" t="s">
        <v>957</v>
      </c>
      <c r="AL1152" s="58">
        <v>2</v>
      </c>
      <c r="AM1152">
        <v>1</v>
      </c>
      <c r="AN1152">
        <v>1</v>
      </c>
      <c r="AO1152">
        <v>2</v>
      </c>
      <c r="AP1152">
        <v>1</v>
      </c>
      <c r="AQ1152">
        <v>2</v>
      </c>
      <c r="AR1152">
        <v>1</v>
      </c>
      <c r="AS1152">
        <v>2</v>
      </c>
      <c r="AT1152">
        <v>1</v>
      </c>
      <c r="AU1152">
        <v>2</v>
      </c>
      <c r="AV1152">
        <v>2</v>
      </c>
      <c r="AW1152">
        <v>1</v>
      </c>
      <c r="AX1152">
        <v>2</v>
      </c>
      <c r="AY1152">
        <v>2</v>
      </c>
      <c r="AZ1152">
        <v>1</v>
      </c>
      <c r="BA1152">
        <v>1</v>
      </c>
      <c r="BB1152">
        <v>2</v>
      </c>
      <c r="BC1152">
        <v>1</v>
      </c>
      <c r="BD1152">
        <v>1</v>
      </c>
      <c r="BE1152">
        <v>1</v>
      </c>
      <c r="BF1152">
        <v>1</v>
      </c>
      <c r="BG1152">
        <v>2</v>
      </c>
      <c r="BH1152">
        <v>1</v>
      </c>
      <c r="BI1152">
        <v>2</v>
      </c>
      <c r="BJ1152">
        <v>1</v>
      </c>
      <c r="BK1152">
        <v>2</v>
      </c>
      <c r="BL1152">
        <v>2</v>
      </c>
      <c r="BM1152">
        <v>2</v>
      </c>
      <c r="BN1152">
        <v>4</v>
      </c>
      <c r="BO1152">
        <v>2</v>
      </c>
      <c r="BP1152">
        <v>2</v>
      </c>
      <c r="BQ1152">
        <v>4</v>
      </c>
      <c r="BR1152">
        <v>1</v>
      </c>
      <c r="BS1152">
        <v>3</v>
      </c>
    </row>
    <row r="1153" spans="1:72" hidden="1">
      <c r="A1153" s="9">
        <v>5201</v>
      </c>
      <c r="B1153" s="9">
        <v>2</v>
      </c>
      <c r="C1153" s="9">
        <v>4</v>
      </c>
      <c r="D1153" s="9">
        <v>1</v>
      </c>
      <c r="E1153" s="9">
        <v>1</v>
      </c>
      <c r="F1153" s="9">
        <v>0</v>
      </c>
      <c r="G1153" s="9">
        <v>0</v>
      </c>
      <c r="H1153" s="9">
        <v>1</v>
      </c>
      <c r="I1153" s="9">
        <v>1</v>
      </c>
      <c r="J1153" s="9">
        <v>1</v>
      </c>
      <c r="K1153" s="9">
        <v>0</v>
      </c>
      <c r="L1153" s="9">
        <v>0</v>
      </c>
      <c r="M1153" s="9">
        <v>2</v>
      </c>
      <c r="N1153" s="9">
        <v>1</v>
      </c>
      <c r="O1153" s="9">
        <v>1</v>
      </c>
      <c r="P1153" s="9">
        <v>1</v>
      </c>
      <c r="Q1153" s="9">
        <v>1</v>
      </c>
      <c r="R1153" s="9">
        <v>1</v>
      </c>
      <c r="S1153" s="9">
        <v>2</v>
      </c>
      <c r="T1153" s="9">
        <v>1</v>
      </c>
      <c r="U1153" s="9">
        <v>1</v>
      </c>
      <c r="V1153" s="9">
        <v>1</v>
      </c>
      <c r="W1153" s="75">
        <v>1</v>
      </c>
      <c r="X1153" s="75">
        <v>1</v>
      </c>
      <c r="Y1153" s="75">
        <v>2</v>
      </c>
      <c r="Z1153" s="9">
        <v>1</v>
      </c>
      <c r="AA1153" s="9">
        <v>1</v>
      </c>
      <c r="AB1153" s="9">
        <v>1</v>
      </c>
      <c r="AC1153" s="9">
        <v>1</v>
      </c>
      <c r="AD1153" s="9">
        <v>1</v>
      </c>
      <c r="AE1153" s="9">
        <v>2</v>
      </c>
      <c r="AF1153" s="9">
        <v>1</v>
      </c>
      <c r="AG1153" s="9">
        <v>1</v>
      </c>
      <c r="AH1153" s="91">
        <v>1</v>
      </c>
      <c r="AI1153" s="9">
        <v>2</v>
      </c>
      <c r="AJ1153">
        <v>2</v>
      </c>
      <c r="AK1153" t="s">
        <v>957</v>
      </c>
      <c r="AL1153" s="58">
        <v>2</v>
      </c>
      <c r="AM1153">
        <v>1</v>
      </c>
      <c r="AN1153">
        <v>2</v>
      </c>
      <c r="AO1153">
        <v>2</v>
      </c>
      <c r="AP1153">
        <v>2</v>
      </c>
      <c r="AQ1153">
        <v>2</v>
      </c>
      <c r="AR1153">
        <v>2</v>
      </c>
      <c r="AS1153">
        <v>2</v>
      </c>
      <c r="AT1153">
        <v>2</v>
      </c>
      <c r="AU1153">
        <v>1</v>
      </c>
      <c r="AV1153">
        <v>2</v>
      </c>
      <c r="AW1153">
        <v>1</v>
      </c>
      <c r="AX1153">
        <v>1</v>
      </c>
      <c r="AY1153">
        <v>1</v>
      </c>
      <c r="AZ1153">
        <v>1</v>
      </c>
      <c r="BA1153">
        <v>1</v>
      </c>
      <c r="BB1153">
        <v>1</v>
      </c>
      <c r="BC1153">
        <v>1</v>
      </c>
      <c r="BD1153">
        <v>1</v>
      </c>
      <c r="BE1153">
        <v>2</v>
      </c>
      <c r="BF1153" t="s">
        <v>957</v>
      </c>
      <c r="BG1153" t="s">
        <v>957</v>
      </c>
      <c r="BH1153">
        <v>1</v>
      </c>
      <c r="BI1153">
        <v>2</v>
      </c>
      <c r="BJ1153">
        <v>1</v>
      </c>
      <c r="BK1153">
        <v>2</v>
      </c>
      <c r="BL1153">
        <v>1</v>
      </c>
      <c r="BM1153">
        <v>2</v>
      </c>
      <c r="BN1153">
        <v>3</v>
      </c>
      <c r="BO1153">
        <v>1</v>
      </c>
      <c r="BP1153">
        <v>1</v>
      </c>
      <c r="BQ1153">
        <v>3</v>
      </c>
      <c r="BR1153">
        <v>1</v>
      </c>
      <c r="BS1153">
        <v>2</v>
      </c>
    </row>
    <row r="1154" spans="1:72" hidden="1">
      <c r="A1154" s="9">
        <v>5202</v>
      </c>
      <c r="B1154" s="9">
        <v>1</v>
      </c>
      <c r="C1154" s="9">
        <v>5</v>
      </c>
      <c r="D1154" s="9">
        <v>1</v>
      </c>
      <c r="E1154" s="9">
        <v>8</v>
      </c>
      <c r="F1154" s="9">
        <v>0</v>
      </c>
      <c r="G1154" s="9">
        <v>0</v>
      </c>
      <c r="H1154" s="9">
        <v>1</v>
      </c>
      <c r="I1154" s="9">
        <v>1</v>
      </c>
      <c r="J1154" s="9">
        <v>1</v>
      </c>
      <c r="K1154" s="9">
        <v>0</v>
      </c>
      <c r="L1154" s="9">
        <v>0</v>
      </c>
      <c r="M1154" s="9">
        <v>2</v>
      </c>
      <c r="N1154" s="9">
        <v>1</v>
      </c>
      <c r="O1154" s="9">
        <v>2</v>
      </c>
      <c r="P1154" s="9">
        <v>1</v>
      </c>
      <c r="Q1154" s="9">
        <v>1</v>
      </c>
      <c r="R1154" s="9">
        <v>2</v>
      </c>
      <c r="S1154" s="9">
        <v>2</v>
      </c>
      <c r="T1154" s="9">
        <v>1</v>
      </c>
      <c r="U1154" s="9">
        <v>1</v>
      </c>
      <c r="V1154" s="9">
        <v>1</v>
      </c>
      <c r="W1154" s="75">
        <v>1</v>
      </c>
      <c r="X1154" s="75">
        <v>1</v>
      </c>
      <c r="Y1154" s="75">
        <v>2</v>
      </c>
      <c r="Z1154" s="9">
        <v>1</v>
      </c>
      <c r="AA1154" s="9">
        <v>2</v>
      </c>
      <c r="AB1154" s="9">
        <v>2</v>
      </c>
      <c r="AC1154" s="9">
        <v>1</v>
      </c>
      <c r="AD1154" s="9">
        <v>1</v>
      </c>
      <c r="AE1154" s="9">
        <v>2</v>
      </c>
      <c r="AF1154" s="9">
        <v>2</v>
      </c>
      <c r="AG1154" s="9">
        <v>2</v>
      </c>
      <c r="AH1154" s="9">
        <v>1</v>
      </c>
      <c r="AI1154" s="9">
        <v>1</v>
      </c>
      <c r="AJ1154">
        <v>2</v>
      </c>
      <c r="AK1154" t="s">
        <v>957</v>
      </c>
      <c r="AL1154" s="58">
        <v>2</v>
      </c>
      <c r="AM1154">
        <v>1</v>
      </c>
      <c r="AN1154">
        <v>2</v>
      </c>
      <c r="AO1154">
        <v>2</v>
      </c>
      <c r="AP1154">
        <v>2</v>
      </c>
      <c r="AQ1154">
        <v>2</v>
      </c>
      <c r="AR1154">
        <v>2</v>
      </c>
      <c r="AS1154">
        <v>2</v>
      </c>
      <c r="AT1154">
        <v>2</v>
      </c>
      <c r="AU1154">
        <v>2</v>
      </c>
      <c r="AV1154">
        <v>2</v>
      </c>
      <c r="AW1154">
        <v>1</v>
      </c>
      <c r="AX1154">
        <v>2</v>
      </c>
      <c r="AY1154">
        <v>2</v>
      </c>
      <c r="AZ1154">
        <v>2</v>
      </c>
      <c r="BA1154">
        <v>2</v>
      </c>
      <c r="BB1154">
        <v>2</v>
      </c>
      <c r="BC1154">
        <v>1</v>
      </c>
      <c r="BD1154">
        <v>1</v>
      </c>
      <c r="BE1154">
        <v>1</v>
      </c>
      <c r="BF1154">
        <v>3</v>
      </c>
      <c r="BG1154">
        <v>3</v>
      </c>
      <c r="BH1154">
        <v>1</v>
      </c>
      <c r="BI1154">
        <v>3</v>
      </c>
      <c r="BJ1154">
        <v>2</v>
      </c>
      <c r="BK1154">
        <v>3</v>
      </c>
      <c r="BL1154">
        <v>2</v>
      </c>
      <c r="BM1154">
        <v>3</v>
      </c>
      <c r="BN1154">
        <v>4</v>
      </c>
      <c r="BO1154">
        <v>3</v>
      </c>
      <c r="BP1154">
        <v>2</v>
      </c>
      <c r="BQ1154">
        <v>3</v>
      </c>
      <c r="BR1154">
        <v>1</v>
      </c>
      <c r="BS1154">
        <v>5</v>
      </c>
    </row>
    <row r="1155" spans="1:72" hidden="1">
      <c r="A1155" s="9">
        <v>5203</v>
      </c>
      <c r="B1155" s="9">
        <v>2</v>
      </c>
      <c r="C1155" s="9">
        <v>4</v>
      </c>
      <c r="D1155" s="9">
        <v>4</v>
      </c>
      <c r="E1155" s="9">
        <v>1</v>
      </c>
      <c r="F1155" s="9">
        <v>0</v>
      </c>
      <c r="G1155" s="9">
        <v>1</v>
      </c>
      <c r="H1155" s="9">
        <v>0</v>
      </c>
      <c r="I1155" s="9">
        <v>0</v>
      </c>
      <c r="J1155" s="9">
        <v>0</v>
      </c>
      <c r="K1155" s="9">
        <v>0</v>
      </c>
      <c r="L1155" s="9">
        <v>0</v>
      </c>
      <c r="M1155" s="9">
        <v>2</v>
      </c>
      <c r="N1155" s="9">
        <v>1</v>
      </c>
      <c r="O1155" s="9">
        <v>1</v>
      </c>
      <c r="P1155" s="9">
        <v>1</v>
      </c>
      <c r="Q1155" s="9">
        <v>1</v>
      </c>
      <c r="R1155" s="9">
        <v>1</v>
      </c>
      <c r="S1155" s="9">
        <v>2</v>
      </c>
      <c r="T1155" s="9">
        <v>2</v>
      </c>
      <c r="U1155" s="9">
        <v>1</v>
      </c>
      <c r="V1155" s="9">
        <v>2</v>
      </c>
      <c r="W1155" s="75">
        <v>1</v>
      </c>
      <c r="X1155" s="75">
        <v>1</v>
      </c>
      <c r="Y1155" s="75">
        <v>2</v>
      </c>
      <c r="Z1155" s="9">
        <v>1</v>
      </c>
      <c r="AA1155" s="9">
        <v>1</v>
      </c>
      <c r="AB1155" s="9">
        <v>2</v>
      </c>
      <c r="AC1155" s="9">
        <v>2</v>
      </c>
      <c r="AD1155" s="9">
        <v>1</v>
      </c>
      <c r="AE1155" s="9">
        <v>2</v>
      </c>
      <c r="AF1155" s="9">
        <v>1</v>
      </c>
      <c r="AG1155" s="9">
        <v>1</v>
      </c>
      <c r="AH1155" s="9"/>
      <c r="AI1155" s="9"/>
      <c r="AJ1155">
        <v>1</v>
      </c>
      <c r="AK1155">
        <v>1</v>
      </c>
      <c r="AL1155" s="58">
        <v>2</v>
      </c>
      <c r="AM1155">
        <v>1</v>
      </c>
      <c r="AN1155">
        <v>2</v>
      </c>
      <c r="AO1155">
        <v>2</v>
      </c>
      <c r="AP1155">
        <v>1</v>
      </c>
      <c r="AQ1155">
        <v>2</v>
      </c>
      <c r="AR1155">
        <v>2</v>
      </c>
      <c r="AS1155">
        <v>2</v>
      </c>
      <c r="AT1155">
        <v>1</v>
      </c>
      <c r="AU1155">
        <v>1</v>
      </c>
      <c r="AV1155">
        <v>2</v>
      </c>
      <c r="AW1155">
        <v>1</v>
      </c>
      <c r="AX1155">
        <v>2</v>
      </c>
      <c r="AY1155">
        <v>2</v>
      </c>
      <c r="AZ1155">
        <v>2</v>
      </c>
      <c r="BA1155">
        <v>1</v>
      </c>
      <c r="BB1155">
        <v>2</v>
      </c>
      <c r="BC1155">
        <v>1</v>
      </c>
      <c r="BD1155">
        <v>1</v>
      </c>
      <c r="BE1155">
        <v>1</v>
      </c>
      <c r="BF1155">
        <v>2</v>
      </c>
      <c r="BG1155">
        <v>2</v>
      </c>
      <c r="BH1155">
        <v>1</v>
      </c>
      <c r="BI1155">
        <v>3</v>
      </c>
      <c r="BJ1155">
        <v>1</v>
      </c>
      <c r="BK1155">
        <v>3</v>
      </c>
      <c r="BL1155">
        <v>3</v>
      </c>
      <c r="BM1155">
        <v>2</v>
      </c>
      <c r="BN1155">
        <v>3</v>
      </c>
      <c r="BO1155">
        <v>2</v>
      </c>
      <c r="BP1155">
        <v>2</v>
      </c>
      <c r="BQ1155">
        <v>2</v>
      </c>
      <c r="BR1155">
        <v>1</v>
      </c>
      <c r="BS1155">
        <v>2</v>
      </c>
    </row>
    <row r="1156" spans="1:72">
      <c r="A1156" s="9">
        <v>5204</v>
      </c>
      <c r="B1156" s="9">
        <v>1</v>
      </c>
      <c r="C1156" s="9">
        <v>5</v>
      </c>
      <c r="D1156" s="9">
        <v>1</v>
      </c>
      <c r="E1156" s="9">
        <v>9</v>
      </c>
      <c r="F1156" s="9">
        <v>0</v>
      </c>
      <c r="G1156" s="9">
        <v>0</v>
      </c>
      <c r="H1156" s="9">
        <v>0</v>
      </c>
      <c r="I1156" s="9">
        <v>0</v>
      </c>
      <c r="J1156" s="9">
        <v>1</v>
      </c>
      <c r="K1156" s="9">
        <v>0</v>
      </c>
      <c r="L1156" s="9">
        <v>0</v>
      </c>
      <c r="M1156" s="9">
        <v>1</v>
      </c>
      <c r="N1156" s="9">
        <v>2</v>
      </c>
      <c r="O1156" s="9">
        <v>2</v>
      </c>
      <c r="P1156" s="9">
        <v>1</v>
      </c>
      <c r="Q1156" s="9">
        <v>1</v>
      </c>
      <c r="R1156" s="9">
        <v>1</v>
      </c>
      <c r="S1156" s="9">
        <v>1</v>
      </c>
      <c r="T1156" s="9">
        <v>2</v>
      </c>
      <c r="U1156" s="9">
        <v>1</v>
      </c>
      <c r="V1156" s="9">
        <v>2</v>
      </c>
      <c r="W1156" s="75">
        <v>1</v>
      </c>
      <c r="X1156" s="75">
        <v>1</v>
      </c>
      <c r="Y1156" s="75">
        <v>2</v>
      </c>
      <c r="Z1156" s="9">
        <v>2</v>
      </c>
      <c r="AA1156" s="9">
        <v>1</v>
      </c>
      <c r="AB1156" s="9">
        <v>1</v>
      </c>
      <c r="AC1156" s="9">
        <v>1</v>
      </c>
      <c r="AD1156" s="9">
        <v>1</v>
      </c>
      <c r="AE1156" s="9">
        <v>2</v>
      </c>
      <c r="AF1156" s="9">
        <v>1</v>
      </c>
      <c r="AG1156" s="9">
        <v>2</v>
      </c>
      <c r="AH1156" s="9"/>
      <c r="AI1156" s="9"/>
      <c r="AJ1156">
        <v>2</v>
      </c>
      <c r="AK1156" t="s">
        <v>957</v>
      </c>
      <c r="AL1156" s="58">
        <v>1</v>
      </c>
      <c r="AM1156">
        <v>1</v>
      </c>
      <c r="AN1156">
        <v>2</v>
      </c>
      <c r="AO1156">
        <v>2</v>
      </c>
      <c r="AP1156">
        <v>1</v>
      </c>
      <c r="AQ1156">
        <v>2</v>
      </c>
      <c r="AR1156">
        <v>1</v>
      </c>
      <c r="AS1156">
        <v>2</v>
      </c>
      <c r="AT1156">
        <v>2</v>
      </c>
      <c r="AU1156">
        <v>2</v>
      </c>
      <c r="AV1156">
        <v>2</v>
      </c>
      <c r="AW1156">
        <v>2</v>
      </c>
      <c r="AX1156">
        <v>2</v>
      </c>
      <c r="AY1156">
        <v>2</v>
      </c>
      <c r="AZ1156">
        <v>2</v>
      </c>
      <c r="BA1156">
        <v>2</v>
      </c>
      <c r="BB1156">
        <v>1</v>
      </c>
      <c r="BC1156">
        <v>1</v>
      </c>
      <c r="BD1156">
        <v>1</v>
      </c>
      <c r="BE1156">
        <v>1</v>
      </c>
      <c r="BF1156">
        <v>2</v>
      </c>
      <c r="BG1156">
        <v>1</v>
      </c>
      <c r="BH1156">
        <v>1</v>
      </c>
      <c r="BI1156">
        <v>2</v>
      </c>
      <c r="BJ1156">
        <v>1</v>
      </c>
      <c r="BK1156">
        <v>2</v>
      </c>
      <c r="BL1156">
        <v>1</v>
      </c>
      <c r="BM1156">
        <v>1</v>
      </c>
      <c r="BN1156">
        <v>4</v>
      </c>
      <c r="BO1156">
        <v>2</v>
      </c>
      <c r="BP1156">
        <v>2</v>
      </c>
      <c r="BQ1156">
        <v>3</v>
      </c>
      <c r="BR1156">
        <v>1</v>
      </c>
      <c r="BS1156">
        <v>2</v>
      </c>
    </row>
    <row r="1157" spans="1:72" hidden="1">
      <c r="A1157" s="9">
        <v>5205</v>
      </c>
      <c r="B1157" s="9">
        <v>2</v>
      </c>
      <c r="C1157" s="9">
        <v>3</v>
      </c>
      <c r="D1157" s="9">
        <v>2</v>
      </c>
      <c r="E1157" s="9">
        <v>7</v>
      </c>
      <c r="F1157" s="9">
        <v>0</v>
      </c>
      <c r="G1157" s="9">
        <v>0</v>
      </c>
      <c r="H1157" s="9">
        <v>0</v>
      </c>
      <c r="I1157" s="9">
        <v>0</v>
      </c>
      <c r="J1157" s="9">
        <v>0</v>
      </c>
      <c r="K1157" s="9">
        <v>0</v>
      </c>
      <c r="L1157" s="9">
        <v>1</v>
      </c>
      <c r="M1157" s="9">
        <v>2</v>
      </c>
      <c r="N1157" s="9">
        <v>1</v>
      </c>
      <c r="O1157" s="9">
        <v>2</v>
      </c>
      <c r="P1157" s="9">
        <v>1</v>
      </c>
      <c r="Q1157" s="9">
        <v>1</v>
      </c>
      <c r="R1157" s="9">
        <v>2</v>
      </c>
      <c r="S1157" s="9"/>
      <c r="T1157" s="9">
        <v>2</v>
      </c>
      <c r="U1157" s="9">
        <v>1</v>
      </c>
      <c r="V1157" s="9">
        <v>1</v>
      </c>
      <c r="W1157" s="75">
        <v>1</v>
      </c>
      <c r="X1157" s="75">
        <v>1</v>
      </c>
      <c r="Y1157" s="75">
        <v>1</v>
      </c>
      <c r="Z1157" s="9">
        <v>1</v>
      </c>
      <c r="AA1157" s="9">
        <v>2</v>
      </c>
      <c r="AB1157" s="9">
        <v>1</v>
      </c>
      <c r="AC1157" s="9">
        <v>1</v>
      </c>
      <c r="AD1157" s="9">
        <v>1</v>
      </c>
      <c r="AE1157" s="9">
        <v>1</v>
      </c>
      <c r="AF1157" s="9">
        <v>1</v>
      </c>
      <c r="AG1157" s="9">
        <v>1</v>
      </c>
      <c r="AH1157" s="9"/>
      <c r="AI1157" s="9">
        <v>2</v>
      </c>
      <c r="AJ1157">
        <v>2</v>
      </c>
      <c r="AK1157" t="s">
        <v>957</v>
      </c>
      <c r="AL1157" s="58">
        <v>2</v>
      </c>
      <c r="AM1157">
        <v>1</v>
      </c>
      <c r="AN1157">
        <v>1</v>
      </c>
      <c r="AO1157">
        <v>1</v>
      </c>
      <c r="AP1157">
        <v>2</v>
      </c>
      <c r="AQ1157">
        <v>2</v>
      </c>
      <c r="AR1157">
        <v>2</v>
      </c>
      <c r="AS1157">
        <v>1</v>
      </c>
      <c r="AT1157">
        <v>1</v>
      </c>
      <c r="AU1157">
        <v>2</v>
      </c>
      <c r="AV1157">
        <v>2</v>
      </c>
      <c r="AW1157">
        <v>1</v>
      </c>
      <c r="AX1157">
        <v>2</v>
      </c>
      <c r="AY1157">
        <v>1</v>
      </c>
      <c r="AZ1157">
        <v>1</v>
      </c>
      <c r="BA1157">
        <v>2</v>
      </c>
      <c r="BB1157">
        <v>2</v>
      </c>
      <c r="BC1157">
        <v>1</v>
      </c>
      <c r="BD1157">
        <v>1</v>
      </c>
      <c r="BE1157">
        <v>1</v>
      </c>
      <c r="BF1157">
        <v>3</v>
      </c>
      <c r="BG1157">
        <v>2</v>
      </c>
      <c r="BH1157">
        <v>1</v>
      </c>
      <c r="BI1157">
        <v>2</v>
      </c>
      <c r="BJ1157">
        <v>1</v>
      </c>
      <c r="BK1157">
        <v>2</v>
      </c>
      <c r="BL1157">
        <v>3</v>
      </c>
      <c r="BM1157">
        <v>1</v>
      </c>
      <c r="BN1157">
        <v>4</v>
      </c>
      <c r="BO1157">
        <v>2</v>
      </c>
      <c r="BP1157">
        <v>2</v>
      </c>
      <c r="BQ1157">
        <v>2</v>
      </c>
      <c r="BR1157">
        <v>1</v>
      </c>
      <c r="BS1157">
        <v>3</v>
      </c>
      <c r="BT1157" t="s">
        <v>580</v>
      </c>
    </row>
    <row r="1158" spans="1:72">
      <c r="A1158" s="9">
        <v>5206</v>
      </c>
      <c r="B1158" s="9">
        <v>2</v>
      </c>
      <c r="C1158" s="9">
        <v>3</v>
      </c>
      <c r="D1158" s="9">
        <v>4</v>
      </c>
      <c r="E1158" s="9">
        <v>11</v>
      </c>
      <c r="F1158" s="9">
        <v>1</v>
      </c>
      <c r="G1158" s="9">
        <v>0</v>
      </c>
      <c r="H1158" s="9">
        <v>0</v>
      </c>
      <c r="I1158" s="9">
        <v>1</v>
      </c>
      <c r="J1158" s="9">
        <v>0</v>
      </c>
      <c r="K1158" s="9">
        <v>0</v>
      </c>
      <c r="L1158" s="9">
        <v>0</v>
      </c>
      <c r="M1158" s="9">
        <v>1</v>
      </c>
      <c r="N1158" s="9">
        <v>2</v>
      </c>
      <c r="O1158" s="9">
        <v>2</v>
      </c>
      <c r="P1158" s="9">
        <v>2</v>
      </c>
      <c r="Q1158" s="9">
        <v>1</v>
      </c>
      <c r="R1158" s="9">
        <v>2</v>
      </c>
      <c r="S1158" s="9">
        <v>1</v>
      </c>
      <c r="T1158" s="9">
        <v>1</v>
      </c>
      <c r="U1158" s="9">
        <v>1</v>
      </c>
      <c r="V1158" s="9">
        <v>2</v>
      </c>
      <c r="W1158" s="75">
        <v>1</v>
      </c>
      <c r="X1158" s="75">
        <v>2</v>
      </c>
      <c r="Y1158" s="75">
        <v>2</v>
      </c>
      <c r="Z1158" s="9">
        <v>2</v>
      </c>
      <c r="AA1158" s="9">
        <v>2</v>
      </c>
      <c r="AB1158" s="9">
        <v>1</v>
      </c>
      <c r="AC1158" s="9">
        <v>1</v>
      </c>
      <c r="AD1158" s="9">
        <v>1</v>
      </c>
      <c r="AE1158" s="9">
        <v>2</v>
      </c>
      <c r="AF1158" s="9">
        <v>1</v>
      </c>
      <c r="AG1158" s="9">
        <v>1</v>
      </c>
      <c r="AH1158" s="91">
        <v>1</v>
      </c>
      <c r="AI1158" s="9">
        <v>2</v>
      </c>
      <c r="AJ1158">
        <v>1</v>
      </c>
      <c r="AK1158">
        <v>1</v>
      </c>
      <c r="AL1158" s="58">
        <v>2</v>
      </c>
      <c r="AM1158">
        <v>1</v>
      </c>
      <c r="AN1158">
        <v>1</v>
      </c>
      <c r="AO1158">
        <v>2</v>
      </c>
      <c r="AP1158">
        <v>2</v>
      </c>
      <c r="AQ1158">
        <v>2</v>
      </c>
      <c r="AR1158">
        <v>2</v>
      </c>
      <c r="AS1158">
        <v>2</v>
      </c>
      <c r="AT1158">
        <v>1</v>
      </c>
      <c r="AU1158">
        <v>2</v>
      </c>
      <c r="AV1158">
        <v>2</v>
      </c>
      <c r="AW1158">
        <v>1</v>
      </c>
      <c r="AX1158">
        <v>2</v>
      </c>
      <c r="AY1158">
        <v>2</v>
      </c>
      <c r="AZ1158">
        <v>2</v>
      </c>
      <c r="BA1158">
        <v>1</v>
      </c>
      <c r="BB1158">
        <v>2</v>
      </c>
      <c r="BC1158">
        <v>1</v>
      </c>
      <c r="BD1158">
        <v>2</v>
      </c>
      <c r="BE1158">
        <v>1</v>
      </c>
      <c r="BF1158">
        <v>2</v>
      </c>
      <c r="BG1158">
        <v>2</v>
      </c>
      <c r="BH1158">
        <v>2</v>
      </c>
      <c r="BI1158">
        <v>2</v>
      </c>
      <c r="BJ1158">
        <v>1</v>
      </c>
      <c r="BK1158">
        <v>2</v>
      </c>
      <c r="BM1158">
        <v>3</v>
      </c>
      <c r="BN1158">
        <v>4</v>
      </c>
      <c r="BO1158">
        <v>2</v>
      </c>
      <c r="BP1158">
        <v>2</v>
      </c>
      <c r="BQ1158">
        <v>3</v>
      </c>
      <c r="BR1158">
        <v>4</v>
      </c>
      <c r="BS1158">
        <v>2</v>
      </c>
    </row>
    <row r="1159" spans="1:72" hidden="1">
      <c r="A1159" s="9">
        <v>5207</v>
      </c>
      <c r="B1159" s="9">
        <v>2</v>
      </c>
      <c r="C1159" s="9">
        <v>3</v>
      </c>
      <c r="D1159" s="9">
        <v>4</v>
      </c>
      <c r="E1159" s="9">
        <v>2</v>
      </c>
      <c r="F1159" s="9">
        <v>0</v>
      </c>
      <c r="G1159" s="9">
        <v>1</v>
      </c>
      <c r="H1159" s="9">
        <v>0</v>
      </c>
      <c r="I1159" s="9">
        <v>0</v>
      </c>
      <c r="J1159" s="9">
        <v>0</v>
      </c>
      <c r="K1159" s="9">
        <v>0</v>
      </c>
      <c r="L1159" s="9">
        <v>0</v>
      </c>
      <c r="M1159" s="9">
        <v>2</v>
      </c>
      <c r="N1159" s="9">
        <v>2</v>
      </c>
      <c r="O1159" s="9">
        <v>2</v>
      </c>
      <c r="P1159" s="9">
        <v>1</v>
      </c>
      <c r="Q1159" s="9">
        <v>1</v>
      </c>
      <c r="R1159" s="9">
        <v>1</v>
      </c>
      <c r="S1159" s="9">
        <v>1</v>
      </c>
      <c r="T1159" s="9">
        <v>2</v>
      </c>
      <c r="U1159" s="9">
        <v>1</v>
      </c>
      <c r="V1159" s="9">
        <v>2</v>
      </c>
      <c r="W1159" s="75">
        <v>2</v>
      </c>
      <c r="X1159" s="75" t="s">
        <v>956</v>
      </c>
      <c r="Y1159" s="75" t="s">
        <v>952</v>
      </c>
      <c r="Z1159" s="9" t="s">
        <v>952</v>
      </c>
      <c r="AA1159" s="9">
        <v>2</v>
      </c>
      <c r="AB1159" s="9">
        <v>1</v>
      </c>
      <c r="AC1159" s="9">
        <v>1</v>
      </c>
      <c r="AD1159" s="9">
        <v>2</v>
      </c>
      <c r="AE1159" s="9">
        <v>2</v>
      </c>
      <c r="AF1159" s="9">
        <v>2</v>
      </c>
      <c r="AG1159" s="9">
        <v>2</v>
      </c>
      <c r="AH1159" s="9">
        <v>2</v>
      </c>
      <c r="AI1159" s="9">
        <v>2</v>
      </c>
      <c r="AJ1159">
        <v>1</v>
      </c>
      <c r="AK1159">
        <v>1</v>
      </c>
      <c r="AL1159" s="58">
        <v>1</v>
      </c>
      <c r="AM1159">
        <v>1</v>
      </c>
      <c r="AN1159">
        <v>1</v>
      </c>
      <c r="AO1159">
        <v>2</v>
      </c>
      <c r="AP1159">
        <v>2</v>
      </c>
      <c r="AQ1159">
        <v>2</v>
      </c>
      <c r="AR1159">
        <v>2</v>
      </c>
      <c r="AS1159">
        <v>2</v>
      </c>
      <c r="AT1159">
        <v>2</v>
      </c>
      <c r="AU1159">
        <v>2</v>
      </c>
      <c r="AV1159">
        <v>2</v>
      </c>
      <c r="AW1159">
        <v>1</v>
      </c>
      <c r="AX1159">
        <v>1</v>
      </c>
      <c r="AY1159">
        <v>1</v>
      </c>
      <c r="AZ1159">
        <v>1</v>
      </c>
      <c r="BA1159">
        <v>2</v>
      </c>
      <c r="BB1159">
        <v>2</v>
      </c>
      <c r="BC1159">
        <v>1</v>
      </c>
      <c r="BD1159">
        <v>1</v>
      </c>
      <c r="BE1159">
        <v>2</v>
      </c>
      <c r="BF1159" t="s">
        <v>957</v>
      </c>
      <c r="BG1159" t="s">
        <v>957</v>
      </c>
      <c r="BH1159">
        <v>1</v>
      </c>
      <c r="BI1159">
        <v>3</v>
      </c>
      <c r="BJ1159">
        <v>1</v>
      </c>
      <c r="BK1159">
        <v>4</v>
      </c>
      <c r="BL1159">
        <v>4</v>
      </c>
      <c r="BM1159">
        <v>1</v>
      </c>
      <c r="BN1159">
        <v>4</v>
      </c>
      <c r="BO1159">
        <v>4</v>
      </c>
      <c r="BP1159">
        <v>4</v>
      </c>
      <c r="BQ1159">
        <v>4</v>
      </c>
      <c r="BR1159">
        <v>3</v>
      </c>
      <c r="BS1159">
        <v>4</v>
      </c>
      <c r="BT1159" t="s">
        <v>581</v>
      </c>
    </row>
    <row r="1160" spans="1:72" hidden="1">
      <c r="A1160" s="9">
        <v>5208</v>
      </c>
      <c r="B1160" s="9">
        <v>1</v>
      </c>
      <c r="C1160" s="9">
        <v>4</v>
      </c>
      <c r="D1160" s="9">
        <v>3</v>
      </c>
      <c r="E1160" s="9">
        <v>5</v>
      </c>
      <c r="F1160" s="9">
        <v>1</v>
      </c>
      <c r="G1160" s="9">
        <v>0</v>
      </c>
      <c r="H1160" s="9">
        <v>0</v>
      </c>
      <c r="I1160" s="9">
        <v>0</v>
      </c>
      <c r="J1160" s="9">
        <v>0</v>
      </c>
      <c r="K1160" s="9">
        <v>0</v>
      </c>
      <c r="L1160" s="9">
        <v>0</v>
      </c>
      <c r="M1160" s="9">
        <v>2</v>
      </c>
      <c r="N1160" s="9">
        <v>1</v>
      </c>
      <c r="O1160" s="9">
        <v>2</v>
      </c>
      <c r="P1160" s="9">
        <v>1</v>
      </c>
      <c r="Q1160" s="9">
        <v>1</v>
      </c>
      <c r="R1160" s="9">
        <v>1</v>
      </c>
      <c r="S1160" s="9">
        <v>2</v>
      </c>
      <c r="T1160" s="9">
        <v>2</v>
      </c>
      <c r="U1160" s="9">
        <v>1</v>
      </c>
      <c r="V1160" s="9">
        <v>2</v>
      </c>
      <c r="W1160" s="75">
        <v>2</v>
      </c>
      <c r="X1160" s="75" t="s">
        <v>956</v>
      </c>
      <c r="Y1160" s="75" t="s">
        <v>952</v>
      </c>
      <c r="Z1160" s="9" t="s">
        <v>952</v>
      </c>
      <c r="AA1160" s="9">
        <v>2</v>
      </c>
      <c r="AB1160" s="9">
        <v>1</v>
      </c>
      <c r="AC1160" s="9">
        <v>2</v>
      </c>
      <c r="AD1160" s="9">
        <v>1</v>
      </c>
      <c r="AE1160" s="9">
        <v>2</v>
      </c>
      <c r="AF1160" s="9">
        <v>1</v>
      </c>
      <c r="AG1160" s="9">
        <v>2</v>
      </c>
      <c r="AH1160" s="9">
        <v>2</v>
      </c>
      <c r="AI1160" s="9">
        <v>2</v>
      </c>
      <c r="AJ1160">
        <v>1</v>
      </c>
      <c r="AK1160">
        <v>1</v>
      </c>
      <c r="AL1160" s="58">
        <v>2</v>
      </c>
      <c r="AM1160">
        <v>1</v>
      </c>
      <c r="AN1160">
        <v>2</v>
      </c>
      <c r="AO1160">
        <v>1</v>
      </c>
      <c r="AP1160">
        <v>1</v>
      </c>
      <c r="AQ1160">
        <v>2</v>
      </c>
      <c r="AR1160">
        <v>1</v>
      </c>
      <c r="AS1160">
        <v>2</v>
      </c>
      <c r="AT1160">
        <v>1</v>
      </c>
      <c r="AU1160">
        <v>2</v>
      </c>
      <c r="AV1160">
        <v>2</v>
      </c>
      <c r="AW1160">
        <v>1</v>
      </c>
      <c r="AX1160">
        <v>2</v>
      </c>
      <c r="AY1160">
        <v>2</v>
      </c>
      <c r="AZ1160">
        <v>2</v>
      </c>
      <c r="BA1160">
        <v>1</v>
      </c>
      <c r="BB1160">
        <v>2</v>
      </c>
      <c r="BC1160">
        <v>1</v>
      </c>
      <c r="BD1160">
        <v>1</v>
      </c>
      <c r="BE1160">
        <v>1</v>
      </c>
      <c r="BF1160">
        <v>1</v>
      </c>
      <c r="BG1160">
        <v>1</v>
      </c>
      <c r="BH1160">
        <v>1</v>
      </c>
      <c r="BI1160">
        <v>4</v>
      </c>
      <c r="BJ1160">
        <v>4</v>
      </c>
      <c r="BK1160">
        <v>2</v>
      </c>
      <c r="BL1160">
        <v>2</v>
      </c>
      <c r="BM1160">
        <v>1</v>
      </c>
      <c r="BN1160">
        <v>4</v>
      </c>
      <c r="BO1160">
        <v>2</v>
      </c>
      <c r="BP1160">
        <v>2</v>
      </c>
      <c r="BQ1160">
        <v>3</v>
      </c>
      <c r="BR1160">
        <v>1</v>
      </c>
      <c r="BS1160">
        <v>2</v>
      </c>
    </row>
    <row r="1161" spans="1:72" hidden="1">
      <c r="A1161" s="9">
        <v>5209</v>
      </c>
      <c r="B1161" s="9">
        <v>1</v>
      </c>
      <c r="C1161" s="9">
        <v>2</v>
      </c>
      <c r="D1161" s="9">
        <v>1</v>
      </c>
      <c r="E1161" s="9">
        <v>3</v>
      </c>
      <c r="F1161" s="9">
        <v>0</v>
      </c>
      <c r="G1161" s="9">
        <v>0</v>
      </c>
      <c r="H1161" s="9">
        <v>0</v>
      </c>
      <c r="I1161" s="9">
        <v>1</v>
      </c>
      <c r="J1161" s="9">
        <v>0</v>
      </c>
      <c r="K1161" s="9">
        <v>0</v>
      </c>
      <c r="L1161" s="9">
        <v>0</v>
      </c>
      <c r="M1161" s="9">
        <v>2</v>
      </c>
      <c r="N1161" s="9">
        <v>1</v>
      </c>
      <c r="O1161" s="9">
        <v>1</v>
      </c>
      <c r="P1161" s="9">
        <v>1</v>
      </c>
      <c r="Q1161" s="9">
        <v>2</v>
      </c>
      <c r="R1161" s="9" t="s">
        <v>962</v>
      </c>
      <c r="S1161" s="9" t="s">
        <v>962</v>
      </c>
      <c r="T1161" s="9">
        <v>1</v>
      </c>
      <c r="U1161" s="9">
        <v>1</v>
      </c>
      <c r="V1161" s="9">
        <v>1</v>
      </c>
      <c r="W1161" s="75">
        <v>1</v>
      </c>
      <c r="X1161" s="75">
        <v>1</v>
      </c>
      <c r="Y1161" s="75">
        <v>2</v>
      </c>
      <c r="Z1161" s="9">
        <v>1</v>
      </c>
      <c r="AA1161" s="9">
        <v>1</v>
      </c>
      <c r="AB1161" s="9">
        <v>2</v>
      </c>
      <c r="AC1161" s="9">
        <v>1</v>
      </c>
      <c r="AD1161" s="9">
        <v>1</v>
      </c>
      <c r="AE1161" s="9">
        <v>2</v>
      </c>
      <c r="AF1161" s="9">
        <v>1</v>
      </c>
      <c r="AG1161" s="9">
        <v>2</v>
      </c>
      <c r="AH1161" s="91">
        <v>1</v>
      </c>
      <c r="AI1161" s="9">
        <v>2</v>
      </c>
      <c r="AJ1161">
        <v>2</v>
      </c>
      <c r="AK1161" t="s">
        <v>957</v>
      </c>
      <c r="AL1161" s="58">
        <v>1</v>
      </c>
      <c r="AM1161">
        <v>1</v>
      </c>
      <c r="AN1161">
        <v>2</v>
      </c>
      <c r="AO1161">
        <v>2</v>
      </c>
      <c r="AP1161">
        <v>1</v>
      </c>
      <c r="AQ1161">
        <v>2</v>
      </c>
      <c r="AR1161">
        <v>1</v>
      </c>
      <c r="AS1161">
        <v>2</v>
      </c>
      <c r="AT1161">
        <v>2</v>
      </c>
      <c r="AU1161">
        <v>2</v>
      </c>
      <c r="AV1161">
        <v>1</v>
      </c>
      <c r="AW1161">
        <v>1</v>
      </c>
      <c r="AX1161">
        <v>2</v>
      </c>
      <c r="AY1161">
        <v>2</v>
      </c>
      <c r="AZ1161">
        <v>1</v>
      </c>
      <c r="BA1161">
        <v>2</v>
      </c>
      <c r="BB1161">
        <v>1</v>
      </c>
      <c r="BC1161">
        <v>1</v>
      </c>
      <c r="BD1161">
        <v>1</v>
      </c>
      <c r="BE1161">
        <v>1</v>
      </c>
      <c r="BF1161">
        <v>2</v>
      </c>
      <c r="BG1161">
        <v>2</v>
      </c>
      <c r="BH1161">
        <v>1</v>
      </c>
      <c r="BI1161">
        <v>3</v>
      </c>
      <c r="BJ1161">
        <v>1</v>
      </c>
      <c r="BK1161">
        <v>3</v>
      </c>
      <c r="BL1161">
        <v>2</v>
      </c>
      <c r="BM1161">
        <v>1</v>
      </c>
      <c r="BN1161">
        <v>4</v>
      </c>
      <c r="BO1161">
        <v>3</v>
      </c>
      <c r="BP1161">
        <v>1</v>
      </c>
      <c r="BQ1161">
        <v>3</v>
      </c>
      <c r="BR1161">
        <v>1</v>
      </c>
      <c r="BS1161">
        <v>2</v>
      </c>
    </row>
    <row r="1162" spans="1:72" hidden="1">
      <c r="A1162" s="9">
        <v>5210</v>
      </c>
      <c r="B1162" s="9">
        <v>1</v>
      </c>
      <c r="C1162" s="9">
        <v>4</v>
      </c>
      <c r="D1162" s="9">
        <v>1</v>
      </c>
      <c r="E1162" s="9">
        <v>9</v>
      </c>
      <c r="F1162" s="9">
        <v>0</v>
      </c>
      <c r="G1162" s="9">
        <v>1</v>
      </c>
      <c r="H1162" s="9">
        <v>0</v>
      </c>
      <c r="I1162" s="9">
        <v>0</v>
      </c>
      <c r="J1162" s="9">
        <v>0</v>
      </c>
      <c r="K1162" s="9">
        <v>0</v>
      </c>
      <c r="L1162" s="9">
        <v>0</v>
      </c>
      <c r="M1162" s="9">
        <v>2</v>
      </c>
      <c r="N1162" s="9">
        <v>1</v>
      </c>
      <c r="O1162" s="9">
        <v>1</v>
      </c>
      <c r="P1162" s="9">
        <v>1</v>
      </c>
      <c r="Q1162" s="9">
        <v>1</v>
      </c>
      <c r="R1162" s="9">
        <v>1</v>
      </c>
      <c r="S1162" s="9">
        <v>2</v>
      </c>
      <c r="T1162" s="9">
        <v>1</v>
      </c>
      <c r="U1162" s="9">
        <v>1</v>
      </c>
      <c r="V1162" s="9">
        <v>2</v>
      </c>
      <c r="W1162" s="75">
        <v>1</v>
      </c>
      <c r="X1162" s="75">
        <v>1</v>
      </c>
      <c r="Y1162" s="75">
        <v>2</v>
      </c>
      <c r="Z1162" s="9">
        <v>2</v>
      </c>
      <c r="AA1162" s="9">
        <v>1</v>
      </c>
      <c r="AB1162" s="9">
        <v>2</v>
      </c>
      <c r="AC1162" s="9">
        <v>2</v>
      </c>
      <c r="AD1162" s="9">
        <v>1</v>
      </c>
      <c r="AE1162" s="9">
        <v>1</v>
      </c>
      <c r="AF1162" s="9">
        <v>1</v>
      </c>
      <c r="AG1162" s="9">
        <v>1</v>
      </c>
      <c r="AH1162" s="91">
        <v>1</v>
      </c>
      <c r="AI1162" s="9">
        <v>2</v>
      </c>
      <c r="AJ1162">
        <v>1</v>
      </c>
      <c r="AK1162">
        <v>1</v>
      </c>
      <c r="AL1162" s="58">
        <v>2</v>
      </c>
      <c r="AM1162">
        <v>2</v>
      </c>
      <c r="AN1162">
        <v>2</v>
      </c>
      <c r="AO1162">
        <v>1</v>
      </c>
      <c r="AP1162">
        <v>2</v>
      </c>
      <c r="AQ1162">
        <v>2</v>
      </c>
      <c r="AR1162">
        <v>2</v>
      </c>
      <c r="AS1162">
        <v>2</v>
      </c>
      <c r="AT1162">
        <v>2</v>
      </c>
      <c r="AU1162">
        <v>2</v>
      </c>
      <c r="AV1162">
        <v>2</v>
      </c>
      <c r="AW1162">
        <v>1</v>
      </c>
      <c r="AX1162">
        <v>1</v>
      </c>
      <c r="AY1162">
        <v>1</v>
      </c>
      <c r="AZ1162">
        <v>1</v>
      </c>
      <c r="BA1162">
        <v>1</v>
      </c>
      <c r="BB1162">
        <v>2</v>
      </c>
      <c r="BC1162">
        <v>1</v>
      </c>
      <c r="BD1162">
        <v>1</v>
      </c>
      <c r="BE1162">
        <v>2</v>
      </c>
      <c r="BF1162" t="s">
        <v>957</v>
      </c>
      <c r="BG1162" t="s">
        <v>957</v>
      </c>
      <c r="BH1162">
        <v>1</v>
      </c>
      <c r="BI1162">
        <v>2</v>
      </c>
      <c r="BJ1162">
        <v>1</v>
      </c>
      <c r="BK1162">
        <v>2</v>
      </c>
      <c r="BL1162">
        <v>1</v>
      </c>
      <c r="BM1162">
        <v>1</v>
      </c>
      <c r="BN1162">
        <v>3</v>
      </c>
      <c r="BO1162">
        <v>2</v>
      </c>
      <c r="BP1162">
        <v>1</v>
      </c>
      <c r="BQ1162">
        <v>2</v>
      </c>
      <c r="BR1162">
        <v>2</v>
      </c>
      <c r="BS1162">
        <v>2</v>
      </c>
    </row>
    <row r="1163" spans="1:72" hidden="1">
      <c r="A1163" s="9">
        <v>5211</v>
      </c>
      <c r="B1163" s="9">
        <v>2</v>
      </c>
      <c r="C1163" s="9">
        <v>4</v>
      </c>
      <c r="D1163" s="9">
        <v>1</v>
      </c>
      <c r="E1163" s="9">
        <v>8</v>
      </c>
      <c r="F1163" s="9">
        <v>0</v>
      </c>
      <c r="G1163" s="9">
        <v>1</v>
      </c>
      <c r="H1163" s="9">
        <v>0</v>
      </c>
      <c r="I1163" s="9">
        <v>1</v>
      </c>
      <c r="J1163" s="9">
        <v>0</v>
      </c>
      <c r="K1163" s="9">
        <v>0</v>
      </c>
      <c r="L1163" s="9">
        <v>0</v>
      </c>
      <c r="M1163" s="9">
        <v>2</v>
      </c>
      <c r="N1163" s="9">
        <v>1</v>
      </c>
      <c r="O1163" s="9">
        <v>1</v>
      </c>
      <c r="P1163" s="9">
        <v>1</v>
      </c>
      <c r="Q1163" s="9">
        <v>1</v>
      </c>
      <c r="R1163" s="9">
        <v>1</v>
      </c>
      <c r="S1163" s="9">
        <v>1</v>
      </c>
      <c r="T1163" s="9">
        <v>2</v>
      </c>
      <c r="U1163" s="9">
        <v>1</v>
      </c>
      <c r="V1163" s="9">
        <v>2</v>
      </c>
      <c r="W1163" s="75">
        <v>1</v>
      </c>
      <c r="X1163" s="75">
        <v>1</v>
      </c>
      <c r="Y1163" s="75">
        <v>2</v>
      </c>
      <c r="Z1163" s="9">
        <v>2</v>
      </c>
      <c r="AA1163" s="9">
        <v>1</v>
      </c>
      <c r="AB1163" s="9">
        <v>2</v>
      </c>
      <c r="AC1163" s="9">
        <v>1</v>
      </c>
      <c r="AD1163" s="9">
        <v>1</v>
      </c>
      <c r="AE1163" s="9">
        <v>2</v>
      </c>
      <c r="AF1163" s="9">
        <v>1</v>
      </c>
      <c r="AG1163" s="9">
        <v>1</v>
      </c>
      <c r="AH1163" s="91">
        <v>1</v>
      </c>
      <c r="AI1163" s="9">
        <v>2</v>
      </c>
      <c r="AJ1163">
        <v>1</v>
      </c>
      <c r="AK1163">
        <v>1</v>
      </c>
      <c r="AL1163" s="58">
        <v>1</v>
      </c>
      <c r="AM1163">
        <v>1</v>
      </c>
      <c r="AN1163">
        <v>2</v>
      </c>
      <c r="AO1163">
        <v>2</v>
      </c>
      <c r="AP1163">
        <v>1</v>
      </c>
      <c r="AQ1163">
        <v>2</v>
      </c>
      <c r="AR1163">
        <v>2</v>
      </c>
      <c r="AS1163">
        <v>2</v>
      </c>
      <c r="AT1163">
        <v>1</v>
      </c>
      <c r="AU1163">
        <v>1</v>
      </c>
      <c r="AV1163">
        <v>1</v>
      </c>
      <c r="AW1163">
        <v>1</v>
      </c>
      <c r="AX1163">
        <v>2</v>
      </c>
      <c r="AY1163">
        <v>2</v>
      </c>
      <c r="AZ1163">
        <v>2</v>
      </c>
      <c r="BA1163">
        <v>1</v>
      </c>
      <c r="BB1163">
        <v>2</v>
      </c>
      <c r="BC1163">
        <v>1</v>
      </c>
      <c r="BD1163">
        <v>1</v>
      </c>
      <c r="BE1163">
        <v>1</v>
      </c>
      <c r="BF1163">
        <v>2</v>
      </c>
      <c r="BG1163">
        <v>2</v>
      </c>
      <c r="BH1163">
        <v>1</v>
      </c>
      <c r="BI1163">
        <v>2</v>
      </c>
      <c r="BJ1163">
        <v>1</v>
      </c>
      <c r="BK1163">
        <v>2</v>
      </c>
      <c r="BL1163">
        <v>2</v>
      </c>
      <c r="BM1163">
        <v>1</v>
      </c>
      <c r="BN1163">
        <v>3</v>
      </c>
      <c r="BO1163">
        <v>2</v>
      </c>
      <c r="BP1163">
        <v>2</v>
      </c>
      <c r="BQ1163">
        <v>2</v>
      </c>
      <c r="BR1163">
        <v>1</v>
      </c>
      <c r="BS1163">
        <v>1</v>
      </c>
    </row>
    <row r="1164" spans="1:72" hidden="1">
      <c r="A1164" s="9">
        <v>5212</v>
      </c>
      <c r="B1164" s="9">
        <v>2</v>
      </c>
      <c r="C1164" s="9">
        <v>2</v>
      </c>
      <c r="D1164" s="9">
        <v>1</v>
      </c>
      <c r="E1164" s="9">
        <v>10</v>
      </c>
      <c r="F1164" s="9">
        <v>0</v>
      </c>
      <c r="G1164" s="9">
        <v>0</v>
      </c>
      <c r="H1164" s="9">
        <v>0</v>
      </c>
      <c r="I1164" s="9">
        <v>0</v>
      </c>
      <c r="J1164" s="9">
        <v>0</v>
      </c>
      <c r="K1164" s="9">
        <v>0</v>
      </c>
      <c r="L1164" s="9">
        <v>1</v>
      </c>
      <c r="M1164" s="9">
        <v>3</v>
      </c>
      <c r="N1164" s="9">
        <v>1</v>
      </c>
      <c r="O1164" s="9">
        <v>2</v>
      </c>
      <c r="P1164" s="9">
        <v>1</v>
      </c>
      <c r="Q1164" s="9">
        <v>1</v>
      </c>
      <c r="R1164" s="9">
        <v>1</v>
      </c>
      <c r="S1164" s="9">
        <v>1</v>
      </c>
      <c r="T1164" s="9">
        <v>1</v>
      </c>
      <c r="U1164" s="9">
        <v>2</v>
      </c>
      <c r="V1164" s="9" t="s">
        <v>957</v>
      </c>
      <c r="W1164" s="75">
        <v>2</v>
      </c>
      <c r="X1164" s="75" t="s">
        <v>956</v>
      </c>
      <c r="Y1164" s="75" t="s">
        <v>952</v>
      </c>
      <c r="Z1164" s="9" t="s">
        <v>952</v>
      </c>
      <c r="AA1164" s="9">
        <v>2</v>
      </c>
      <c r="AB1164" s="9">
        <v>2</v>
      </c>
      <c r="AC1164" s="9">
        <v>1</v>
      </c>
      <c r="AD1164" s="9">
        <v>1</v>
      </c>
      <c r="AE1164" s="9">
        <v>2</v>
      </c>
      <c r="AF1164" s="9">
        <v>1</v>
      </c>
      <c r="AG1164" s="9">
        <v>2</v>
      </c>
      <c r="AH1164" s="9">
        <v>1</v>
      </c>
      <c r="AI1164" s="9">
        <v>2</v>
      </c>
      <c r="AJ1164">
        <v>2</v>
      </c>
      <c r="AK1164" t="s">
        <v>957</v>
      </c>
      <c r="AL1164" s="58">
        <v>2</v>
      </c>
      <c r="AM1164">
        <v>1</v>
      </c>
      <c r="AN1164">
        <v>2</v>
      </c>
      <c r="AO1164">
        <v>2</v>
      </c>
      <c r="AP1164">
        <v>1</v>
      </c>
      <c r="AQ1164">
        <v>2</v>
      </c>
      <c r="AR1164">
        <v>2</v>
      </c>
      <c r="AS1164">
        <v>2</v>
      </c>
      <c r="AT1164">
        <v>2</v>
      </c>
      <c r="AU1164">
        <v>2</v>
      </c>
      <c r="AV1164">
        <v>2</v>
      </c>
      <c r="AW1164">
        <v>1</v>
      </c>
      <c r="AX1164">
        <v>2</v>
      </c>
      <c r="AY1164">
        <v>2</v>
      </c>
      <c r="AZ1164">
        <v>2</v>
      </c>
      <c r="BA1164">
        <v>2</v>
      </c>
      <c r="BB1164">
        <v>2</v>
      </c>
      <c r="BC1164">
        <v>1</v>
      </c>
      <c r="BD1164">
        <v>1</v>
      </c>
      <c r="BE1164">
        <v>1</v>
      </c>
      <c r="BF1164">
        <v>2</v>
      </c>
      <c r="BG1164">
        <v>1</v>
      </c>
      <c r="BH1164">
        <v>2</v>
      </c>
      <c r="BI1164">
        <v>4</v>
      </c>
      <c r="BJ1164">
        <v>1</v>
      </c>
      <c r="BK1164">
        <v>2</v>
      </c>
      <c r="BL1164">
        <v>2</v>
      </c>
      <c r="BM1164">
        <v>1</v>
      </c>
      <c r="BN1164">
        <v>4</v>
      </c>
      <c r="BO1164">
        <v>1</v>
      </c>
      <c r="BP1164">
        <v>2</v>
      </c>
      <c r="BQ1164">
        <v>1</v>
      </c>
      <c r="BR1164">
        <v>1</v>
      </c>
      <c r="BS1164">
        <v>5</v>
      </c>
    </row>
    <row r="1165" spans="1:72">
      <c r="A1165" s="9">
        <v>5213</v>
      </c>
      <c r="B1165" s="9">
        <v>1</v>
      </c>
      <c r="C1165" s="9">
        <v>5</v>
      </c>
      <c r="D1165" s="9">
        <v>1</v>
      </c>
      <c r="E1165" s="9">
        <v>3</v>
      </c>
      <c r="F1165" s="9">
        <v>1</v>
      </c>
      <c r="G1165" s="9">
        <v>0</v>
      </c>
      <c r="H1165" s="9">
        <v>0</v>
      </c>
      <c r="I1165" s="9">
        <v>0</v>
      </c>
      <c r="J1165" s="9">
        <v>0</v>
      </c>
      <c r="K1165" s="9">
        <v>0</v>
      </c>
      <c r="L1165" s="9">
        <v>0</v>
      </c>
      <c r="M1165" s="9">
        <v>1</v>
      </c>
      <c r="N1165" s="9">
        <v>2</v>
      </c>
      <c r="O1165" s="9">
        <v>2</v>
      </c>
      <c r="P1165" s="9">
        <v>2</v>
      </c>
      <c r="Q1165" s="9">
        <v>1</v>
      </c>
      <c r="R1165" s="9">
        <v>2</v>
      </c>
      <c r="S1165" s="9"/>
      <c r="T1165" s="9">
        <v>2</v>
      </c>
      <c r="U1165" s="9">
        <v>1</v>
      </c>
      <c r="V1165" s="9">
        <v>2</v>
      </c>
      <c r="W1165" s="75">
        <v>2</v>
      </c>
      <c r="X1165" s="75" t="s">
        <v>956</v>
      </c>
      <c r="Y1165" s="75" t="s">
        <v>952</v>
      </c>
      <c r="Z1165" s="9" t="s">
        <v>952</v>
      </c>
      <c r="AA1165" s="9">
        <v>1</v>
      </c>
      <c r="AB1165" s="9">
        <v>2</v>
      </c>
      <c r="AC1165" s="9">
        <v>2</v>
      </c>
      <c r="AD1165" s="9">
        <v>1</v>
      </c>
      <c r="AE1165" s="9">
        <v>2</v>
      </c>
      <c r="AF1165" s="9">
        <v>1</v>
      </c>
      <c r="AG1165" s="9">
        <v>2</v>
      </c>
      <c r="AH1165" s="9">
        <v>1</v>
      </c>
      <c r="AI1165" s="9">
        <v>2</v>
      </c>
      <c r="AJ1165">
        <v>2</v>
      </c>
      <c r="AK1165" t="s">
        <v>957</v>
      </c>
      <c r="AL1165" s="58">
        <v>1</v>
      </c>
      <c r="AM1165">
        <v>1</v>
      </c>
      <c r="AN1165">
        <v>2</v>
      </c>
      <c r="AO1165">
        <v>2</v>
      </c>
      <c r="AP1165">
        <v>1</v>
      </c>
      <c r="AQ1165">
        <v>2</v>
      </c>
      <c r="AR1165">
        <v>2</v>
      </c>
      <c r="AS1165">
        <v>2</v>
      </c>
      <c r="AT1165">
        <v>2</v>
      </c>
      <c r="AU1165">
        <v>1</v>
      </c>
      <c r="AV1165">
        <v>2</v>
      </c>
      <c r="AW1165">
        <v>1</v>
      </c>
      <c r="AX1165">
        <v>2</v>
      </c>
      <c r="AY1165">
        <v>2</v>
      </c>
      <c r="AZ1165">
        <v>2</v>
      </c>
      <c r="BA1165">
        <v>1</v>
      </c>
      <c r="BB1165">
        <v>2</v>
      </c>
      <c r="BC1165">
        <v>1</v>
      </c>
      <c r="BD1165">
        <v>1</v>
      </c>
      <c r="BE1165">
        <v>1</v>
      </c>
      <c r="BF1165">
        <v>1</v>
      </c>
      <c r="BG1165">
        <v>2</v>
      </c>
      <c r="BH1165">
        <v>1</v>
      </c>
      <c r="BI1165">
        <v>1</v>
      </c>
      <c r="BJ1165">
        <v>1</v>
      </c>
      <c r="BK1165">
        <v>1</v>
      </c>
      <c r="BL1165">
        <v>1</v>
      </c>
      <c r="BM1165">
        <v>2</v>
      </c>
      <c r="BN1165">
        <v>4</v>
      </c>
      <c r="BO1165">
        <v>1</v>
      </c>
      <c r="BP1165">
        <v>2</v>
      </c>
      <c r="BQ1165">
        <v>2</v>
      </c>
      <c r="BR1165">
        <v>1</v>
      </c>
      <c r="BS1165">
        <v>2</v>
      </c>
      <c r="BT1165" t="s">
        <v>582</v>
      </c>
    </row>
    <row r="1166" spans="1:72" hidden="1">
      <c r="A1166" s="9">
        <v>5214</v>
      </c>
      <c r="B1166" s="9">
        <v>1</v>
      </c>
      <c r="C1166" s="9">
        <v>3</v>
      </c>
      <c r="D1166" s="9">
        <v>1</v>
      </c>
      <c r="E1166" s="9">
        <v>2</v>
      </c>
      <c r="F1166" s="9">
        <v>0</v>
      </c>
      <c r="G1166" s="9">
        <v>0</v>
      </c>
      <c r="H1166" s="9">
        <v>0</v>
      </c>
      <c r="I1166" s="9">
        <v>0</v>
      </c>
      <c r="J1166" s="9">
        <v>0</v>
      </c>
      <c r="K1166" s="9">
        <v>0</v>
      </c>
      <c r="L1166" s="9">
        <v>1</v>
      </c>
      <c r="M1166" s="9">
        <v>3</v>
      </c>
      <c r="N1166" s="9">
        <v>1</v>
      </c>
      <c r="O1166" s="9">
        <v>2</v>
      </c>
      <c r="P1166" s="9">
        <v>2</v>
      </c>
      <c r="Q1166" s="9">
        <v>1</v>
      </c>
      <c r="R1166" s="9">
        <v>1</v>
      </c>
      <c r="S1166" s="9">
        <v>1</v>
      </c>
      <c r="T1166" s="9">
        <v>2</v>
      </c>
      <c r="U1166" s="9">
        <v>1</v>
      </c>
      <c r="V1166" s="9">
        <v>2</v>
      </c>
      <c r="W1166" s="75">
        <v>2</v>
      </c>
      <c r="X1166" s="75" t="s">
        <v>956</v>
      </c>
      <c r="Y1166" s="75" t="s">
        <v>952</v>
      </c>
      <c r="Z1166" s="9" t="s">
        <v>952</v>
      </c>
      <c r="AA1166" s="9">
        <v>2</v>
      </c>
      <c r="AB1166" s="9">
        <v>1</v>
      </c>
      <c r="AC1166" s="9">
        <v>2</v>
      </c>
      <c r="AD1166" s="9">
        <v>2</v>
      </c>
      <c r="AE1166" s="9">
        <v>2</v>
      </c>
      <c r="AF1166" s="9">
        <v>2</v>
      </c>
      <c r="AG1166" s="9">
        <v>1</v>
      </c>
      <c r="AH1166" s="9">
        <v>2</v>
      </c>
      <c r="AI1166" s="9">
        <v>2</v>
      </c>
      <c r="AJ1166">
        <v>2</v>
      </c>
      <c r="AK1166" t="s">
        <v>957</v>
      </c>
      <c r="AL1166" s="58">
        <v>2</v>
      </c>
      <c r="AM1166">
        <v>1</v>
      </c>
      <c r="AN1166">
        <v>2</v>
      </c>
      <c r="AO1166">
        <v>2</v>
      </c>
      <c r="AP1166">
        <v>2</v>
      </c>
      <c r="AQ1166">
        <v>2</v>
      </c>
      <c r="AR1166">
        <v>2</v>
      </c>
      <c r="AS1166">
        <v>2</v>
      </c>
      <c r="AT1166">
        <v>1</v>
      </c>
      <c r="AU1166">
        <v>2</v>
      </c>
      <c r="AV1166">
        <v>2</v>
      </c>
      <c r="AW1166">
        <v>2</v>
      </c>
      <c r="AX1166">
        <v>2</v>
      </c>
      <c r="AY1166">
        <v>2</v>
      </c>
      <c r="AZ1166">
        <v>2</v>
      </c>
      <c r="BA1166">
        <v>2</v>
      </c>
      <c r="BB1166">
        <v>2</v>
      </c>
      <c r="BC1166">
        <v>1</v>
      </c>
      <c r="BD1166">
        <v>1</v>
      </c>
      <c r="BE1166">
        <v>1</v>
      </c>
      <c r="BF1166">
        <v>1</v>
      </c>
      <c r="BG1166">
        <v>1</v>
      </c>
      <c r="BH1166">
        <v>2</v>
      </c>
      <c r="BI1166">
        <v>2</v>
      </c>
      <c r="BJ1166">
        <v>1</v>
      </c>
      <c r="BK1166">
        <v>4</v>
      </c>
      <c r="BL1166">
        <v>4</v>
      </c>
      <c r="BM1166">
        <v>4</v>
      </c>
      <c r="BN1166">
        <v>4</v>
      </c>
      <c r="BO1166">
        <v>4</v>
      </c>
      <c r="BP1166">
        <v>4</v>
      </c>
      <c r="BQ1166">
        <v>3</v>
      </c>
      <c r="BR1166">
        <v>1</v>
      </c>
      <c r="BS1166">
        <v>3</v>
      </c>
    </row>
    <row r="1167" spans="1:72" hidden="1">
      <c r="A1167" s="9">
        <v>5215</v>
      </c>
      <c r="B1167" s="9">
        <v>2</v>
      </c>
      <c r="C1167" s="9">
        <v>4</v>
      </c>
      <c r="D1167" s="9">
        <v>1</v>
      </c>
      <c r="E1167" s="9">
        <v>5</v>
      </c>
      <c r="F1167" s="9">
        <v>0</v>
      </c>
      <c r="G1167" s="9">
        <v>0</v>
      </c>
      <c r="H1167" s="9">
        <v>0</v>
      </c>
      <c r="I1167" s="9">
        <v>0</v>
      </c>
      <c r="J1167" s="9">
        <v>0</v>
      </c>
      <c r="K1167" s="9">
        <v>1</v>
      </c>
      <c r="L1167" s="9">
        <v>0</v>
      </c>
      <c r="M1167" s="9">
        <v>3</v>
      </c>
      <c r="N1167" s="9">
        <v>2</v>
      </c>
      <c r="O1167" s="9">
        <v>2</v>
      </c>
      <c r="P1167" s="9">
        <v>1</v>
      </c>
      <c r="Q1167" s="9">
        <v>1</v>
      </c>
      <c r="R1167" s="9">
        <v>1</v>
      </c>
      <c r="S1167" s="9">
        <v>1</v>
      </c>
      <c r="T1167" s="9">
        <v>1</v>
      </c>
      <c r="U1167" s="9">
        <v>1</v>
      </c>
      <c r="V1167" s="9">
        <v>2</v>
      </c>
      <c r="W1167" s="75">
        <v>1</v>
      </c>
      <c r="X1167" s="75">
        <v>1</v>
      </c>
      <c r="Y1167" s="75">
        <v>2</v>
      </c>
      <c r="Z1167" s="9">
        <v>1</v>
      </c>
      <c r="AA1167" s="9">
        <v>1</v>
      </c>
      <c r="AB1167" s="9">
        <v>2</v>
      </c>
      <c r="AC1167" s="9">
        <v>1</v>
      </c>
      <c r="AD1167" s="9">
        <v>1</v>
      </c>
      <c r="AE1167" s="9">
        <v>2</v>
      </c>
      <c r="AF1167" s="9">
        <v>1</v>
      </c>
      <c r="AG1167" s="9">
        <v>1</v>
      </c>
      <c r="AH1167" s="91">
        <v>1</v>
      </c>
      <c r="AI1167" s="9">
        <v>2</v>
      </c>
      <c r="AJ1167">
        <v>2</v>
      </c>
      <c r="AK1167" t="s">
        <v>957</v>
      </c>
      <c r="AL1167" s="58">
        <v>1</v>
      </c>
      <c r="AM1167">
        <v>1</v>
      </c>
      <c r="AN1167">
        <v>1</v>
      </c>
      <c r="AO1167">
        <v>2</v>
      </c>
      <c r="AP1167">
        <v>1</v>
      </c>
      <c r="AQ1167">
        <v>2</v>
      </c>
      <c r="AR1167">
        <v>1</v>
      </c>
      <c r="AS1167">
        <v>2</v>
      </c>
      <c r="AT1167">
        <v>1</v>
      </c>
      <c r="AU1167">
        <v>2</v>
      </c>
      <c r="AV1167">
        <v>1</v>
      </c>
      <c r="AW1167">
        <v>1</v>
      </c>
      <c r="AX1167">
        <v>2</v>
      </c>
      <c r="AY1167">
        <v>2</v>
      </c>
      <c r="AZ1167">
        <v>2</v>
      </c>
      <c r="BA1167">
        <v>2</v>
      </c>
      <c r="BB1167">
        <v>1</v>
      </c>
      <c r="BC1167">
        <v>1</v>
      </c>
      <c r="BD1167">
        <v>1</v>
      </c>
      <c r="BE1167">
        <v>1</v>
      </c>
      <c r="BF1167">
        <v>2</v>
      </c>
      <c r="BG1167">
        <v>3</v>
      </c>
      <c r="BH1167">
        <v>1</v>
      </c>
      <c r="BI1167">
        <v>3</v>
      </c>
      <c r="BJ1167">
        <v>2</v>
      </c>
      <c r="BK1167">
        <v>3</v>
      </c>
      <c r="BL1167">
        <v>2</v>
      </c>
      <c r="BM1167">
        <v>1</v>
      </c>
      <c r="BN1167">
        <v>4</v>
      </c>
      <c r="BO1167">
        <v>2</v>
      </c>
      <c r="BP1167">
        <v>2</v>
      </c>
      <c r="BQ1167">
        <v>2</v>
      </c>
      <c r="BR1167">
        <v>1</v>
      </c>
      <c r="BS1167">
        <v>5</v>
      </c>
    </row>
    <row r="1168" spans="1:72">
      <c r="A1168" s="9">
        <v>5216</v>
      </c>
      <c r="B1168" s="9">
        <v>1</v>
      </c>
      <c r="C1168" s="9">
        <v>5</v>
      </c>
      <c r="D1168" s="9">
        <v>1</v>
      </c>
      <c r="E1168" s="9">
        <v>8</v>
      </c>
      <c r="F1168" s="9">
        <v>0</v>
      </c>
      <c r="G1168" s="9">
        <v>0</v>
      </c>
      <c r="H1168" s="9">
        <v>0</v>
      </c>
      <c r="I1168" s="9">
        <v>0</v>
      </c>
      <c r="J1168" s="9">
        <v>1</v>
      </c>
      <c r="K1168" s="9">
        <v>0</v>
      </c>
      <c r="L1168" s="9">
        <v>0</v>
      </c>
      <c r="M1168" s="9">
        <v>1</v>
      </c>
      <c r="N1168" s="9">
        <v>2</v>
      </c>
      <c r="O1168" s="9">
        <v>2</v>
      </c>
      <c r="P1168" s="9">
        <v>1</v>
      </c>
      <c r="Q1168" s="9">
        <v>1</v>
      </c>
      <c r="R1168" s="9">
        <v>2</v>
      </c>
      <c r="S1168" s="9"/>
      <c r="T1168" s="9">
        <v>2</v>
      </c>
      <c r="U1168" s="9">
        <v>1</v>
      </c>
      <c r="V1168" s="9">
        <v>2</v>
      </c>
      <c r="W1168" s="75">
        <v>1</v>
      </c>
      <c r="X1168" s="75">
        <v>1</v>
      </c>
      <c r="Y1168" s="75">
        <v>2</v>
      </c>
      <c r="Z1168" s="9">
        <v>1</v>
      </c>
      <c r="AA1168" s="9">
        <v>1</v>
      </c>
      <c r="AB1168" s="9">
        <v>2</v>
      </c>
      <c r="AC1168" s="9">
        <v>1</v>
      </c>
      <c r="AD1168" s="9">
        <v>1</v>
      </c>
      <c r="AE1168" s="9">
        <v>1</v>
      </c>
      <c r="AF1168" s="9">
        <v>1</v>
      </c>
      <c r="AG1168" s="9">
        <v>1</v>
      </c>
      <c r="AH1168" s="91">
        <v>1</v>
      </c>
      <c r="AI1168" s="9">
        <v>2</v>
      </c>
      <c r="AJ1168">
        <v>2</v>
      </c>
      <c r="AK1168" t="s">
        <v>957</v>
      </c>
      <c r="AL1168" s="58">
        <v>2</v>
      </c>
      <c r="AM1168">
        <v>1</v>
      </c>
      <c r="AN1168">
        <v>1</v>
      </c>
      <c r="AO1168">
        <v>2</v>
      </c>
      <c r="AP1168">
        <v>2</v>
      </c>
      <c r="AQ1168">
        <v>2</v>
      </c>
      <c r="AR1168">
        <v>2</v>
      </c>
      <c r="AS1168">
        <v>2</v>
      </c>
      <c r="AT1168">
        <v>2</v>
      </c>
      <c r="AU1168">
        <v>1</v>
      </c>
      <c r="AV1168">
        <v>2</v>
      </c>
      <c r="AW1168">
        <v>1</v>
      </c>
      <c r="AX1168">
        <v>2</v>
      </c>
      <c r="AY1168">
        <v>1</v>
      </c>
      <c r="AZ1168">
        <v>1</v>
      </c>
      <c r="BA1168">
        <v>1</v>
      </c>
      <c r="BB1168">
        <v>1</v>
      </c>
      <c r="BC1168">
        <v>1</v>
      </c>
      <c r="BD1168">
        <v>1</v>
      </c>
      <c r="BE1168">
        <v>2</v>
      </c>
      <c r="BF1168" t="s">
        <v>957</v>
      </c>
      <c r="BG1168" t="s">
        <v>957</v>
      </c>
      <c r="BH1168">
        <v>1</v>
      </c>
      <c r="BI1168">
        <v>3</v>
      </c>
      <c r="BJ1168">
        <v>2</v>
      </c>
      <c r="BK1168">
        <v>2</v>
      </c>
      <c r="BL1168">
        <v>1</v>
      </c>
      <c r="BM1168">
        <v>2</v>
      </c>
      <c r="BN1168">
        <v>4</v>
      </c>
      <c r="BO1168">
        <v>2</v>
      </c>
      <c r="BP1168">
        <v>2</v>
      </c>
      <c r="BQ1168">
        <v>2</v>
      </c>
      <c r="BR1168">
        <v>1</v>
      </c>
      <c r="BS1168">
        <v>2</v>
      </c>
      <c r="BT1168" t="s">
        <v>583</v>
      </c>
    </row>
    <row r="1169" spans="1:72">
      <c r="A1169" s="9">
        <v>5217</v>
      </c>
      <c r="B1169" s="9">
        <v>2</v>
      </c>
      <c r="C1169" s="9">
        <v>3</v>
      </c>
      <c r="D1169" s="9">
        <v>7</v>
      </c>
      <c r="E1169" s="9">
        <v>3</v>
      </c>
      <c r="F1169" s="9">
        <v>0</v>
      </c>
      <c r="G1169" s="9">
        <v>0</v>
      </c>
      <c r="H1169" s="9">
        <v>0</v>
      </c>
      <c r="I1169" s="9">
        <v>1</v>
      </c>
      <c r="J1169" s="9">
        <v>0</v>
      </c>
      <c r="K1169" s="9">
        <v>0</v>
      </c>
      <c r="L1169" s="9">
        <v>0</v>
      </c>
      <c r="M1169" s="9">
        <v>2</v>
      </c>
      <c r="N1169" s="9">
        <v>2</v>
      </c>
      <c r="O1169" s="9">
        <v>2</v>
      </c>
      <c r="P1169" s="9">
        <v>2</v>
      </c>
      <c r="Q1169" s="9">
        <v>2</v>
      </c>
      <c r="R1169" s="9" t="s">
        <v>957</v>
      </c>
      <c r="S1169" s="9" t="s">
        <v>961</v>
      </c>
      <c r="T1169" s="9">
        <v>2</v>
      </c>
      <c r="U1169" s="9">
        <v>2</v>
      </c>
      <c r="V1169" s="9" t="s">
        <v>957</v>
      </c>
      <c r="W1169" s="75">
        <v>2</v>
      </c>
      <c r="X1169" s="75" t="s">
        <v>956</v>
      </c>
      <c r="Y1169" s="75" t="s">
        <v>952</v>
      </c>
      <c r="Z1169" s="9" t="s">
        <v>952</v>
      </c>
      <c r="AA1169" s="9">
        <v>1</v>
      </c>
      <c r="AB1169" s="9">
        <v>2</v>
      </c>
      <c r="AC1169" s="9">
        <v>1</v>
      </c>
      <c r="AD1169" s="9">
        <v>1</v>
      </c>
      <c r="AE1169" s="9">
        <v>2</v>
      </c>
      <c r="AF1169" s="9">
        <v>2</v>
      </c>
      <c r="AG1169" s="9">
        <v>2</v>
      </c>
      <c r="AH1169" s="9">
        <v>1</v>
      </c>
      <c r="AI1169" s="9">
        <v>2</v>
      </c>
      <c r="AJ1169">
        <v>1</v>
      </c>
      <c r="AK1169">
        <v>1</v>
      </c>
      <c r="AL1169" s="58">
        <v>1</v>
      </c>
      <c r="AM1169">
        <v>1</v>
      </c>
      <c r="AN1169">
        <v>2</v>
      </c>
      <c r="AO1169">
        <v>2</v>
      </c>
      <c r="AP1169">
        <v>1</v>
      </c>
      <c r="AQ1169">
        <v>1</v>
      </c>
      <c r="AR1169">
        <v>2</v>
      </c>
      <c r="AS1169">
        <v>2</v>
      </c>
      <c r="AT1169">
        <v>1</v>
      </c>
      <c r="AU1169">
        <v>1</v>
      </c>
      <c r="AV1169">
        <v>2</v>
      </c>
      <c r="AW1169">
        <v>1</v>
      </c>
      <c r="AX1169">
        <v>2</v>
      </c>
      <c r="AY1169">
        <v>2</v>
      </c>
      <c r="AZ1169">
        <v>2</v>
      </c>
      <c r="BA1169">
        <v>1</v>
      </c>
      <c r="BB1169">
        <v>1</v>
      </c>
      <c r="BC1169">
        <v>1</v>
      </c>
      <c r="BD1169">
        <v>1</v>
      </c>
      <c r="BE1169">
        <v>1</v>
      </c>
      <c r="BF1169">
        <v>1</v>
      </c>
      <c r="BG1169">
        <v>1</v>
      </c>
      <c r="BH1169">
        <v>1</v>
      </c>
      <c r="BI1169">
        <v>1</v>
      </c>
      <c r="BJ1169">
        <v>1</v>
      </c>
      <c r="BK1169">
        <v>1</v>
      </c>
      <c r="BL1169">
        <v>1</v>
      </c>
      <c r="BM1169">
        <v>1</v>
      </c>
      <c r="BN1169">
        <v>3</v>
      </c>
      <c r="BO1169">
        <v>3</v>
      </c>
      <c r="BP1169">
        <v>1</v>
      </c>
      <c r="BQ1169">
        <v>3</v>
      </c>
      <c r="BR1169">
        <v>4</v>
      </c>
      <c r="BS1169">
        <v>1</v>
      </c>
    </row>
    <row r="1170" spans="1:72" hidden="1">
      <c r="A1170" s="9">
        <v>5218</v>
      </c>
      <c r="B1170" s="9">
        <v>1</v>
      </c>
      <c r="C1170" s="9">
        <v>4</v>
      </c>
      <c r="D1170" s="9">
        <v>1</v>
      </c>
      <c r="E1170" s="9">
        <v>13</v>
      </c>
      <c r="F1170" s="9">
        <v>0</v>
      </c>
      <c r="G1170" s="9">
        <v>0</v>
      </c>
      <c r="H1170" s="9">
        <v>0</v>
      </c>
      <c r="I1170" s="9">
        <v>0</v>
      </c>
      <c r="J1170" s="9">
        <v>0</v>
      </c>
      <c r="K1170" s="9">
        <v>1</v>
      </c>
      <c r="L1170" s="9">
        <v>0</v>
      </c>
      <c r="M1170" s="9">
        <v>2</v>
      </c>
      <c r="N1170" s="9">
        <v>1</v>
      </c>
      <c r="O1170" s="9">
        <v>1</v>
      </c>
      <c r="P1170" s="9">
        <v>1</v>
      </c>
      <c r="Q1170" s="9">
        <v>1</v>
      </c>
      <c r="R1170" s="9">
        <v>1</v>
      </c>
      <c r="S1170" s="9">
        <v>1</v>
      </c>
      <c r="T1170" s="9">
        <v>2</v>
      </c>
      <c r="U1170" s="9">
        <v>1</v>
      </c>
      <c r="V1170" s="9">
        <v>2</v>
      </c>
      <c r="W1170" s="75">
        <v>2</v>
      </c>
      <c r="X1170" s="75" t="s">
        <v>956</v>
      </c>
      <c r="Y1170" s="75" t="s">
        <v>952</v>
      </c>
      <c r="Z1170" s="9" t="s">
        <v>952</v>
      </c>
      <c r="AA1170" s="9">
        <v>1</v>
      </c>
      <c r="AB1170" s="9">
        <v>1</v>
      </c>
      <c r="AC1170" s="9">
        <v>1</v>
      </c>
      <c r="AD1170" s="9">
        <v>1</v>
      </c>
      <c r="AE1170" s="9">
        <v>2</v>
      </c>
      <c r="AF1170" s="9">
        <v>2</v>
      </c>
      <c r="AG1170" s="9">
        <v>2</v>
      </c>
      <c r="AH1170" s="9"/>
      <c r="AI1170" s="9">
        <v>2</v>
      </c>
      <c r="AJ1170">
        <v>2</v>
      </c>
      <c r="AK1170" t="s">
        <v>957</v>
      </c>
      <c r="AL1170" s="58">
        <v>2</v>
      </c>
      <c r="AM1170">
        <v>1</v>
      </c>
      <c r="AN1170">
        <v>1</v>
      </c>
      <c r="AO1170">
        <v>2</v>
      </c>
      <c r="AP1170">
        <v>2</v>
      </c>
      <c r="AQ1170">
        <v>2</v>
      </c>
      <c r="AR1170">
        <v>1</v>
      </c>
      <c r="AS1170">
        <v>2</v>
      </c>
      <c r="AT1170">
        <v>2</v>
      </c>
      <c r="AU1170">
        <v>2</v>
      </c>
      <c r="AV1170">
        <v>2</v>
      </c>
      <c r="AW1170">
        <v>2</v>
      </c>
      <c r="AX1170">
        <v>2</v>
      </c>
      <c r="AY1170">
        <v>2</v>
      </c>
      <c r="AZ1170">
        <v>2</v>
      </c>
      <c r="BA1170">
        <v>2</v>
      </c>
      <c r="BB1170">
        <v>2</v>
      </c>
      <c r="BC1170">
        <v>1</v>
      </c>
      <c r="BD1170">
        <v>1</v>
      </c>
      <c r="BE1170">
        <v>1</v>
      </c>
      <c r="BF1170">
        <v>2</v>
      </c>
      <c r="BG1170">
        <v>2</v>
      </c>
      <c r="BH1170">
        <v>1</v>
      </c>
      <c r="BI1170">
        <v>3</v>
      </c>
      <c r="BJ1170">
        <v>2</v>
      </c>
      <c r="BK1170">
        <v>3</v>
      </c>
      <c r="BL1170">
        <v>2</v>
      </c>
      <c r="BM1170">
        <v>2</v>
      </c>
      <c r="BN1170">
        <v>4</v>
      </c>
      <c r="BO1170">
        <v>4</v>
      </c>
      <c r="BP1170">
        <v>2</v>
      </c>
      <c r="BQ1170">
        <v>2</v>
      </c>
      <c r="BR1170">
        <v>2</v>
      </c>
      <c r="BS1170">
        <v>2</v>
      </c>
      <c r="BT1170" t="s">
        <v>584</v>
      </c>
    </row>
    <row r="1171" spans="1:72" hidden="1">
      <c r="A1171" s="9">
        <v>5219</v>
      </c>
      <c r="B1171" s="9">
        <v>1</v>
      </c>
      <c r="C1171" s="9">
        <v>4</v>
      </c>
      <c r="D1171" s="9">
        <v>1</v>
      </c>
      <c r="E1171" s="9">
        <v>6</v>
      </c>
      <c r="F1171" s="9">
        <v>0</v>
      </c>
      <c r="G1171" s="9">
        <v>1</v>
      </c>
      <c r="H1171" s="9">
        <v>1</v>
      </c>
      <c r="I1171" s="9">
        <v>0</v>
      </c>
      <c r="J1171" s="9">
        <v>0</v>
      </c>
      <c r="K1171" s="9">
        <v>0</v>
      </c>
      <c r="L1171" s="9">
        <v>0</v>
      </c>
      <c r="M1171" s="9">
        <v>2</v>
      </c>
      <c r="N1171" s="9">
        <v>1</v>
      </c>
      <c r="O1171" s="9">
        <v>2</v>
      </c>
      <c r="P1171" s="9">
        <v>1</v>
      </c>
      <c r="Q1171" s="9">
        <v>1</v>
      </c>
      <c r="R1171" s="9">
        <v>1</v>
      </c>
      <c r="S1171" s="9">
        <v>1</v>
      </c>
      <c r="T1171" s="9">
        <v>1</v>
      </c>
      <c r="U1171" s="9">
        <v>2</v>
      </c>
      <c r="V1171" s="9" t="s">
        <v>957</v>
      </c>
      <c r="W1171" s="75">
        <v>1</v>
      </c>
      <c r="X1171" s="75">
        <v>2</v>
      </c>
      <c r="Y1171" s="75">
        <v>1</v>
      </c>
      <c r="Z1171" s="9">
        <v>1</v>
      </c>
      <c r="AA1171" s="9">
        <v>1</v>
      </c>
      <c r="AB1171" s="9">
        <v>2</v>
      </c>
      <c r="AC1171" s="9">
        <v>1</v>
      </c>
      <c r="AD1171" s="9">
        <v>1</v>
      </c>
      <c r="AE1171" s="9">
        <v>1</v>
      </c>
      <c r="AF1171" s="9">
        <v>1</v>
      </c>
      <c r="AG1171" s="9">
        <v>1</v>
      </c>
      <c r="AH1171" s="91">
        <v>1</v>
      </c>
      <c r="AI1171" s="9">
        <v>2</v>
      </c>
      <c r="AJ1171">
        <v>1</v>
      </c>
      <c r="AK1171">
        <v>1</v>
      </c>
      <c r="AL1171" s="58">
        <v>1</v>
      </c>
      <c r="AM1171">
        <v>1</v>
      </c>
      <c r="AN1171">
        <v>1</v>
      </c>
      <c r="AO1171">
        <v>2</v>
      </c>
      <c r="AP1171">
        <v>1</v>
      </c>
      <c r="AQ1171">
        <v>1</v>
      </c>
      <c r="AR1171">
        <v>1</v>
      </c>
      <c r="AS1171">
        <v>2</v>
      </c>
      <c r="AT1171">
        <v>2</v>
      </c>
      <c r="AU1171">
        <v>1</v>
      </c>
      <c r="AV1171">
        <v>2</v>
      </c>
      <c r="AW1171">
        <v>1</v>
      </c>
      <c r="AX1171">
        <v>1</v>
      </c>
      <c r="AY1171">
        <v>1</v>
      </c>
      <c r="AZ1171">
        <v>1</v>
      </c>
      <c r="BA1171">
        <v>1</v>
      </c>
      <c r="BB1171">
        <v>2</v>
      </c>
      <c r="BC1171">
        <v>1</v>
      </c>
      <c r="BD1171">
        <v>1</v>
      </c>
      <c r="BE1171">
        <v>2</v>
      </c>
      <c r="BF1171" t="s">
        <v>957</v>
      </c>
      <c r="BG1171" t="s">
        <v>957</v>
      </c>
      <c r="BH1171">
        <v>1</v>
      </c>
      <c r="BI1171">
        <v>2</v>
      </c>
      <c r="BJ1171">
        <v>2</v>
      </c>
      <c r="BK1171">
        <v>2</v>
      </c>
      <c r="BL1171">
        <v>2</v>
      </c>
      <c r="BM1171">
        <v>1</v>
      </c>
      <c r="BN1171">
        <v>4</v>
      </c>
      <c r="BO1171">
        <v>2</v>
      </c>
      <c r="BP1171">
        <v>2</v>
      </c>
      <c r="BQ1171">
        <v>1</v>
      </c>
      <c r="BR1171">
        <v>1</v>
      </c>
      <c r="BS1171">
        <v>2</v>
      </c>
      <c r="BT1171" t="s">
        <v>585</v>
      </c>
    </row>
    <row r="1172" spans="1:72" hidden="1">
      <c r="A1172" s="9">
        <v>5220</v>
      </c>
      <c r="B1172" s="9">
        <v>1</v>
      </c>
      <c r="C1172" s="9">
        <v>3</v>
      </c>
      <c r="D1172" s="9">
        <v>1</v>
      </c>
      <c r="E1172" s="9">
        <v>1</v>
      </c>
      <c r="F1172" s="9">
        <v>0</v>
      </c>
      <c r="G1172" s="9">
        <v>1</v>
      </c>
      <c r="H1172" s="9">
        <v>0</v>
      </c>
      <c r="I1172" s="9">
        <v>0</v>
      </c>
      <c r="J1172" s="9">
        <v>0</v>
      </c>
      <c r="K1172" s="9">
        <v>0</v>
      </c>
      <c r="L1172" s="9">
        <v>0</v>
      </c>
      <c r="M1172" s="9">
        <v>2</v>
      </c>
      <c r="N1172" s="9">
        <v>1</v>
      </c>
      <c r="O1172" s="9">
        <v>2</v>
      </c>
      <c r="P1172" s="9">
        <v>2</v>
      </c>
      <c r="Q1172" s="9">
        <v>1</v>
      </c>
      <c r="R1172" s="9">
        <v>1</v>
      </c>
      <c r="S1172" s="9">
        <v>1</v>
      </c>
      <c r="T1172" s="9">
        <v>1</v>
      </c>
      <c r="U1172" s="9">
        <v>1</v>
      </c>
      <c r="V1172" s="9">
        <v>2</v>
      </c>
      <c r="W1172" s="75">
        <v>1</v>
      </c>
      <c r="X1172" s="75">
        <v>1</v>
      </c>
      <c r="Y1172" s="75">
        <v>2</v>
      </c>
      <c r="Z1172" s="9">
        <v>1</v>
      </c>
      <c r="AA1172" s="9">
        <v>2</v>
      </c>
      <c r="AB1172" s="9">
        <v>2</v>
      </c>
      <c r="AC1172" s="9">
        <v>2</v>
      </c>
      <c r="AD1172" s="9">
        <v>1</v>
      </c>
      <c r="AE1172" s="9">
        <v>1</v>
      </c>
      <c r="AF1172" s="9">
        <v>1</v>
      </c>
      <c r="AG1172" s="9">
        <v>1</v>
      </c>
      <c r="AH1172" s="9">
        <v>1</v>
      </c>
      <c r="AI1172" s="9">
        <v>1</v>
      </c>
      <c r="AJ1172">
        <v>1</v>
      </c>
      <c r="AK1172">
        <v>1</v>
      </c>
      <c r="AL1172" s="58">
        <v>2</v>
      </c>
      <c r="AM1172">
        <v>1</v>
      </c>
      <c r="AN1172">
        <v>2</v>
      </c>
      <c r="AO1172">
        <v>1</v>
      </c>
      <c r="AP1172">
        <v>1</v>
      </c>
      <c r="AQ1172">
        <v>2</v>
      </c>
      <c r="AR1172">
        <v>1</v>
      </c>
      <c r="AS1172">
        <v>2</v>
      </c>
      <c r="AT1172">
        <v>1</v>
      </c>
      <c r="AU1172">
        <v>2</v>
      </c>
      <c r="AV1172">
        <v>2</v>
      </c>
      <c r="AW1172">
        <v>1</v>
      </c>
      <c r="AX1172">
        <v>1</v>
      </c>
      <c r="AY1172">
        <v>2</v>
      </c>
      <c r="AZ1172">
        <v>2</v>
      </c>
      <c r="BA1172">
        <v>1</v>
      </c>
      <c r="BB1172">
        <v>1</v>
      </c>
      <c r="BC1172">
        <v>1</v>
      </c>
      <c r="BD1172">
        <v>1</v>
      </c>
      <c r="BE1172">
        <v>1</v>
      </c>
      <c r="BF1172">
        <v>2</v>
      </c>
      <c r="BG1172">
        <v>1</v>
      </c>
      <c r="BH1172">
        <v>1</v>
      </c>
      <c r="BI1172">
        <v>1</v>
      </c>
      <c r="BJ1172">
        <v>1</v>
      </c>
      <c r="BK1172">
        <v>2</v>
      </c>
      <c r="BL1172">
        <v>2</v>
      </c>
      <c r="BM1172">
        <v>3</v>
      </c>
      <c r="BN1172">
        <v>4</v>
      </c>
      <c r="BO1172">
        <v>2</v>
      </c>
      <c r="BP1172">
        <v>2</v>
      </c>
      <c r="BQ1172">
        <v>2</v>
      </c>
      <c r="BR1172">
        <v>1</v>
      </c>
      <c r="BS1172">
        <v>1</v>
      </c>
    </row>
    <row r="1173" spans="1:72">
      <c r="A1173" s="9">
        <v>5221</v>
      </c>
      <c r="B1173" s="9">
        <v>2</v>
      </c>
      <c r="C1173" s="9">
        <v>3</v>
      </c>
      <c r="D1173" s="9">
        <v>5</v>
      </c>
      <c r="E1173" s="9">
        <v>2</v>
      </c>
      <c r="F1173" s="9">
        <v>1</v>
      </c>
      <c r="G1173" s="9">
        <v>0</v>
      </c>
      <c r="H1173" s="9">
        <v>0</v>
      </c>
      <c r="I1173" s="9">
        <v>0</v>
      </c>
      <c r="J1173" s="9">
        <v>1</v>
      </c>
      <c r="K1173" s="9">
        <v>0</v>
      </c>
      <c r="L1173" s="9">
        <v>0</v>
      </c>
      <c r="M1173" s="9">
        <v>3</v>
      </c>
      <c r="N1173" s="9">
        <v>2</v>
      </c>
      <c r="O1173" s="9">
        <v>1</v>
      </c>
      <c r="P1173" s="9">
        <v>1</v>
      </c>
      <c r="Q1173" s="9">
        <v>1</v>
      </c>
      <c r="R1173" s="9">
        <v>1</v>
      </c>
      <c r="S1173" s="9">
        <v>1</v>
      </c>
      <c r="T1173" s="9">
        <v>1</v>
      </c>
      <c r="U1173" s="9">
        <v>1</v>
      </c>
      <c r="V1173" s="9">
        <v>1</v>
      </c>
      <c r="W1173" s="75">
        <v>1</v>
      </c>
      <c r="X1173" s="75">
        <v>1</v>
      </c>
      <c r="Y1173" s="75">
        <v>1</v>
      </c>
      <c r="Z1173" s="9">
        <v>1</v>
      </c>
      <c r="AA1173" s="9">
        <v>1</v>
      </c>
      <c r="AB1173" s="9">
        <v>2</v>
      </c>
      <c r="AC1173" s="9">
        <v>1</v>
      </c>
      <c r="AD1173" s="9">
        <v>1</v>
      </c>
      <c r="AE1173" s="9">
        <v>2</v>
      </c>
      <c r="AF1173" s="9">
        <v>1</v>
      </c>
      <c r="AG1173" s="9">
        <v>1</v>
      </c>
      <c r="AH1173" s="91">
        <v>1</v>
      </c>
      <c r="AI1173" s="9">
        <v>2</v>
      </c>
      <c r="AJ1173">
        <v>1</v>
      </c>
      <c r="AK1173">
        <v>1</v>
      </c>
      <c r="AL1173" s="58">
        <v>1</v>
      </c>
      <c r="AM1173">
        <v>1</v>
      </c>
      <c r="AN1173">
        <v>1</v>
      </c>
      <c r="AO1173">
        <v>2</v>
      </c>
      <c r="AP1173">
        <v>2</v>
      </c>
      <c r="AQ1173">
        <v>2</v>
      </c>
      <c r="AR1173">
        <v>2</v>
      </c>
      <c r="AS1173">
        <v>2</v>
      </c>
      <c r="AT1173">
        <v>1</v>
      </c>
      <c r="AU1173">
        <v>1</v>
      </c>
      <c r="AV1173">
        <v>2</v>
      </c>
      <c r="AW1173">
        <v>1</v>
      </c>
      <c r="AX1173">
        <v>2</v>
      </c>
      <c r="AY1173">
        <v>2</v>
      </c>
      <c r="AZ1173">
        <v>2</v>
      </c>
      <c r="BA1173">
        <v>1</v>
      </c>
      <c r="BB1173">
        <v>2</v>
      </c>
      <c r="BC1173">
        <v>1</v>
      </c>
      <c r="BD1173">
        <v>1</v>
      </c>
      <c r="BE1173">
        <v>1</v>
      </c>
      <c r="BF1173">
        <v>1</v>
      </c>
      <c r="BG1173">
        <v>1</v>
      </c>
      <c r="BH1173">
        <v>1</v>
      </c>
      <c r="BI1173">
        <v>2</v>
      </c>
      <c r="BJ1173">
        <v>2</v>
      </c>
      <c r="BK1173">
        <v>2</v>
      </c>
      <c r="BL1173">
        <v>1</v>
      </c>
      <c r="BM1173">
        <v>3</v>
      </c>
      <c r="BN1173">
        <v>3</v>
      </c>
      <c r="BO1173">
        <v>1</v>
      </c>
      <c r="BP1173">
        <v>2</v>
      </c>
      <c r="BQ1173">
        <v>1</v>
      </c>
      <c r="BR1173">
        <v>1</v>
      </c>
      <c r="BS1173">
        <v>1</v>
      </c>
      <c r="BT1173" t="s">
        <v>586</v>
      </c>
    </row>
    <row r="1174" spans="1:72" hidden="1">
      <c r="A1174" s="9">
        <v>5222</v>
      </c>
      <c r="B1174" s="9">
        <v>1</v>
      </c>
      <c r="C1174" s="9">
        <v>3</v>
      </c>
      <c r="D1174" s="9">
        <v>1</v>
      </c>
      <c r="E1174" s="9">
        <v>5</v>
      </c>
      <c r="F1174" s="9">
        <v>1</v>
      </c>
      <c r="G1174" s="9">
        <v>0</v>
      </c>
      <c r="H1174" s="9">
        <v>0</v>
      </c>
      <c r="I1174" s="9">
        <v>0</v>
      </c>
      <c r="J1174" s="9">
        <v>0</v>
      </c>
      <c r="K1174" s="9">
        <v>0</v>
      </c>
      <c r="L1174" s="9">
        <v>0</v>
      </c>
      <c r="M1174" s="9">
        <v>2</v>
      </c>
      <c r="N1174" s="9">
        <v>1</v>
      </c>
      <c r="O1174" s="9">
        <v>2</v>
      </c>
      <c r="P1174" s="9">
        <v>2</v>
      </c>
      <c r="Q1174" s="9">
        <v>1</v>
      </c>
      <c r="R1174" s="9">
        <v>1</v>
      </c>
      <c r="S1174" s="9">
        <v>2</v>
      </c>
      <c r="T1174" s="9">
        <v>1</v>
      </c>
      <c r="U1174" s="9">
        <v>1</v>
      </c>
      <c r="V1174" s="9">
        <v>2</v>
      </c>
      <c r="W1174" s="75">
        <v>2</v>
      </c>
      <c r="X1174" s="75" t="s">
        <v>956</v>
      </c>
      <c r="Y1174" s="75" t="s">
        <v>952</v>
      </c>
      <c r="Z1174" s="9" t="s">
        <v>952</v>
      </c>
      <c r="AA1174" s="9">
        <v>1</v>
      </c>
      <c r="AB1174" s="9">
        <v>2</v>
      </c>
      <c r="AC1174" s="9">
        <v>1</v>
      </c>
      <c r="AD1174" s="9">
        <v>1</v>
      </c>
      <c r="AE1174" s="9">
        <v>1</v>
      </c>
      <c r="AF1174" s="9">
        <v>1</v>
      </c>
      <c r="AG1174" s="9">
        <v>2</v>
      </c>
      <c r="AH1174" s="91">
        <v>1</v>
      </c>
      <c r="AI1174" s="9">
        <v>2</v>
      </c>
      <c r="AJ1174">
        <v>2</v>
      </c>
      <c r="AK1174" t="s">
        <v>957</v>
      </c>
      <c r="AL1174" s="58">
        <v>2</v>
      </c>
      <c r="AM1174">
        <v>1</v>
      </c>
      <c r="AN1174">
        <v>2</v>
      </c>
      <c r="AO1174">
        <v>2</v>
      </c>
      <c r="AP1174">
        <v>1</v>
      </c>
      <c r="AQ1174">
        <v>2</v>
      </c>
      <c r="AR1174">
        <v>2</v>
      </c>
      <c r="AS1174">
        <v>2</v>
      </c>
      <c r="AT1174">
        <v>1</v>
      </c>
      <c r="AU1174">
        <v>2</v>
      </c>
      <c r="AV1174">
        <v>2</v>
      </c>
      <c r="AW1174">
        <v>1</v>
      </c>
      <c r="AX1174">
        <v>1</v>
      </c>
      <c r="AY1174">
        <v>2</v>
      </c>
      <c r="AZ1174">
        <v>2</v>
      </c>
      <c r="BA1174">
        <v>1</v>
      </c>
      <c r="BB1174">
        <v>2</v>
      </c>
      <c r="BC1174">
        <v>1</v>
      </c>
      <c r="BD1174">
        <v>2</v>
      </c>
      <c r="BE1174">
        <v>2</v>
      </c>
      <c r="BF1174" t="s">
        <v>957</v>
      </c>
      <c r="BG1174" t="s">
        <v>957</v>
      </c>
      <c r="BH1174">
        <v>1</v>
      </c>
      <c r="BI1174">
        <v>2</v>
      </c>
      <c r="BJ1174">
        <v>2</v>
      </c>
      <c r="BK1174">
        <v>2</v>
      </c>
      <c r="BL1174">
        <v>2</v>
      </c>
      <c r="BM1174">
        <v>3</v>
      </c>
      <c r="BN1174">
        <v>4</v>
      </c>
      <c r="BO1174">
        <v>3</v>
      </c>
      <c r="BP1174">
        <v>4</v>
      </c>
      <c r="BQ1174">
        <v>2</v>
      </c>
      <c r="BR1174">
        <v>1</v>
      </c>
      <c r="BS1174">
        <v>2</v>
      </c>
    </row>
    <row r="1175" spans="1:72" hidden="1">
      <c r="A1175" s="9">
        <v>5223</v>
      </c>
      <c r="B1175" s="9">
        <v>1</v>
      </c>
      <c r="C1175" s="9">
        <v>5</v>
      </c>
      <c r="D1175" s="9">
        <v>1</v>
      </c>
      <c r="E1175" s="9">
        <v>8</v>
      </c>
      <c r="F1175" s="9">
        <v>0</v>
      </c>
      <c r="G1175" s="9">
        <v>0</v>
      </c>
      <c r="H1175" s="9">
        <v>0</v>
      </c>
      <c r="I1175" s="9">
        <v>0</v>
      </c>
      <c r="J1175" s="9">
        <v>0</v>
      </c>
      <c r="K1175" s="9">
        <v>0</v>
      </c>
      <c r="L1175" s="9">
        <v>1</v>
      </c>
      <c r="M1175" s="9">
        <v>3</v>
      </c>
      <c r="N1175" s="9">
        <v>1</v>
      </c>
      <c r="O1175" s="9">
        <v>2</v>
      </c>
      <c r="P1175" s="9">
        <v>1</v>
      </c>
      <c r="Q1175" s="9">
        <v>1</v>
      </c>
      <c r="R1175" s="9">
        <v>1</v>
      </c>
      <c r="S1175" s="9">
        <v>1</v>
      </c>
      <c r="T1175" s="9">
        <v>1</v>
      </c>
      <c r="U1175" s="9">
        <v>1</v>
      </c>
      <c r="V1175" s="9">
        <v>2</v>
      </c>
      <c r="W1175" s="75">
        <v>2</v>
      </c>
      <c r="X1175" s="75" t="s">
        <v>954</v>
      </c>
      <c r="Y1175" s="75" t="s">
        <v>952</v>
      </c>
      <c r="Z1175" s="9" t="s">
        <v>952</v>
      </c>
      <c r="AA1175" s="9">
        <v>1</v>
      </c>
      <c r="AB1175" s="9">
        <v>1</v>
      </c>
      <c r="AC1175" s="9">
        <v>2</v>
      </c>
      <c r="AD1175" s="9">
        <v>1</v>
      </c>
      <c r="AE1175" s="9">
        <v>1</v>
      </c>
      <c r="AF1175" s="9">
        <v>1</v>
      </c>
      <c r="AG1175" s="9">
        <v>1</v>
      </c>
      <c r="AH1175" s="91">
        <v>2</v>
      </c>
      <c r="AI1175" s="9">
        <v>2</v>
      </c>
      <c r="AJ1175">
        <v>2</v>
      </c>
      <c r="AK1175" t="s">
        <v>957</v>
      </c>
      <c r="AL1175" s="58">
        <v>1</v>
      </c>
      <c r="AM1175">
        <v>1</v>
      </c>
      <c r="AN1175">
        <v>2</v>
      </c>
      <c r="AO1175">
        <v>2</v>
      </c>
      <c r="AP1175">
        <v>2</v>
      </c>
      <c r="AQ1175">
        <v>2</v>
      </c>
      <c r="AR1175">
        <v>2</v>
      </c>
      <c r="AS1175">
        <v>2</v>
      </c>
      <c r="AT1175">
        <v>2</v>
      </c>
      <c r="AU1175">
        <v>2</v>
      </c>
      <c r="AV1175">
        <v>2</v>
      </c>
      <c r="AW1175">
        <v>1</v>
      </c>
      <c r="AX1175">
        <v>2</v>
      </c>
      <c r="AY1175">
        <v>2</v>
      </c>
      <c r="AZ1175">
        <v>2</v>
      </c>
      <c r="BA1175">
        <v>2</v>
      </c>
      <c r="BB1175">
        <v>1</v>
      </c>
      <c r="BC1175">
        <v>1</v>
      </c>
      <c r="BD1175">
        <v>1</v>
      </c>
      <c r="BE1175">
        <v>2</v>
      </c>
      <c r="BF1175" t="s">
        <v>957</v>
      </c>
      <c r="BG1175" t="s">
        <v>967</v>
      </c>
      <c r="BH1175">
        <v>1</v>
      </c>
      <c r="BI1175">
        <v>3</v>
      </c>
      <c r="BJ1175">
        <v>1</v>
      </c>
      <c r="BK1175">
        <v>3</v>
      </c>
      <c r="BL1175">
        <v>2</v>
      </c>
      <c r="BM1175">
        <v>2</v>
      </c>
      <c r="BN1175">
        <v>4</v>
      </c>
      <c r="BO1175">
        <v>1</v>
      </c>
      <c r="BP1175">
        <v>1</v>
      </c>
      <c r="BQ1175">
        <v>2</v>
      </c>
      <c r="BR1175">
        <v>1</v>
      </c>
      <c r="BS1175">
        <v>2</v>
      </c>
    </row>
    <row r="1176" spans="1:72" hidden="1">
      <c r="A1176" s="9">
        <v>5224</v>
      </c>
      <c r="B1176" s="9">
        <v>1</v>
      </c>
      <c r="C1176" s="9">
        <v>4</v>
      </c>
      <c r="D1176" s="9">
        <v>1</v>
      </c>
      <c r="E1176" s="9">
        <v>6</v>
      </c>
      <c r="F1176" s="9">
        <v>0</v>
      </c>
      <c r="G1176" s="9">
        <v>1</v>
      </c>
      <c r="H1176" s="9">
        <v>0</v>
      </c>
      <c r="I1176" s="9">
        <v>0</v>
      </c>
      <c r="J1176" s="9">
        <v>0</v>
      </c>
      <c r="K1176" s="9">
        <v>0</v>
      </c>
      <c r="L1176" s="9">
        <v>0</v>
      </c>
      <c r="M1176" s="9">
        <v>2</v>
      </c>
      <c r="N1176" s="9">
        <v>1</v>
      </c>
      <c r="O1176" s="9">
        <v>1</v>
      </c>
      <c r="P1176" s="9">
        <v>1</v>
      </c>
      <c r="Q1176" s="9">
        <v>1</v>
      </c>
      <c r="R1176" s="9">
        <v>1</v>
      </c>
      <c r="S1176" s="9">
        <v>2</v>
      </c>
      <c r="T1176" s="9">
        <v>2</v>
      </c>
      <c r="U1176" s="9">
        <v>1</v>
      </c>
      <c r="V1176" s="9">
        <v>2</v>
      </c>
      <c r="W1176" s="75"/>
      <c r="X1176" s="75" t="s">
        <v>956</v>
      </c>
      <c r="Y1176" s="75" t="s">
        <v>952</v>
      </c>
      <c r="Z1176" s="9" t="s">
        <v>952</v>
      </c>
      <c r="AA1176" s="9">
        <v>1</v>
      </c>
      <c r="AB1176" s="9">
        <v>2</v>
      </c>
      <c r="AC1176" s="9">
        <v>1</v>
      </c>
      <c r="AD1176" s="9">
        <v>1</v>
      </c>
      <c r="AE1176" s="9">
        <v>2</v>
      </c>
      <c r="AF1176" s="9">
        <v>1</v>
      </c>
      <c r="AG1176" s="9">
        <v>1</v>
      </c>
      <c r="AH1176" s="91">
        <v>2</v>
      </c>
      <c r="AI1176" s="9">
        <v>2</v>
      </c>
      <c r="AJ1176">
        <v>2</v>
      </c>
      <c r="AK1176" t="s">
        <v>957</v>
      </c>
      <c r="AL1176" s="58">
        <v>1</v>
      </c>
      <c r="AM1176">
        <v>1</v>
      </c>
      <c r="AN1176">
        <v>2</v>
      </c>
      <c r="AO1176">
        <v>2</v>
      </c>
      <c r="AP1176">
        <v>2</v>
      </c>
      <c r="AQ1176">
        <v>2</v>
      </c>
      <c r="AR1176">
        <v>2</v>
      </c>
      <c r="AS1176">
        <v>2</v>
      </c>
      <c r="AT1176">
        <v>1</v>
      </c>
      <c r="AU1176">
        <v>1</v>
      </c>
      <c r="AV1176">
        <v>1</v>
      </c>
      <c r="AW1176">
        <v>1</v>
      </c>
      <c r="AX1176">
        <v>1</v>
      </c>
      <c r="AY1176">
        <v>2</v>
      </c>
      <c r="AZ1176">
        <v>1</v>
      </c>
      <c r="BA1176">
        <v>1</v>
      </c>
      <c r="BB1176">
        <v>1</v>
      </c>
      <c r="BC1176">
        <v>1</v>
      </c>
      <c r="BD1176">
        <v>1</v>
      </c>
      <c r="BE1176">
        <v>1</v>
      </c>
      <c r="BF1176">
        <v>1</v>
      </c>
      <c r="BG1176">
        <v>1</v>
      </c>
      <c r="BH1176">
        <v>1</v>
      </c>
      <c r="BI1176">
        <v>3</v>
      </c>
      <c r="BJ1176">
        <v>1</v>
      </c>
      <c r="BK1176">
        <v>1</v>
      </c>
      <c r="BL1176">
        <v>1</v>
      </c>
      <c r="BM1176">
        <v>2</v>
      </c>
      <c r="BN1176">
        <v>4</v>
      </c>
      <c r="BO1176">
        <v>1</v>
      </c>
      <c r="BP1176">
        <v>2</v>
      </c>
      <c r="BQ1176">
        <v>2</v>
      </c>
      <c r="BR1176">
        <v>1</v>
      </c>
      <c r="BS1176">
        <v>1</v>
      </c>
    </row>
    <row r="1177" spans="1:72" hidden="1">
      <c r="A1177" s="9">
        <v>5225</v>
      </c>
      <c r="B1177" s="9">
        <v>1</v>
      </c>
      <c r="C1177" s="9">
        <v>2</v>
      </c>
      <c r="D1177" s="9">
        <v>6</v>
      </c>
      <c r="E1177" s="9">
        <v>8</v>
      </c>
      <c r="F1177" s="9">
        <v>0</v>
      </c>
      <c r="G1177" s="9">
        <v>0</v>
      </c>
      <c r="H1177" s="9">
        <v>0</v>
      </c>
      <c r="I1177" s="9">
        <v>1</v>
      </c>
      <c r="J1177" s="9">
        <v>0</v>
      </c>
      <c r="K1177" s="9">
        <v>0</v>
      </c>
      <c r="L1177" s="9">
        <v>0</v>
      </c>
      <c r="M1177" s="9">
        <v>1</v>
      </c>
      <c r="N1177" s="9">
        <v>1</v>
      </c>
      <c r="O1177" s="9">
        <v>2</v>
      </c>
      <c r="P1177" s="9">
        <v>2</v>
      </c>
      <c r="Q1177" s="9">
        <v>1</v>
      </c>
      <c r="R1177" s="9">
        <v>1</v>
      </c>
      <c r="S1177" s="9">
        <v>1</v>
      </c>
      <c r="T1177" s="9">
        <v>1</v>
      </c>
      <c r="U1177" s="9">
        <v>1</v>
      </c>
      <c r="V1177" s="9">
        <v>2</v>
      </c>
      <c r="W1177" s="75">
        <v>1</v>
      </c>
      <c r="X1177" s="75">
        <v>1</v>
      </c>
      <c r="Y1177" s="75">
        <v>2</v>
      </c>
      <c r="Z1177" s="9">
        <v>1</v>
      </c>
      <c r="AA1177" s="9">
        <v>1</v>
      </c>
      <c r="AB1177" s="9">
        <v>1</v>
      </c>
      <c r="AC1177" s="9">
        <v>1</v>
      </c>
      <c r="AD1177" s="9">
        <v>1</v>
      </c>
      <c r="AE1177" s="9">
        <v>2</v>
      </c>
      <c r="AF1177" s="9">
        <v>1</v>
      </c>
      <c r="AG1177" s="9">
        <v>2</v>
      </c>
      <c r="AH1177" s="9">
        <v>1</v>
      </c>
      <c r="AI1177" s="9">
        <v>2</v>
      </c>
      <c r="AJ1177">
        <v>2</v>
      </c>
      <c r="AK1177" t="s">
        <v>957</v>
      </c>
      <c r="AL1177" s="58">
        <v>2</v>
      </c>
      <c r="AM1177">
        <v>1</v>
      </c>
      <c r="AN1177">
        <v>2</v>
      </c>
      <c r="AO1177">
        <v>2</v>
      </c>
      <c r="AP1177">
        <v>2</v>
      </c>
      <c r="AQ1177">
        <v>2</v>
      </c>
      <c r="AR1177">
        <v>2</v>
      </c>
      <c r="AS1177">
        <v>2</v>
      </c>
      <c r="AT1177">
        <v>1</v>
      </c>
      <c r="AU1177">
        <v>1</v>
      </c>
      <c r="AV1177">
        <v>2</v>
      </c>
      <c r="AW1177">
        <v>2</v>
      </c>
      <c r="AX1177">
        <v>2</v>
      </c>
      <c r="AY1177">
        <v>1</v>
      </c>
      <c r="AZ1177">
        <v>2</v>
      </c>
      <c r="BA1177">
        <v>2</v>
      </c>
      <c r="BB1177">
        <v>2</v>
      </c>
      <c r="BC1177">
        <v>1</v>
      </c>
      <c r="BD1177">
        <v>1</v>
      </c>
      <c r="BE1177">
        <v>1</v>
      </c>
      <c r="BF1177">
        <v>1</v>
      </c>
      <c r="BG1177">
        <v>1</v>
      </c>
      <c r="BH1177">
        <v>1</v>
      </c>
      <c r="BI1177">
        <v>2</v>
      </c>
      <c r="BJ1177">
        <v>1</v>
      </c>
      <c r="BK1177">
        <v>1</v>
      </c>
      <c r="BL1177">
        <v>1</v>
      </c>
      <c r="BM1177">
        <v>3</v>
      </c>
      <c r="BN1177">
        <v>4</v>
      </c>
      <c r="BO1177">
        <v>2</v>
      </c>
      <c r="BP1177">
        <v>2</v>
      </c>
      <c r="BQ1177">
        <v>2</v>
      </c>
      <c r="BR1177">
        <v>1</v>
      </c>
      <c r="BS1177">
        <v>2</v>
      </c>
    </row>
    <row r="1178" spans="1:72">
      <c r="A1178" s="9">
        <v>5226</v>
      </c>
      <c r="B1178" s="9">
        <v>2</v>
      </c>
      <c r="C1178" s="9">
        <v>4</v>
      </c>
      <c r="D1178" s="9">
        <v>4</v>
      </c>
      <c r="E1178" s="9">
        <v>5</v>
      </c>
      <c r="F1178" s="9">
        <v>0</v>
      </c>
      <c r="G1178" s="9">
        <v>0</v>
      </c>
      <c r="H1178" s="9">
        <v>1</v>
      </c>
      <c r="I1178" s="9">
        <v>1</v>
      </c>
      <c r="J1178" s="9">
        <v>0</v>
      </c>
      <c r="K1178" s="9">
        <v>0</v>
      </c>
      <c r="L1178" s="9">
        <v>0</v>
      </c>
      <c r="M1178" s="9">
        <v>2</v>
      </c>
      <c r="N1178" s="9">
        <v>2</v>
      </c>
      <c r="O1178" s="9">
        <v>1</v>
      </c>
      <c r="P1178" s="9">
        <v>1</v>
      </c>
      <c r="Q1178" s="9">
        <v>1</v>
      </c>
      <c r="R1178" s="9">
        <v>1</v>
      </c>
      <c r="S1178" s="9">
        <v>2</v>
      </c>
      <c r="T1178" s="9">
        <v>2</v>
      </c>
      <c r="U1178" s="9">
        <v>1</v>
      </c>
      <c r="V1178" s="9">
        <v>2</v>
      </c>
      <c r="W1178" s="75">
        <v>1</v>
      </c>
      <c r="X1178" s="75">
        <v>2</v>
      </c>
      <c r="Y1178" s="75">
        <v>2</v>
      </c>
      <c r="Z1178" s="9">
        <v>1</v>
      </c>
      <c r="AA1178" s="9">
        <v>2</v>
      </c>
      <c r="AB1178" s="9">
        <v>1</v>
      </c>
      <c r="AC1178" s="9">
        <v>2</v>
      </c>
      <c r="AD1178" s="9">
        <v>1</v>
      </c>
      <c r="AE1178" s="9">
        <v>2</v>
      </c>
      <c r="AF1178" s="9">
        <v>1</v>
      </c>
      <c r="AG1178" s="9">
        <v>2</v>
      </c>
      <c r="AH1178" s="9"/>
      <c r="AI1178" s="9">
        <v>2</v>
      </c>
      <c r="AJ1178">
        <v>2</v>
      </c>
      <c r="AK1178" t="s">
        <v>957</v>
      </c>
      <c r="AL1178" s="58">
        <v>2</v>
      </c>
      <c r="AM1178">
        <v>1</v>
      </c>
      <c r="AN1178">
        <v>2</v>
      </c>
      <c r="AO1178">
        <v>2</v>
      </c>
      <c r="AP1178">
        <v>2</v>
      </c>
      <c r="AQ1178">
        <v>2</v>
      </c>
      <c r="AR1178">
        <v>2</v>
      </c>
      <c r="AS1178">
        <v>2</v>
      </c>
      <c r="AT1178">
        <v>2</v>
      </c>
      <c r="AU1178">
        <v>1</v>
      </c>
      <c r="AV1178">
        <v>2</v>
      </c>
      <c r="AW1178">
        <v>2</v>
      </c>
      <c r="AX1178">
        <v>2</v>
      </c>
      <c r="AY1178">
        <v>2</v>
      </c>
      <c r="AZ1178">
        <v>2</v>
      </c>
      <c r="BA1178">
        <v>1</v>
      </c>
      <c r="BB1178">
        <v>2</v>
      </c>
      <c r="BC1178">
        <v>1</v>
      </c>
      <c r="BD1178">
        <v>2</v>
      </c>
      <c r="BE1178">
        <v>1</v>
      </c>
      <c r="BF1178">
        <v>2</v>
      </c>
      <c r="BG1178">
        <v>1</v>
      </c>
      <c r="BH1178">
        <v>1</v>
      </c>
      <c r="BI1178">
        <v>3</v>
      </c>
      <c r="BJ1178">
        <v>2</v>
      </c>
      <c r="BK1178">
        <v>1</v>
      </c>
      <c r="BL1178">
        <v>1</v>
      </c>
      <c r="BM1178">
        <v>2</v>
      </c>
      <c r="BN1178">
        <v>4</v>
      </c>
      <c r="BO1178">
        <v>2</v>
      </c>
      <c r="BP1178">
        <v>2</v>
      </c>
      <c r="BQ1178">
        <v>3</v>
      </c>
      <c r="BR1178">
        <v>1</v>
      </c>
      <c r="BS1178">
        <v>1</v>
      </c>
    </row>
    <row r="1179" spans="1:72" hidden="1">
      <c r="A1179" s="9">
        <v>5227</v>
      </c>
      <c r="B1179" s="9">
        <v>1</v>
      </c>
      <c r="C1179" s="9">
        <v>4</v>
      </c>
      <c r="D1179" s="9">
        <v>1</v>
      </c>
      <c r="E1179" s="9">
        <v>11</v>
      </c>
      <c r="F1179" s="9">
        <v>1</v>
      </c>
      <c r="G1179" s="9">
        <v>1</v>
      </c>
      <c r="H1179" s="9">
        <v>0</v>
      </c>
      <c r="I1179" s="9">
        <v>0</v>
      </c>
      <c r="J1179" s="9">
        <v>0</v>
      </c>
      <c r="K1179" s="9">
        <v>0</v>
      </c>
      <c r="L1179" s="9">
        <v>0</v>
      </c>
      <c r="M1179" s="9">
        <v>2</v>
      </c>
      <c r="N1179" s="9">
        <v>1</v>
      </c>
      <c r="O1179" s="9">
        <v>2</v>
      </c>
      <c r="P1179" s="9">
        <v>1</v>
      </c>
      <c r="Q1179" s="9">
        <v>1</v>
      </c>
      <c r="R1179" s="9">
        <v>1</v>
      </c>
      <c r="S1179" s="9">
        <v>2</v>
      </c>
      <c r="T1179" s="9">
        <v>2</v>
      </c>
      <c r="U1179" s="9">
        <v>1</v>
      </c>
      <c r="V1179" s="9">
        <v>2</v>
      </c>
      <c r="W1179" s="75">
        <v>1</v>
      </c>
      <c r="X1179" s="75">
        <v>1</v>
      </c>
      <c r="Y1179" s="75">
        <v>2</v>
      </c>
      <c r="Z1179" s="9"/>
      <c r="AA1179" s="9">
        <v>1</v>
      </c>
      <c r="AB1179" s="9">
        <v>2</v>
      </c>
      <c r="AC1179" s="9">
        <v>2</v>
      </c>
      <c r="AD1179" s="9">
        <v>1</v>
      </c>
      <c r="AE1179" s="9">
        <v>2</v>
      </c>
      <c r="AF1179" s="9">
        <v>1</v>
      </c>
      <c r="AG1179" s="9">
        <v>1</v>
      </c>
      <c r="AH1179" s="9">
        <v>1</v>
      </c>
      <c r="AI1179" s="9">
        <v>2</v>
      </c>
      <c r="AJ1179">
        <v>1</v>
      </c>
      <c r="AK1179">
        <v>1</v>
      </c>
      <c r="AL1179" s="58">
        <v>2</v>
      </c>
      <c r="AM1179">
        <v>1</v>
      </c>
      <c r="AN1179">
        <v>2</v>
      </c>
      <c r="AO1179">
        <v>2</v>
      </c>
      <c r="AP1179">
        <v>2</v>
      </c>
      <c r="AQ1179">
        <v>2</v>
      </c>
      <c r="AR1179">
        <v>2</v>
      </c>
      <c r="AS1179">
        <v>2</v>
      </c>
      <c r="AT1179">
        <v>2</v>
      </c>
      <c r="AU1179">
        <v>2</v>
      </c>
      <c r="AV1179">
        <v>1</v>
      </c>
      <c r="AW1179">
        <v>1</v>
      </c>
      <c r="AX1179">
        <v>2</v>
      </c>
      <c r="AY1179">
        <v>2</v>
      </c>
      <c r="AZ1179">
        <v>1</v>
      </c>
      <c r="BA1179">
        <v>2</v>
      </c>
      <c r="BB1179">
        <v>2</v>
      </c>
      <c r="BC1179">
        <v>1</v>
      </c>
      <c r="BD1179">
        <v>1</v>
      </c>
      <c r="BE1179">
        <v>1</v>
      </c>
      <c r="BF1179">
        <v>1</v>
      </c>
      <c r="BG1179">
        <v>1</v>
      </c>
      <c r="BH1179">
        <v>1</v>
      </c>
      <c r="BI1179">
        <v>3</v>
      </c>
      <c r="BJ1179">
        <v>1</v>
      </c>
      <c r="BK1179">
        <v>2</v>
      </c>
      <c r="BL1179">
        <v>2</v>
      </c>
      <c r="BM1179">
        <v>3</v>
      </c>
      <c r="BN1179">
        <v>4</v>
      </c>
      <c r="BO1179">
        <v>3</v>
      </c>
      <c r="BP1179">
        <v>2</v>
      </c>
      <c r="BQ1179">
        <v>2</v>
      </c>
      <c r="BR1179">
        <v>1</v>
      </c>
      <c r="BS1179">
        <v>1</v>
      </c>
      <c r="BT1179" t="s">
        <v>587</v>
      </c>
    </row>
    <row r="1180" spans="1:72" hidden="1">
      <c r="A1180" s="9">
        <v>5228</v>
      </c>
      <c r="B1180" s="9">
        <v>2</v>
      </c>
      <c r="C1180" s="9">
        <v>2</v>
      </c>
      <c r="D1180" s="9">
        <v>1</v>
      </c>
      <c r="E1180" s="9">
        <v>16</v>
      </c>
      <c r="F1180" s="9">
        <v>0</v>
      </c>
      <c r="G1180" s="9">
        <v>0</v>
      </c>
      <c r="H1180" s="9">
        <v>0</v>
      </c>
      <c r="I1180" s="9">
        <v>1</v>
      </c>
      <c r="J1180" s="9">
        <v>0</v>
      </c>
      <c r="K1180" s="9">
        <v>0</v>
      </c>
      <c r="L1180" s="9">
        <v>0</v>
      </c>
      <c r="M1180" s="9">
        <v>2</v>
      </c>
      <c r="N1180" s="9">
        <v>1</v>
      </c>
      <c r="O1180" s="9">
        <v>1</v>
      </c>
      <c r="P1180" s="9">
        <v>1</v>
      </c>
      <c r="Q1180" s="9">
        <v>1</v>
      </c>
      <c r="R1180" s="9">
        <v>1</v>
      </c>
      <c r="S1180" s="9">
        <v>1</v>
      </c>
      <c r="T1180" s="9">
        <v>2</v>
      </c>
      <c r="U1180" s="9">
        <v>1</v>
      </c>
      <c r="V1180" s="9">
        <v>2</v>
      </c>
      <c r="W1180" s="75">
        <v>2</v>
      </c>
      <c r="X1180" s="75" t="s">
        <v>956</v>
      </c>
      <c r="Y1180" s="75" t="s">
        <v>952</v>
      </c>
      <c r="Z1180" s="9" t="s">
        <v>952</v>
      </c>
      <c r="AA1180" s="9">
        <v>1</v>
      </c>
      <c r="AB1180" s="9">
        <v>2</v>
      </c>
      <c r="AC1180" s="9">
        <v>1</v>
      </c>
      <c r="AD1180" s="9">
        <v>1</v>
      </c>
      <c r="AE1180" s="9">
        <v>2</v>
      </c>
      <c r="AF1180" s="9">
        <v>1</v>
      </c>
      <c r="AG1180" s="9">
        <v>1</v>
      </c>
      <c r="AH1180" s="91">
        <v>1</v>
      </c>
      <c r="AI1180" s="9">
        <v>2</v>
      </c>
      <c r="AJ1180">
        <v>2</v>
      </c>
      <c r="AK1180" t="s">
        <v>957</v>
      </c>
      <c r="AL1180" s="58">
        <v>2</v>
      </c>
      <c r="AM1180">
        <v>1</v>
      </c>
      <c r="AN1180">
        <v>1</v>
      </c>
      <c r="AO1180">
        <v>2</v>
      </c>
      <c r="AP1180">
        <v>2</v>
      </c>
      <c r="AQ1180">
        <v>2</v>
      </c>
      <c r="AR1180">
        <v>2</v>
      </c>
      <c r="AS1180">
        <v>2</v>
      </c>
      <c r="AT1180">
        <v>2</v>
      </c>
      <c r="AU1180">
        <v>1</v>
      </c>
      <c r="AV1180">
        <v>2</v>
      </c>
      <c r="AW1180">
        <v>1</v>
      </c>
      <c r="AX1180">
        <v>2</v>
      </c>
      <c r="AY1180">
        <v>2</v>
      </c>
      <c r="AZ1180">
        <v>2</v>
      </c>
      <c r="BA1180">
        <v>2</v>
      </c>
      <c r="BB1180">
        <v>2</v>
      </c>
      <c r="BC1180">
        <v>1</v>
      </c>
      <c r="BD1180">
        <v>1</v>
      </c>
      <c r="BE1180">
        <v>2</v>
      </c>
      <c r="BF1180" t="s">
        <v>957</v>
      </c>
      <c r="BG1180" t="s">
        <v>957</v>
      </c>
      <c r="BH1180">
        <v>1</v>
      </c>
      <c r="BI1180">
        <v>2</v>
      </c>
      <c r="BJ1180">
        <v>2</v>
      </c>
      <c r="BK1180">
        <v>2</v>
      </c>
      <c r="BL1180">
        <v>3</v>
      </c>
      <c r="BM1180">
        <v>1</v>
      </c>
      <c r="BN1180">
        <v>3</v>
      </c>
      <c r="BO1180">
        <v>3</v>
      </c>
      <c r="BP1180">
        <v>4</v>
      </c>
      <c r="BQ1180">
        <v>3</v>
      </c>
      <c r="BR1180">
        <v>1</v>
      </c>
      <c r="BS1180">
        <v>1</v>
      </c>
    </row>
    <row r="1181" spans="1:72">
      <c r="A1181" s="9">
        <v>5229</v>
      </c>
      <c r="B1181" s="9">
        <v>1</v>
      </c>
      <c r="C1181" s="9">
        <v>9</v>
      </c>
      <c r="D1181" s="9">
        <v>7</v>
      </c>
      <c r="E1181" s="9">
        <v>16</v>
      </c>
      <c r="F1181" s="9">
        <v>0</v>
      </c>
      <c r="G1181" s="9">
        <v>0</v>
      </c>
      <c r="H1181" s="9">
        <v>0</v>
      </c>
      <c r="I1181" s="9">
        <v>0</v>
      </c>
      <c r="J1181" s="9">
        <v>0</v>
      </c>
      <c r="K1181" s="9">
        <v>1</v>
      </c>
      <c r="L1181" s="9">
        <v>0</v>
      </c>
      <c r="M1181" s="9">
        <v>2</v>
      </c>
      <c r="N1181" s="9">
        <v>2</v>
      </c>
      <c r="O1181" s="9">
        <v>2</v>
      </c>
      <c r="P1181" s="9">
        <v>1</v>
      </c>
      <c r="Q1181" s="9">
        <v>1</v>
      </c>
      <c r="R1181" s="9">
        <v>1</v>
      </c>
      <c r="S1181" s="9">
        <v>2</v>
      </c>
      <c r="T1181" s="9">
        <v>2</v>
      </c>
      <c r="U1181" s="9">
        <v>1</v>
      </c>
      <c r="V1181" s="9">
        <v>1</v>
      </c>
      <c r="W1181" s="75">
        <v>2</v>
      </c>
      <c r="X1181" s="75" t="s">
        <v>956</v>
      </c>
      <c r="Y1181" s="75" t="s">
        <v>952</v>
      </c>
      <c r="Z1181" s="9" t="s">
        <v>952</v>
      </c>
      <c r="AA1181" s="9">
        <v>1</v>
      </c>
      <c r="AB1181" s="9">
        <v>2</v>
      </c>
      <c r="AC1181" s="9">
        <v>1</v>
      </c>
      <c r="AD1181" s="9">
        <v>1</v>
      </c>
      <c r="AE1181" s="9">
        <v>2</v>
      </c>
      <c r="AF1181" s="9">
        <v>1</v>
      </c>
      <c r="AG1181" s="9">
        <v>1</v>
      </c>
      <c r="AH1181" s="91">
        <v>2</v>
      </c>
      <c r="AI1181" s="9">
        <v>2</v>
      </c>
      <c r="AJ1181">
        <v>2</v>
      </c>
      <c r="AK1181" t="s">
        <v>957</v>
      </c>
      <c r="AL1181" s="58">
        <v>2</v>
      </c>
      <c r="AM1181">
        <v>1</v>
      </c>
      <c r="AN1181">
        <v>1</v>
      </c>
      <c r="AO1181">
        <v>2</v>
      </c>
      <c r="AP1181">
        <v>1</v>
      </c>
      <c r="AQ1181">
        <v>1</v>
      </c>
      <c r="AR1181">
        <v>2</v>
      </c>
      <c r="AS1181">
        <v>2</v>
      </c>
      <c r="AT1181">
        <v>2</v>
      </c>
      <c r="AU1181">
        <v>2</v>
      </c>
      <c r="AV1181">
        <v>2</v>
      </c>
      <c r="AW1181">
        <v>1</v>
      </c>
      <c r="AX1181">
        <v>1</v>
      </c>
      <c r="AY1181">
        <v>1</v>
      </c>
      <c r="AZ1181">
        <v>2</v>
      </c>
      <c r="BA1181">
        <v>1</v>
      </c>
      <c r="BB1181">
        <v>2</v>
      </c>
      <c r="BC1181">
        <v>1</v>
      </c>
      <c r="BD1181">
        <v>1</v>
      </c>
      <c r="BE1181">
        <v>2</v>
      </c>
      <c r="BF1181" t="s">
        <v>957</v>
      </c>
      <c r="BG1181" t="s">
        <v>967</v>
      </c>
      <c r="BH1181">
        <v>1</v>
      </c>
      <c r="BI1181">
        <v>1</v>
      </c>
      <c r="BJ1181">
        <v>1</v>
      </c>
      <c r="BK1181">
        <v>1</v>
      </c>
      <c r="BL1181">
        <v>1</v>
      </c>
      <c r="BM1181">
        <v>1</v>
      </c>
      <c r="BN1181">
        <v>4</v>
      </c>
      <c r="BO1181">
        <v>1</v>
      </c>
      <c r="BP1181">
        <v>4</v>
      </c>
      <c r="BQ1181">
        <v>2</v>
      </c>
      <c r="BR1181">
        <v>1</v>
      </c>
      <c r="BS1181">
        <v>2</v>
      </c>
    </row>
    <row r="1182" spans="1:72" hidden="1">
      <c r="A1182" s="9">
        <v>5230</v>
      </c>
      <c r="B1182" s="9">
        <v>2</v>
      </c>
      <c r="C1182" s="9">
        <v>2</v>
      </c>
      <c r="D1182" s="9">
        <v>2</v>
      </c>
      <c r="E1182" s="9">
        <v>1</v>
      </c>
      <c r="F1182" s="9">
        <v>0</v>
      </c>
      <c r="G1182" s="9">
        <v>0</v>
      </c>
      <c r="H1182" s="9">
        <v>0</v>
      </c>
      <c r="I1182" s="9">
        <v>0</v>
      </c>
      <c r="J1182" s="9">
        <v>0</v>
      </c>
      <c r="K1182" s="9">
        <v>0</v>
      </c>
      <c r="L1182" s="9">
        <v>1</v>
      </c>
      <c r="M1182" s="9">
        <v>3</v>
      </c>
      <c r="N1182" s="9">
        <v>1</v>
      </c>
      <c r="O1182" s="9">
        <v>2</v>
      </c>
      <c r="P1182" s="9">
        <v>2</v>
      </c>
      <c r="Q1182" s="9">
        <v>1</v>
      </c>
      <c r="R1182" s="9">
        <v>2</v>
      </c>
      <c r="S1182" s="9">
        <v>1</v>
      </c>
      <c r="T1182" s="9">
        <v>2</v>
      </c>
      <c r="U1182" s="9">
        <v>1</v>
      </c>
      <c r="V1182" s="9">
        <v>2</v>
      </c>
      <c r="W1182" s="75">
        <v>1</v>
      </c>
      <c r="X1182" s="75">
        <v>1</v>
      </c>
      <c r="Y1182" s="75">
        <v>2</v>
      </c>
      <c r="Z1182" s="9">
        <v>2</v>
      </c>
      <c r="AA1182" s="9">
        <v>1</v>
      </c>
      <c r="AB1182" s="9">
        <v>2</v>
      </c>
      <c r="AC1182" s="9">
        <v>1</v>
      </c>
      <c r="AD1182" s="9">
        <v>1</v>
      </c>
      <c r="AE1182" s="9">
        <v>2</v>
      </c>
      <c r="AF1182" s="9">
        <v>1</v>
      </c>
      <c r="AG1182" s="9">
        <v>1</v>
      </c>
      <c r="AH1182" s="9">
        <v>1</v>
      </c>
      <c r="AI1182" s="9">
        <v>2</v>
      </c>
      <c r="AJ1182">
        <v>2</v>
      </c>
      <c r="AK1182" t="s">
        <v>957</v>
      </c>
      <c r="AL1182" s="58">
        <v>2</v>
      </c>
      <c r="AM1182">
        <v>2</v>
      </c>
      <c r="AN1182">
        <v>1</v>
      </c>
      <c r="AO1182">
        <v>2</v>
      </c>
      <c r="AP1182">
        <v>1</v>
      </c>
      <c r="AQ1182">
        <v>2</v>
      </c>
      <c r="AR1182">
        <v>1</v>
      </c>
      <c r="AS1182">
        <v>1</v>
      </c>
      <c r="AT1182">
        <v>2</v>
      </c>
      <c r="AU1182">
        <v>2</v>
      </c>
      <c r="AV1182">
        <v>2</v>
      </c>
      <c r="AW1182">
        <v>2</v>
      </c>
      <c r="AX1182">
        <v>2</v>
      </c>
      <c r="AY1182">
        <v>2</v>
      </c>
      <c r="AZ1182">
        <v>2</v>
      </c>
      <c r="BA1182">
        <v>1</v>
      </c>
      <c r="BB1182">
        <v>2</v>
      </c>
      <c r="BC1182">
        <v>1</v>
      </c>
      <c r="BD1182">
        <v>1</v>
      </c>
      <c r="BE1182">
        <v>2</v>
      </c>
      <c r="BF1182" t="s">
        <v>968</v>
      </c>
      <c r="BG1182" t="s">
        <v>957</v>
      </c>
      <c r="BH1182">
        <v>1</v>
      </c>
      <c r="BI1182">
        <v>4</v>
      </c>
      <c r="BJ1182">
        <v>1</v>
      </c>
      <c r="BK1182">
        <v>3</v>
      </c>
      <c r="BL1182">
        <v>1</v>
      </c>
      <c r="BM1182">
        <v>1</v>
      </c>
      <c r="BN1182">
        <v>4</v>
      </c>
      <c r="BO1182">
        <v>2</v>
      </c>
      <c r="BP1182">
        <v>4</v>
      </c>
      <c r="BQ1182">
        <v>3</v>
      </c>
      <c r="BR1182">
        <v>1</v>
      </c>
      <c r="BS1182">
        <v>5</v>
      </c>
    </row>
    <row r="1183" spans="1:72">
      <c r="A1183" s="9">
        <v>5231</v>
      </c>
      <c r="B1183" s="9">
        <v>2</v>
      </c>
      <c r="C1183" s="9">
        <v>5</v>
      </c>
      <c r="D1183" s="9">
        <v>3</v>
      </c>
      <c r="E1183" s="9">
        <v>5</v>
      </c>
      <c r="F1183" s="9">
        <v>0</v>
      </c>
      <c r="G1183" s="9">
        <v>0</v>
      </c>
      <c r="H1183" s="9">
        <v>1</v>
      </c>
      <c r="I1183" s="9">
        <v>1</v>
      </c>
      <c r="J1183" s="9">
        <v>0</v>
      </c>
      <c r="K1183" s="9">
        <v>0</v>
      </c>
      <c r="L1183" s="9">
        <v>0</v>
      </c>
      <c r="M1183" s="9">
        <v>1</v>
      </c>
      <c r="N1183" s="9">
        <v>2</v>
      </c>
      <c r="O1183" s="9">
        <v>2</v>
      </c>
      <c r="P1183" s="9">
        <v>1</v>
      </c>
      <c r="Q1183" s="9">
        <v>1</v>
      </c>
      <c r="R1183" s="9">
        <v>2</v>
      </c>
      <c r="S1183" s="9"/>
      <c r="T1183" s="9">
        <v>2</v>
      </c>
      <c r="U1183" s="9">
        <v>1</v>
      </c>
      <c r="V1183" s="9">
        <v>2</v>
      </c>
      <c r="W1183" s="75">
        <v>1</v>
      </c>
      <c r="X1183" s="75">
        <v>1</v>
      </c>
      <c r="Y1183" s="75">
        <v>2</v>
      </c>
      <c r="Z1183" s="9"/>
      <c r="AA1183" s="9">
        <v>2</v>
      </c>
      <c r="AB1183" s="9">
        <v>2</v>
      </c>
      <c r="AC1183" s="9">
        <v>1</v>
      </c>
      <c r="AD1183" s="9">
        <v>2</v>
      </c>
      <c r="AE1183" s="9">
        <v>2</v>
      </c>
      <c r="AF1183" s="9">
        <v>2</v>
      </c>
      <c r="AG1183" s="9">
        <v>2</v>
      </c>
      <c r="AH1183" s="91"/>
      <c r="AI1183" s="9"/>
      <c r="AJ1183">
        <v>2</v>
      </c>
      <c r="AK1183" t="s">
        <v>957</v>
      </c>
      <c r="AL1183" s="58">
        <v>1</v>
      </c>
      <c r="AM1183">
        <v>1</v>
      </c>
      <c r="AN1183">
        <v>2</v>
      </c>
      <c r="AO1183">
        <v>1</v>
      </c>
      <c r="AP1183">
        <v>2</v>
      </c>
      <c r="AQ1183">
        <v>2</v>
      </c>
      <c r="AR1183">
        <v>2</v>
      </c>
      <c r="AS1183">
        <v>2</v>
      </c>
      <c r="AT1183">
        <v>2</v>
      </c>
      <c r="AU1183">
        <v>1</v>
      </c>
      <c r="AV1183">
        <v>2</v>
      </c>
      <c r="AW1183">
        <v>2</v>
      </c>
      <c r="AX1183">
        <v>2</v>
      </c>
      <c r="AY1183">
        <v>1</v>
      </c>
      <c r="AZ1183">
        <v>2</v>
      </c>
      <c r="BA1183">
        <v>1</v>
      </c>
      <c r="BB1183">
        <v>1</v>
      </c>
      <c r="BC1183">
        <v>1</v>
      </c>
      <c r="BD1183">
        <v>1</v>
      </c>
      <c r="BE1183">
        <v>2</v>
      </c>
      <c r="BF1183" t="s">
        <v>957</v>
      </c>
      <c r="BG1183" t="s">
        <v>957</v>
      </c>
      <c r="BH1183">
        <v>1</v>
      </c>
      <c r="BI1183">
        <v>3</v>
      </c>
      <c r="BJ1183">
        <v>2</v>
      </c>
      <c r="BK1183">
        <v>2</v>
      </c>
      <c r="BL1183">
        <v>1</v>
      </c>
      <c r="BM1183">
        <v>1</v>
      </c>
      <c r="BN1183">
        <v>4</v>
      </c>
      <c r="BO1183">
        <v>2</v>
      </c>
      <c r="BP1183">
        <v>2</v>
      </c>
      <c r="BQ1183">
        <v>3</v>
      </c>
      <c r="BR1183">
        <v>1</v>
      </c>
      <c r="BS1183">
        <v>2</v>
      </c>
    </row>
    <row r="1184" spans="1:72" hidden="1">
      <c r="A1184" s="9">
        <v>5232</v>
      </c>
      <c r="B1184" s="9">
        <v>1</v>
      </c>
      <c r="C1184" s="9">
        <v>3</v>
      </c>
      <c r="D1184" s="9">
        <v>1</v>
      </c>
      <c r="E1184" s="9">
        <v>7</v>
      </c>
      <c r="F1184" s="9">
        <v>1</v>
      </c>
      <c r="G1184" s="9">
        <v>0</v>
      </c>
      <c r="H1184" s="9">
        <v>0</v>
      </c>
      <c r="I1184" s="9">
        <v>1</v>
      </c>
      <c r="J1184" s="9">
        <v>0</v>
      </c>
      <c r="K1184" s="9">
        <v>0</v>
      </c>
      <c r="L1184" s="9">
        <v>0</v>
      </c>
      <c r="M1184" s="9">
        <v>2</v>
      </c>
      <c r="N1184" s="9">
        <v>2</v>
      </c>
      <c r="O1184" s="9">
        <v>2</v>
      </c>
      <c r="P1184" s="9">
        <v>2</v>
      </c>
      <c r="Q1184" s="9">
        <v>1</v>
      </c>
      <c r="R1184" s="9">
        <v>1</v>
      </c>
      <c r="S1184" s="9">
        <v>1</v>
      </c>
      <c r="T1184" s="9">
        <v>2</v>
      </c>
      <c r="U1184" s="9">
        <v>1</v>
      </c>
      <c r="V1184" s="9">
        <v>1</v>
      </c>
      <c r="W1184" s="75">
        <v>1</v>
      </c>
      <c r="X1184" s="75">
        <v>1</v>
      </c>
      <c r="Y1184" s="75">
        <v>2</v>
      </c>
      <c r="Z1184" s="9">
        <v>1</v>
      </c>
      <c r="AA1184" s="9">
        <v>1</v>
      </c>
      <c r="AB1184" s="9">
        <v>2</v>
      </c>
      <c r="AC1184" s="9">
        <v>1</v>
      </c>
      <c r="AD1184" s="9">
        <v>1</v>
      </c>
      <c r="AE1184" s="9">
        <v>2</v>
      </c>
      <c r="AF1184" s="9">
        <v>1</v>
      </c>
      <c r="AG1184" s="9">
        <v>2</v>
      </c>
      <c r="AH1184" s="91">
        <v>2</v>
      </c>
      <c r="AI1184" s="9">
        <v>1</v>
      </c>
      <c r="AJ1184">
        <v>2</v>
      </c>
      <c r="AK1184" t="s">
        <v>957</v>
      </c>
      <c r="AL1184" s="58">
        <v>1</v>
      </c>
      <c r="AM1184">
        <v>1</v>
      </c>
      <c r="AN1184">
        <v>2</v>
      </c>
      <c r="AO1184">
        <v>2</v>
      </c>
      <c r="AP1184">
        <v>2</v>
      </c>
      <c r="AQ1184">
        <v>2</v>
      </c>
      <c r="AR1184">
        <v>2</v>
      </c>
      <c r="AS1184">
        <v>2</v>
      </c>
      <c r="AT1184">
        <v>2</v>
      </c>
      <c r="AU1184">
        <v>2</v>
      </c>
      <c r="AV1184">
        <v>2</v>
      </c>
      <c r="AW1184">
        <v>1</v>
      </c>
      <c r="AX1184">
        <v>2</v>
      </c>
      <c r="AY1184">
        <v>2</v>
      </c>
      <c r="AZ1184">
        <v>2</v>
      </c>
      <c r="BA1184">
        <v>1</v>
      </c>
      <c r="BB1184">
        <v>2</v>
      </c>
      <c r="BC1184">
        <v>1</v>
      </c>
      <c r="BD1184">
        <v>1</v>
      </c>
      <c r="BE1184">
        <v>1</v>
      </c>
      <c r="BF1184">
        <v>2</v>
      </c>
      <c r="BG1184">
        <v>2</v>
      </c>
      <c r="BH1184">
        <v>1</v>
      </c>
      <c r="BI1184">
        <v>3</v>
      </c>
      <c r="BJ1184">
        <v>2</v>
      </c>
      <c r="BK1184">
        <v>3</v>
      </c>
      <c r="BL1184">
        <v>3</v>
      </c>
      <c r="BM1184">
        <v>1</v>
      </c>
      <c r="BN1184">
        <v>4</v>
      </c>
      <c r="BO1184">
        <v>3</v>
      </c>
      <c r="BP1184">
        <v>4</v>
      </c>
      <c r="BQ1184">
        <v>2</v>
      </c>
      <c r="BR1184">
        <v>1</v>
      </c>
      <c r="BS1184">
        <v>2</v>
      </c>
    </row>
    <row r="1185" spans="1:72" hidden="1">
      <c r="A1185" s="9">
        <v>5233</v>
      </c>
      <c r="B1185" s="9">
        <v>1</v>
      </c>
      <c r="C1185" s="9">
        <v>3</v>
      </c>
      <c r="D1185" s="9">
        <v>1</v>
      </c>
      <c r="E1185" s="9">
        <v>1</v>
      </c>
      <c r="F1185" s="9">
        <v>1</v>
      </c>
      <c r="G1185" s="9">
        <v>0</v>
      </c>
      <c r="H1185" s="9">
        <v>0</v>
      </c>
      <c r="I1185" s="9">
        <v>0</v>
      </c>
      <c r="J1185" s="9">
        <v>0</v>
      </c>
      <c r="K1185" s="9">
        <v>0</v>
      </c>
      <c r="L1185" s="9">
        <v>0</v>
      </c>
      <c r="M1185" s="9">
        <v>3</v>
      </c>
      <c r="N1185" s="9">
        <v>1</v>
      </c>
      <c r="O1185" s="9">
        <v>2</v>
      </c>
      <c r="P1185" s="9">
        <v>1</v>
      </c>
      <c r="Q1185" s="9">
        <v>1</v>
      </c>
      <c r="R1185" s="9">
        <v>1</v>
      </c>
      <c r="S1185" s="9">
        <v>2</v>
      </c>
      <c r="T1185" s="9">
        <v>2</v>
      </c>
      <c r="U1185" s="9">
        <v>1</v>
      </c>
      <c r="V1185" s="9">
        <v>2</v>
      </c>
      <c r="W1185" s="75">
        <v>2</v>
      </c>
      <c r="X1185" s="75" t="s">
        <v>956</v>
      </c>
      <c r="Y1185" s="75" t="s">
        <v>952</v>
      </c>
      <c r="Z1185" s="9" t="s">
        <v>952</v>
      </c>
      <c r="AA1185" s="9">
        <v>1</v>
      </c>
      <c r="AB1185" s="9">
        <v>1</v>
      </c>
      <c r="AC1185" s="9">
        <v>1</v>
      </c>
      <c r="AD1185" s="9">
        <v>1</v>
      </c>
      <c r="AE1185" s="9">
        <v>2</v>
      </c>
      <c r="AF1185" s="9">
        <v>1</v>
      </c>
      <c r="AG1185" s="9">
        <v>1</v>
      </c>
      <c r="AH1185" s="91">
        <v>1</v>
      </c>
      <c r="AI1185" s="9">
        <v>1</v>
      </c>
      <c r="AJ1185">
        <v>1</v>
      </c>
      <c r="AK1185">
        <v>1</v>
      </c>
      <c r="AL1185" s="58">
        <v>2</v>
      </c>
      <c r="AM1185">
        <v>1</v>
      </c>
      <c r="AN1185">
        <v>2</v>
      </c>
      <c r="AO1185">
        <v>2</v>
      </c>
      <c r="AP1185">
        <v>1</v>
      </c>
      <c r="AQ1185">
        <v>2</v>
      </c>
      <c r="AR1185">
        <v>2</v>
      </c>
      <c r="AS1185">
        <v>2</v>
      </c>
      <c r="AT1185">
        <v>1</v>
      </c>
      <c r="AU1185">
        <v>1</v>
      </c>
      <c r="AV1185">
        <v>1</v>
      </c>
      <c r="AW1185">
        <v>1</v>
      </c>
      <c r="AX1185">
        <v>1</v>
      </c>
      <c r="AY1185">
        <v>2</v>
      </c>
      <c r="AZ1185">
        <v>1</v>
      </c>
      <c r="BA1185">
        <v>1</v>
      </c>
      <c r="BB1185">
        <v>1</v>
      </c>
      <c r="BC1185">
        <v>1</v>
      </c>
      <c r="BD1185">
        <v>1</v>
      </c>
      <c r="BE1185">
        <v>1</v>
      </c>
      <c r="BF1185">
        <v>1</v>
      </c>
      <c r="BG1185">
        <v>1</v>
      </c>
      <c r="BH1185">
        <v>1</v>
      </c>
      <c r="BI1185">
        <v>2</v>
      </c>
      <c r="BJ1185">
        <v>1</v>
      </c>
      <c r="BK1185">
        <v>2</v>
      </c>
      <c r="BL1185">
        <v>2</v>
      </c>
      <c r="BM1185">
        <v>1</v>
      </c>
      <c r="BN1185">
        <v>4</v>
      </c>
      <c r="BO1185">
        <v>1</v>
      </c>
      <c r="BP1185">
        <v>1</v>
      </c>
      <c r="BQ1185">
        <v>2</v>
      </c>
      <c r="BR1185">
        <v>1</v>
      </c>
      <c r="BS1185">
        <v>2</v>
      </c>
    </row>
    <row r="1186" spans="1:72">
      <c r="A1186" s="9">
        <v>5234</v>
      </c>
      <c r="B1186" s="9">
        <v>1</v>
      </c>
      <c r="C1186" s="9">
        <v>6</v>
      </c>
      <c r="D1186" s="9">
        <v>1</v>
      </c>
      <c r="E1186" s="9">
        <v>15</v>
      </c>
      <c r="F1186" s="9">
        <v>0</v>
      </c>
      <c r="G1186" s="9">
        <v>0</v>
      </c>
      <c r="H1186" s="9">
        <v>0</v>
      </c>
      <c r="I1186" s="9">
        <v>0</v>
      </c>
      <c r="J1186" s="9">
        <v>0</v>
      </c>
      <c r="K1186" s="9">
        <v>1</v>
      </c>
      <c r="L1186" s="9">
        <v>0</v>
      </c>
      <c r="M1186" s="9">
        <v>2</v>
      </c>
      <c r="N1186" s="9">
        <v>2</v>
      </c>
      <c r="O1186" s="9">
        <v>2</v>
      </c>
      <c r="P1186" s="9">
        <v>1</v>
      </c>
      <c r="Q1186" s="9">
        <v>1</v>
      </c>
      <c r="R1186" s="9">
        <v>1</v>
      </c>
      <c r="S1186" s="9">
        <v>2</v>
      </c>
      <c r="T1186" s="9">
        <v>2</v>
      </c>
      <c r="U1186" s="9">
        <v>1</v>
      </c>
      <c r="V1186" s="9">
        <v>1</v>
      </c>
      <c r="W1186" s="75">
        <v>1</v>
      </c>
      <c r="X1186" s="75">
        <v>1</v>
      </c>
      <c r="Y1186" s="75">
        <v>2</v>
      </c>
      <c r="Z1186" s="9">
        <v>1</v>
      </c>
      <c r="AA1186" s="9">
        <v>1</v>
      </c>
      <c r="AB1186" s="9">
        <v>2</v>
      </c>
      <c r="AC1186" s="9">
        <v>1</v>
      </c>
      <c r="AD1186" s="9">
        <v>1</v>
      </c>
      <c r="AE1186" s="9">
        <v>2</v>
      </c>
      <c r="AF1186" s="9">
        <v>1</v>
      </c>
      <c r="AG1186" s="9">
        <v>2</v>
      </c>
      <c r="AH1186" s="91">
        <v>1</v>
      </c>
      <c r="AI1186" s="9">
        <v>2</v>
      </c>
      <c r="AJ1186">
        <v>2</v>
      </c>
      <c r="AK1186" t="s">
        <v>957</v>
      </c>
      <c r="AL1186" s="58">
        <v>2</v>
      </c>
      <c r="AM1186">
        <v>1</v>
      </c>
      <c r="AN1186">
        <v>1</v>
      </c>
      <c r="AO1186">
        <v>2</v>
      </c>
      <c r="AP1186">
        <v>1</v>
      </c>
      <c r="AQ1186">
        <v>2</v>
      </c>
      <c r="AR1186">
        <v>2</v>
      </c>
      <c r="AS1186">
        <v>2</v>
      </c>
      <c r="AT1186">
        <v>1</v>
      </c>
      <c r="AU1186">
        <v>1</v>
      </c>
      <c r="AV1186">
        <v>2</v>
      </c>
      <c r="AW1186">
        <v>1</v>
      </c>
      <c r="AX1186">
        <v>2</v>
      </c>
      <c r="AY1186">
        <v>2</v>
      </c>
      <c r="AZ1186">
        <v>2</v>
      </c>
      <c r="BA1186">
        <v>1</v>
      </c>
      <c r="BB1186">
        <v>1</v>
      </c>
      <c r="BC1186">
        <v>1</v>
      </c>
      <c r="BD1186">
        <v>1</v>
      </c>
      <c r="BE1186">
        <v>2</v>
      </c>
      <c r="BF1186" t="s">
        <v>957</v>
      </c>
      <c r="BG1186" t="s">
        <v>957</v>
      </c>
      <c r="BH1186">
        <v>1</v>
      </c>
      <c r="BI1186">
        <v>1</v>
      </c>
      <c r="BJ1186">
        <v>1</v>
      </c>
      <c r="BK1186">
        <v>1</v>
      </c>
      <c r="BL1186">
        <v>1</v>
      </c>
      <c r="BM1186">
        <v>2</v>
      </c>
      <c r="BN1186">
        <v>4</v>
      </c>
      <c r="BO1186">
        <v>2</v>
      </c>
      <c r="BP1186">
        <v>1</v>
      </c>
      <c r="BQ1186">
        <v>2</v>
      </c>
      <c r="BR1186">
        <v>1</v>
      </c>
      <c r="BS1186">
        <v>2</v>
      </c>
      <c r="BT1186" t="s">
        <v>588</v>
      </c>
    </row>
    <row r="1187" spans="1:72" hidden="1">
      <c r="A1187" s="9">
        <v>5235</v>
      </c>
      <c r="B1187" s="9">
        <v>1</v>
      </c>
      <c r="C1187" s="9">
        <v>7</v>
      </c>
      <c r="D1187" s="9">
        <v>3</v>
      </c>
      <c r="E1187" s="9">
        <v>1</v>
      </c>
      <c r="F1187" s="9">
        <v>0</v>
      </c>
      <c r="G1187" s="9">
        <v>0</v>
      </c>
      <c r="H1187" s="9">
        <v>0</v>
      </c>
      <c r="I1187" s="9">
        <v>0</v>
      </c>
      <c r="J1187" s="9">
        <v>0</v>
      </c>
      <c r="K1187" s="9">
        <v>1</v>
      </c>
      <c r="L1187" s="9">
        <v>0</v>
      </c>
      <c r="M1187" s="9">
        <v>2</v>
      </c>
      <c r="N1187" s="9">
        <v>1</v>
      </c>
      <c r="O1187" s="9">
        <v>2</v>
      </c>
      <c r="P1187" s="9">
        <v>1</v>
      </c>
      <c r="Q1187" s="9">
        <v>1</v>
      </c>
      <c r="R1187" s="9">
        <v>1</v>
      </c>
      <c r="S1187" s="9">
        <v>2</v>
      </c>
      <c r="T1187" s="9">
        <v>2</v>
      </c>
      <c r="U1187" s="9">
        <v>1</v>
      </c>
      <c r="V1187" s="9">
        <v>2</v>
      </c>
      <c r="W1187" s="75">
        <v>1</v>
      </c>
      <c r="X1187" s="75">
        <v>1</v>
      </c>
      <c r="Y1187" s="75">
        <v>1</v>
      </c>
      <c r="Z1187" s="9">
        <v>1</v>
      </c>
      <c r="AA1187" s="9">
        <v>2</v>
      </c>
      <c r="AB1187" s="9">
        <v>1</v>
      </c>
      <c r="AC1187" s="9">
        <v>1</v>
      </c>
      <c r="AD1187" s="9">
        <v>1</v>
      </c>
      <c r="AE1187" s="9">
        <v>1</v>
      </c>
      <c r="AF1187" s="9">
        <v>1</v>
      </c>
      <c r="AG1187" s="9">
        <v>1</v>
      </c>
      <c r="AH1187" s="91">
        <v>2</v>
      </c>
      <c r="AI1187" s="9">
        <v>2</v>
      </c>
      <c r="AJ1187">
        <v>2</v>
      </c>
      <c r="AK1187" t="s">
        <v>957</v>
      </c>
      <c r="AL1187" s="58">
        <v>2</v>
      </c>
      <c r="AM1187">
        <v>1</v>
      </c>
      <c r="AN1187">
        <v>1</v>
      </c>
      <c r="AO1187">
        <v>2</v>
      </c>
      <c r="AP1187">
        <v>1</v>
      </c>
      <c r="AQ1187">
        <v>2</v>
      </c>
      <c r="AR1187">
        <v>1</v>
      </c>
      <c r="AS1187">
        <v>2</v>
      </c>
      <c r="AT1187">
        <v>2</v>
      </c>
      <c r="AU1187">
        <v>1</v>
      </c>
      <c r="AV1187">
        <v>2</v>
      </c>
      <c r="AW1187">
        <v>1</v>
      </c>
      <c r="AX1187">
        <v>1</v>
      </c>
      <c r="AY1187">
        <v>2</v>
      </c>
      <c r="AZ1187">
        <v>1</v>
      </c>
      <c r="BA1187">
        <v>2</v>
      </c>
      <c r="BB1187">
        <v>1</v>
      </c>
      <c r="BC1187">
        <v>1</v>
      </c>
      <c r="BD1187">
        <v>1</v>
      </c>
      <c r="BE1187">
        <v>1</v>
      </c>
      <c r="BF1187">
        <v>1</v>
      </c>
      <c r="BG1187">
        <v>1</v>
      </c>
      <c r="BH1187">
        <v>1</v>
      </c>
      <c r="BI1187">
        <v>1</v>
      </c>
      <c r="BJ1187">
        <v>1</v>
      </c>
      <c r="BK1187">
        <v>2</v>
      </c>
      <c r="BL1187">
        <v>1</v>
      </c>
      <c r="BM1187">
        <v>1</v>
      </c>
      <c r="BN1187">
        <v>4</v>
      </c>
      <c r="BO1187">
        <v>3</v>
      </c>
      <c r="BP1187">
        <v>2</v>
      </c>
      <c r="BQ1187">
        <v>3</v>
      </c>
      <c r="BR1187">
        <v>1</v>
      </c>
      <c r="BS1187">
        <v>5</v>
      </c>
      <c r="BT1187" t="s">
        <v>213</v>
      </c>
    </row>
    <row r="1188" spans="1:72" hidden="1">
      <c r="A1188" s="9">
        <v>5236</v>
      </c>
      <c r="B1188" s="9">
        <v>1</v>
      </c>
      <c r="C1188" s="9">
        <v>5</v>
      </c>
      <c r="D1188" s="9">
        <v>1</v>
      </c>
      <c r="E1188" s="9">
        <v>5</v>
      </c>
      <c r="F1188" s="9">
        <v>0</v>
      </c>
      <c r="G1188" s="9">
        <v>0</v>
      </c>
      <c r="H1188" s="9">
        <v>1</v>
      </c>
      <c r="I1188" s="9">
        <v>0</v>
      </c>
      <c r="J1188" s="9">
        <v>1</v>
      </c>
      <c r="K1188" s="9">
        <v>0</v>
      </c>
      <c r="L1188" s="9">
        <v>0</v>
      </c>
      <c r="M1188" s="9">
        <v>2</v>
      </c>
      <c r="N1188" s="9">
        <v>1</v>
      </c>
      <c r="O1188" s="9">
        <v>2</v>
      </c>
      <c r="P1188" s="9">
        <v>1</v>
      </c>
      <c r="Q1188" s="9">
        <v>1</v>
      </c>
      <c r="R1188" s="9">
        <v>1</v>
      </c>
      <c r="S1188" s="9">
        <v>1</v>
      </c>
      <c r="T1188" s="9">
        <v>1</v>
      </c>
      <c r="U1188" s="9">
        <v>1</v>
      </c>
      <c r="V1188" s="9">
        <v>1</v>
      </c>
      <c r="W1188" s="75">
        <v>1</v>
      </c>
      <c r="X1188" s="75">
        <v>1</v>
      </c>
      <c r="Y1188" s="75">
        <v>2</v>
      </c>
      <c r="Z1188" s="9">
        <v>2</v>
      </c>
      <c r="AA1188" s="9">
        <v>2</v>
      </c>
      <c r="AB1188" s="9">
        <v>2</v>
      </c>
      <c r="AC1188" s="9">
        <v>1</v>
      </c>
      <c r="AD1188" s="9">
        <v>1</v>
      </c>
      <c r="AE1188" s="9">
        <v>2</v>
      </c>
      <c r="AF1188" s="9">
        <v>1</v>
      </c>
      <c r="AG1188" s="9">
        <v>2</v>
      </c>
      <c r="AH1188" s="9">
        <v>1</v>
      </c>
      <c r="AI1188" s="9">
        <v>2</v>
      </c>
      <c r="AJ1188">
        <v>2</v>
      </c>
      <c r="AK1188" t="s">
        <v>957</v>
      </c>
      <c r="AL1188" s="58">
        <v>2</v>
      </c>
      <c r="AM1188">
        <v>1</v>
      </c>
      <c r="AN1188">
        <v>2</v>
      </c>
      <c r="AO1188">
        <v>1</v>
      </c>
      <c r="AP1188">
        <v>2</v>
      </c>
      <c r="AQ1188">
        <v>2</v>
      </c>
      <c r="AR1188">
        <v>2</v>
      </c>
      <c r="AS1188">
        <v>2</v>
      </c>
      <c r="AT1188">
        <v>1</v>
      </c>
      <c r="AU1188">
        <v>1</v>
      </c>
      <c r="AV1188">
        <v>1</v>
      </c>
      <c r="AW1188">
        <v>1</v>
      </c>
      <c r="AX1188">
        <v>2</v>
      </c>
      <c r="AY1188">
        <v>2</v>
      </c>
      <c r="AZ1188">
        <v>1</v>
      </c>
      <c r="BA1188">
        <v>2</v>
      </c>
      <c r="BB1188">
        <v>2</v>
      </c>
      <c r="BC1188">
        <v>1</v>
      </c>
      <c r="BD1188">
        <v>1</v>
      </c>
      <c r="BE1188">
        <v>1</v>
      </c>
      <c r="BF1188">
        <v>2</v>
      </c>
      <c r="BG1188">
        <v>2</v>
      </c>
      <c r="BH1188">
        <v>1</v>
      </c>
      <c r="BI1188">
        <v>3</v>
      </c>
      <c r="BJ1188">
        <v>1</v>
      </c>
      <c r="BK1188">
        <v>1</v>
      </c>
      <c r="BL1188">
        <v>1</v>
      </c>
      <c r="BM1188">
        <v>1</v>
      </c>
      <c r="BN1188">
        <v>4</v>
      </c>
      <c r="BO1188">
        <v>2</v>
      </c>
      <c r="BP1188">
        <v>2</v>
      </c>
      <c r="BQ1188">
        <v>1</v>
      </c>
      <c r="BR1188">
        <v>1</v>
      </c>
      <c r="BS1188">
        <v>1</v>
      </c>
    </row>
    <row r="1189" spans="1:72" hidden="1">
      <c r="A1189" s="9">
        <v>5237</v>
      </c>
      <c r="B1189" s="9">
        <v>2</v>
      </c>
      <c r="C1189" s="9">
        <v>5</v>
      </c>
      <c r="D1189" s="9">
        <v>5</v>
      </c>
      <c r="E1189" s="9">
        <v>5</v>
      </c>
      <c r="F1189" s="9">
        <v>0</v>
      </c>
      <c r="G1189" s="9">
        <v>0</v>
      </c>
      <c r="H1189" s="9">
        <v>1</v>
      </c>
      <c r="I1189" s="9">
        <v>1</v>
      </c>
      <c r="J1189" s="9">
        <v>0</v>
      </c>
      <c r="K1189" s="9">
        <v>0</v>
      </c>
      <c r="L1189" s="9">
        <v>0</v>
      </c>
      <c r="M1189" s="9">
        <v>2</v>
      </c>
      <c r="N1189" s="9">
        <v>1</v>
      </c>
      <c r="O1189" s="9">
        <v>2</v>
      </c>
      <c r="P1189" s="9">
        <v>1</v>
      </c>
      <c r="Q1189" s="9">
        <v>1</v>
      </c>
      <c r="R1189" s="9">
        <v>1</v>
      </c>
      <c r="S1189" s="9">
        <v>2</v>
      </c>
      <c r="T1189" s="9">
        <v>2</v>
      </c>
      <c r="U1189" s="9">
        <v>1</v>
      </c>
      <c r="V1189" s="9">
        <v>1</v>
      </c>
      <c r="W1189" s="75">
        <v>1</v>
      </c>
      <c r="X1189" s="75">
        <v>1</v>
      </c>
      <c r="Y1189" s="75">
        <v>2</v>
      </c>
      <c r="Z1189" s="9">
        <v>2</v>
      </c>
      <c r="AA1189" s="9">
        <v>1</v>
      </c>
      <c r="AB1189" s="9">
        <v>1</v>
      </c>
      <c r="AC1189" s="9">
        <v>1</v>
      </c>
      <c r="AD1189" s="9">
        <v>1</v>
      </c>
      <c r="AE1189" s="9">
        <v>2</v>
      </c>
      <c r="AF1189" s="9">
        <v>1</v>
      </c>
      <c r="AG1189" s="9">
        <v>1</v>
      </c>
      <c r="AH1189" s="91">
        <v>1</v>
      </c>
      <c r="AI1189" s="9">
        <v>2</v>
      </c>
      <c r="AJ1189">
        <v>1</v>
      </c>
      <c r="AK1189">
        <v>1</v>
      </c>
      <c r="AL1189" s="58">
        <v>1</v>
      </c>
      <c r="AM1189">
        <v>1</v>
      </c>
      <c r="AN1189">
        <v>2</v>
      </c>
      <c r="AO1189">
        <v>2</v>
      </c>
      <c r="AP1189">
        <v>1</v>
      </c>
      <c r="AQ1189">
        <v>2</v>
      </c>
      <c r="AR1189">
        <v>2</v>
      </c>
      <c r="AS1189">
        <v>2</v>
      </c>
      <c r="AT1189">
        <v>1</v>
      </c>
      <c r="AU1189">
        <v>1</v>
      </c>
      <c r="AV1189">
        <v>2</v>
      </c>
      <c r="AW1189">
        <v>1</v>
      </c>
      <c r="AX1189">
        <v>2</v>
      </c>
      <c r="AY1189">
        <v>2</v>
      </c>
      <c r="AZ1189">
        <v>1</v>
      </c>
      <c r="BA1189">
        <v>1</v>
      </c>
      <c r="BB1189">
        <v>1</v>
      </c>
      <c r="BC1189">
        <v>1</v>
      </c>
      <c r="BD1189">
        <v>1</v>
      </c>
      <c r="BE1189">
        <v>1</v>
      </c>
      <c r="BF1189">
        <v>2</v>
      </c>
      <c r="BG1189">
        <v>2</v>
      </c>
      <c r="BH1189">
        <v>1</v>
      </c>
      <c r="BI1189">
        <v>1</v>
      </c>
      <c r="BJ1189">
        <v>1</v>
      </c>
      <c r="BK1189">
        <v>1</v>
      </c>
      <c r="BL1189">
        <v>1</v>
      </c>
      <c r="BM1189">
        <v>1</v>
      </c>
      <c r="BN1189">
        <v>1</v>
      </c>
      <c r="BO1189">
        <v>3</v>
      </c>
      <c r="BP1189">
        <v>1</v>
      </c>
      <c r="BQ1189">
        <v>1</v>
      </c>
      <c r="BR1189">
        <v>1</v>
      </c>
      <c r="BS1189">
        <v>2</v>
      </c>
    </row>
    <row r="1190" spans="1:72">
      <c r="A1190" s="9">
        <v>5238</v>
      </c>
      <c r="B1190" s="9">
        <v>2</v>
      </c>
      <c r="C1190" s="9">
        <v>4</v>
      </c>
      <c r="D1190" s="9">
        <v>4</v>
      </c>
      <c r="E1190" s="9">
        <v>14</v>
      </c>
      <c r="F1190" s="9">
        <v>0</v>
      </c>
      <c r="G1190" s="9">
        <v>0</v>
      </c>
      <c r="H1190" s="9">
        <v>0</v>
      </c>
      <c r="I1190" s="9">
        <v>0</v>
      </c>
      <c r="J1190" s="9">
        <v>0</v>
      </c>
      <c r="K1190" s="9">
        <v>1</v>
      </c>
      <c r="L1190" s="9">
        <v>0</v>
      </c>
      <c r="M1190" s="9">
        <v>1</v>
      </c>
      <c r="N1190" s="9">
        <v>2</v>
      </c>
      <c r="O1190" s="9">
        <v>1</v>
      </c>
      <c r="P1190" s="9">
        <v>1</v>
      </c>
      <c r="Q1190" s="9">
        <v>1</v>
      </c>
      <c r="R1190" s="9">
        <v>1</v>
      </c>
      <c r="S1190" s="9">
        <v>2</v>
      </c>
      <c r="T1190" s="9">
        <v>2</v>
      </c>
      <c r="U1190" s="9">
        <v>1</v>
      </c>
      <c r="V1190" s="9">
        <v>1</v>
      </c>
      <c r="W1190" s="75">
        <v>2</v>
      </c>
      <c r="X1190" s="75" t="s">
        <v>956</v>
      </c>
      <c r="Y1190" s="75" t="s">
        <v>952</v>
      </c>
      <c r="Z1190" s="9" t="s">
        <v>952</v>
      </c>
      <c r="AA1190" s="9">
        <v>1</v>
      </c>
      <c r="AB1190" s="9">
        <v>1</v>
      </c>
      <c r="AC1190" s="9">
        <v>1</v>
      </c>
      <c r="AD1190" s="9">
        <v>1</v>
      </c>
      <c r="AE1190" s="9">
        <v>2</v>
      </c>
      <c r="AF1190" s="9">
        <v>2</v>
      </c>
      <c r="AG1190" s="9">
        <v>1</v>
      </c>
      <c r="AH1190" s="9">
        <v>1</v>
      </c>
      <c r="AI1190" s="9">
        <v>2</v>
      </c>
      <c r="AJ1190">
        <v>1</v>
      </c>
      <c r="AK1190">
        <v>1</v>
      </c>
      <c r="AL1190" s="58">
        <v>1</v>
      </c>
      <c r="AM1190">
        <v>1</v>
      </c>
      <c r="AN1190">
        <v>1</v>
      </c>
      <c r="AO1190">
        <v>2</v>
      </c>
      <c r="AP1190">
        <v>1</v>
      </c>
      <c r="AQ1190">
        <v>2</v>
      </c>
      <c r="AR1190">
        <v>2</v>
      </c>
      <c r="AS1190">
        <v>2</v>
      </c>
      <c r="AT1190">
        <v>2</v>
      </c>
      <c r="AU1190">
        <v>2</v>
      </c>
      <c r="AV1190">
        <v>2</v>
      </c>
      <c r="AW1190">
        <v>2</v>
      </c>
      <c r="AX1190">
        <v>2</v>
      </c>
      <c r="AY1190">
        <v>2</v>
      </c>
      <c r="AZ1190">
        <v>1</v>
      </c>
      <c r="BA1190">
        <v>1</v>
      </c>
      <c r="BB1190">
        <v>1</v>
      </c>
      <c r="BC1190">
        <v>1</v>
      </c>
      <c r="BD1190">
        <v>1</v>
      </c>
      <c r="BE1190">
        <v>1</v>
      </c>
      <c r="BF1190">
        <v>2</v>
      </c>
      <c r="BG1190">
        <v>2</v>
      </c>
      <c r="BH1190">
        <v>1</v>
      </c>
      <c r="BI1190">
        <v>1</v>
      </c>
      <c r="BJ1190">
        <v>1</v>
      </c>
      <c r="BK1190">
        <v>2</v>
      </c>
      <c r="BL1190">
        <v>1</v>
      </c>
      <c r="BM1190">
        <v>1</v>
      </c>
      <c r="BN1190">
        <v>4</v>
      </c>
      <c r="BO1190">
        <v>3</v>
      </c>
      <c r="BP1190">
        <v>2</v>
      </c>
      <c r="BQ1190">
        <v>2</v>
      </c>
      <c r="BR1190">
        <v>1</v>
      </c>
      <c r="BS1190">
        <v>5</v>
      </c>
      <c r="BT1190" t="s">
        <v>589</v>
      </c>
    </row>
    <row r="1191" spans="1:72" hidden="1">
      <c r="A1191" s="9">
        <v>5239</v>
      </c>
      <c r="B1191" s="9">
        <v>2</v>
      </c>
      <c r="C1191" s="9">
        <v>1</v>
      </c>
      <c r="D1191" s="9">
        <v>6</v>
      </c>
      <c r="E1191" s="9">
        <v>5</v>
      </c>
      <c r="F1191" s="9">
        <v>0</v>
      </c>
      <c r="G1191" s="9">
        <v>0</v>
      </c>
      <c r="H1191" s="9">
        <v>1</v>
      </c>
      <c r="I1191" s="9">
        <v>1</v>
      </c>
      <c r="J1191" s="9">
        <v>1</v>
      </c>
      <c r="K1191" s="9">
        <v>0</v>
      </c>
      <c r="L1191" s="9">
        <v>0</v>
      </c>
      <c r="M1191" s="9">
        <v>1</v>
      </c>
      <c r="N1191" s="9">
        <v>1</v>
      </c>
      <c r="O1191" s="9">
        <v>2</v>
      </c>
      <c r="P1191" s="9">
        <v>1</v>
      </c>
      <c r="Q1191" s="9">
        <v>2</v>
      </c>
      <c r="R1191" s="9" t="s">
        <v>962</v>
      </c>
      <c r="S1191" s="9" t="s">
        <v>957</v>
      </c>
      <c r="T1191" s="9">
        <v>1</v>
      </c>
      <c r="U1191" s="9">
        <v>1</v>
      </c>
      <c r="V1191" s="9">
        <v>1</v>
      </c>
      <c r="W1191" s="75">
        <v>2</v>
      </c>
      <c r="X1191" s="75" t="s">
        <v>956</v>
      </c>
      <c r="Y1191" s="75" t="s">
        <v>952</v>
      </c>
      <c r="Z1191" s="9" t="s">
        <v>952</v>
      </c>
      <c r="AA1191" s="9">
        <v>2</v>
      </c>
      <c r="AB1191" s="9">
        <v>1</v>
      </c>
      <c r="AC1191" s="9">
        <v>1</v>
      </c>
      <c r="AD1191" s="9">
        <v>1</v>
      </c>
      <c r="AE1191" s="9">
        <v>2</v>
      </c>
      <c r="AF1191" s="9">
        <v>2</v>
      </c>
      <c r="AG1191" s="9">
        <v>2</v>
      </c>
      <c r="AH1191" s="9">
        <v>1</v>
      </c>
      <c r="AI1191" s="9">
        <v>2</v>
      </c>
      <c r="AJ1191">
        <v>2</v>
      </c>
      <c r="AK1191" t="s">
        <v>957</v>
      </c>
      <c r="AL1191" s="58">
        <v>2</v>
      </c>
      <c r="AM1191">
        <v>2</v>
      </c>
      <c r="AN1191">
        <v>2</v>
      </c>
      <c r="AO1191">
        <v>2</v>
      </c>
      <c r="AP1191">
        <v>1</v>
      </c>
      <c r="AQ1191">
        <v>1</v>
      </c>
      <c r="AR1191">
        <v>2</v>
      </c>
      <c r="AS1191">
        <v>2</v>
      </c>
      <c r="AT1191">
        <v>2</v>
      </c>
      <c r="AU1191">
        <v>1</v>
      </c>
      <c r="AV1191">
        <v>1</v>
      </c>
      <c r="AW1191">
        <v>1</v>
      </c>
      <c r="AX1191">
        <v>2</v>
      </c>
      <c r="AY1191">
        <v>2</v>
      </c>
      <c r="AZ1191">
        <v>2</v>
      </c>
      <c r="BA1191">
        <v>2</v>
      </c>
      <c r="BB1191">
        <v>2</v>
      </c>
      <c r="BC1191">
        <v>1</v>
      </c>
      <c r="BD1191">
        <v>1</v>
      </c>
      <c r="BE1191">
        <v>2</v>
      </c>
      <c r="BF1191" t="s">
        <v>968</v>
      </c>
      <c r="BG1191" t="s">
        <v>957</v>
      </c>
      <c r="BH1191">
        <v>1</v>
      </c>
      <c r="BI1191">
        <v>4</v>
      </c>
      <c r="BJ1191">
        <v>1</v>
      </c>
      <c r="BK1191">
        <v>4</v>
      </c>
      <c r="BL1191">
        <v>3</v>
      </c>
      <c r="BM1191">
        <v>1</v>
      </c>
      <c r="BN1191">
        <v>4</v>
      </c>
      <c r="BO1191">
        <v>4</v>
      </c>
      <c r="BP1191">
        <v>2</v>
      </c>
      <c r="BQ1191">
        <v>2</v>
      </c>
      <c r="BR1191">
        <v>1</v>
      </c>
      <c r="BS1191">
        <v>5</v>
      </c>
    </row>
    <row r="1192" spans="1:72">
      <c r="A1192" s="9">
        <v>5240</v>
      </c>
      <c r="B1192" s="9">
        <v>1</v>
      </c>
      <c r="C1192" s="9">
        <v>2</v>
      </c>
      <c r="D1192" s="9">
        <v>2</v>
      </c>
      <c r="E1192" s="9">
        <v>11</v>
      </c>
      <c r="F1192" s="9">
        <v>0</v>
      </c>
      <c r="G1192" s="9">
        <v>0</v>
      </c>
      <c r="H1192" s="9">
        <v>0</v>
      </c>
      <c r="I1192" s="9">
        <v>0</v>
      </c>
      <c r="J1192" s="9">
        <v>0</v>
      </c>
      <c r="K1192" s="9">
        <v>1</v>
      </c>
      <c r="L1192" s="9">
        <v>0</v>
      </c>
      <c r="M1192" s="9">
        <v>3</v>
      </c>
      <c r="N1192" s="9">
        <v>2</v>
      </c>
      <c r="O1192" s="9">
        <v>2</v>
      </c>
      <c r="P1192" s="9">
        <v>2</v>
      </c>
      <c r="Q1192" s="9">
        <v>1</v>
      </c>
      <c r="R1192" s="9">
        <v>1</v>
      </c>
      <c r="S1192" s="9">
        <v>2</v>
      </c>
      <c r="T1192" s="9">
        <v>2</v>
      </c>
      <c r="U1192" s="9">
        <v>1</v>
      </c>
      <c r="V1192" s="9">
        <v>2</v>
      </c>
      <c r="W1192" s="75">
        <v>1</v>
      </c>
      <c r="X1192" s="75">
        <v>1</v>
      </c>
      <c r="Y1192" s="75">
        <v>2</v>
      </c>
      <c r="Z1192" s="9">
        <v>2</v>
      </c>
      <c r="AA1192" s="9">
        <v>1</v>
      </c>
      <c r="AB1192" s="9">
        <v>2</v>
      </c>
      <c r="AC1192" s="9">
        <v>1</v>
      </c>
      <c r="AD1192" s="9">
        <v>1</v>
      </c>
      <c r="AE1192" s="9">
        <v>2</v>
      </c>
      <c r="AF1192" s="9">
        <v>1</v>
      </c>
      <c r="AG1192" s="9">
        <v>2</v>
      </c>
      <c r="AH1192" s="91">
        <v>1</v>
      </c>
      <c r="AI1192" s="9">
        <v>2</v>
      </c>
      <c r="AJ1192">
        <v>2</v>
      </c>
      <c r="AK1192" t="s">
        <v>957</v>
      </c>
      <c r="AL1192" s="58">
        <v>2</v>
      </c>
      <c r="AM1192">
        <v>1</v>
      </c>
      <c r="AN1192">
        <v>2</v>
      </c>
      <c r="AO1192">
        <v>1</v>
      </c>
      <c r="AP1192">
        <v>1</v>
      </c>
      <c r="AQ1192">
        <v>2</v>
      </c>
      <c r="AR1192">
        <v>2</v>
      </c>
      <c r="AS1192">
        <v>2</v>
      </c>
      <c r="AT1192">
        <v>1</v>
      </c>
      <c r="AU1192">
        <v>1</v>
      </c>
      <c r="AV1192">
        <v>1</v>
      </c>
      <c r="AW1192">
        <v>2</v>
      </c>
      <c r="AX1192">
        <v>2</v>
      </c>
      <c r="AY1192">
        <v>2</v>
      </c>
      <c r="AZ1192">
        <v>2</v>
      </c>
      <c r="BA1192">
        <v>1</v>
      </c>
      <c r="BB1192">
        <v>2</v>
      </c>
      <c r="BC1192">
        <v>1</v>
      </c>
      <c r="BD1192">
        <v>1</v>
      </c>
      <c r="BE1192">
        <v>1</v>
      </c>
      <c r="BF1192">
        <v>1</v>
      </c>
      <c r="BG1192">
        <v>2</v>
      </c>
      <c r="BH1192">
        <v>1</v>
      </c>
      <c r="BI1192">
        <v>2</v>
      </c>
      <c r="BJ1192">
        <v>1</v>
      </c>
      <c r="BK1192">
        <v>1</v>
      </c>
      <c r="BL1192">
        <v>2</v>
      </c>
      <c r="BM1192">
        <v>2</v>
      </c>
      <c r="BN1192">
        <v>4</v>
      </c>
      <c r="BO1192">
        <v>2</v>
      </c>
      <c r="BP1192">
        <v>2</v>
      </c>
      <c r="BQ1192">
        <v>2</v>
      </c>
      <c r="BR1192">
        <v>1</v>
      </c>
      <c r="BS1192">
        <v>1</v>
      </c>
    </row>
    <row r="1193" spans="1:72">
      <c r="A1193" s="9">
        <v>5241</v>
      </c>
      <c r="B1193" s="9">
        <v>2</v>
      </c>
      <c r="C1193" s="9">
        <v>4</v>
      </c>
      <c r="D1193" s="9">
        <v>1</v>
      </c>
      <c r="E1193" s="9">
        <v>11</v>
      </c>
      <c r="F1193" s="9">
        <v>0</v>
      </c>
      <c r="G1193" s="9">
        <v>0</v>
      </c>
      <c r="H1193" s="9">
        <v>0</v>
      </c>
      <c r="I1193" s="9">
        <v>0</v>
      </c>
      <c r="J1193" s="9">
        <v>1</v>
      </c>
      <c r="K1193" s="9">
        <v>0</v>
      </c>
      <c r="L1193" s="9">
        <v>0</v>
      </c>
      <c r="M1193" s="9">
        <v>1</v>
      </c>
      <c r="N1193" s="9">
        <v>2</v>
      </c>
      <c r="O1193" s="9">
        <v>2</v>
      </c>
      <c r="P1193" s="9">
        <v>2</v>
      </c>
      <c r="Q1193" s="9">
        <v>1</v>
      </c>
      <c r="R1193" s="9">
        <v>1</v>
      </c>
      <c r="S1193" s="9">
        <v>1</v>
      </c>
      <c r="T1193" s="9">
        <v>1</v>
      </c>
      <c r="U1193" s="9">
        <v>1</v>
      </c>
      <c r="V1193" s="9">
        <v>2</v>
      </c>
      <c r="W1193" s="75">
        <v>2</v>
      </c>
      <c r="X1193" s="75" t="s">
        <v>956</v>
      </c>
      <c r="Y1193" s="75" t="s">
        <v>952</v>
      </c>
      <c r="Z1193" s="9" t="s">
        <v>952</v>
      </c>
      <c r="AA1193" s="9">
        <v>1</v>
      </c>
      <c r="AB1193" s="9">
        <v>1</v>
      </c>
      <c r="AC1193" s="9">
        <v>2</v>
      </c>
      <c r="AD1193" s="9">
        <v>1</v>
      </c>
      <c r="AE1193" s="9">
        <v>2</v>
      </c>
      <c r="AF1193" s="9">
        <v>1</v>
      </c>
      <c r="AG1193" s="9">
        <v>2</v>
      </c>
      <c r="AH1193" s="9">
        <v>2</v>
      </c>
      <c r="AI1193" s="9">
        <v>2</v>
      </c>
      <c r="AJ1193">
        <v>2</v>
      </c>
      <c r="AK1193" t="s">
        <v>957</v>
      </c>
      <c r="AL1193" s="58">
        <v>2</v>
      </c>
      <c r="AM1193">
        <v>1</v>
      </c>
      <c r="AN1193">
        <v>2</v>
      </c>
      <c r="AO1193">
        <v>2</v>
      </c>
      <c r="AP1193">
        <v>2</v>
      </c>
      <c r="AQ1193">
        <v>2</v>
      </c>
      <c r="AR1193">
        <v>2</v>
      </c>
      <c r="AS1193">
        <v>2</v>
      </c>
      <c r="AT1193">
        <v>2</v>
      </c>
      <c r="AU1193">
        <v>1</v>
      </c>
      <c r="AV1193">
        <v>2</v>
      </c>
      <c r="AW1193">
        <v>1</v>
      </c>
      <c r="AX1193">
        <v>2</v>
      </c>
      <c r="AY1193">
        <v>2</v>
      </c>
      <c r="AZ1193">
        <v>2</v>
      </c>
      <c r="BA1193">
        <v>2</v>
      </c>
      <c r="BB1193">
        <v>1</v>
      </c>
      <c r="BC1193">
        <v>1</v>
      </c>
      <c r="BD1193">
        <v>1</v>
      </c>
      <c r="BE1193">
        <v>1</v>
      </c>
      <c r="BF1193">
        <v>1</v>
      </c>
      <c r="BG1193">
        <v>1</v>
      </c>
      <c r="BH1193">
        <v>2</v>
      </c>
      <c r="BI1193">
        <v>3</v>
      </c>
      <c r="BJ1193">
        <v>1</v>
      </c>
      <c r="BK1193">
        <v>1</v>
      </c>
      <c r="BL1193">
        <v>1</v>
      </c>
      <c r="BM1193">
        <v>2</v>
      </c>
      <c r="BN1193">
        <v>4</v>
      </c>
      <c r="BO1193">
        <v>1</v>
      </c>
      <c r="BP1193">
        <v>2</v>
      </c>
      <c r="BQ1193">
        <v>3</v>
      </c>
      <c r="BR1193">
        <v>1</v>
      </c>
      <c r="BS1193">
        <v>1</v>
      </c>
    </row>
    <row r="1194" spans="1:72" hidden="1">
      <c r="A1194" s="9">
        <v>5242</v>
      </c>
      <c r="B1194" s="9">
        <v>2</v>
      </c>
      <c r="C1194" s="9">
        <v>3</v>
      </c>
      <c r="D1194" s="9">
        <v>1</v>
      </c>
      <c r="E1194" s="9">
        <v>1</v>
      </c>
      <c r="F1194" s="9">
        <v>1</v>
      </c>
      <c r="G1194" s="9">
        <v>0</v>
      </c>
      <c r="H1194" s="9">
        <v>0</v>
      </c>
      <c r="I1194" s="9">
        <v>0</v>
      </c>
      <c r="J1194" s="9">
        <v>0</v>
      </c>
      <c r="K1194" s="9">
        <v>0</v>
      </c>
      <c r="L1194" s="9">
        <v>0</v>
      </c>
      <c r="M1194" s="9">
        <v>3</v>
      </c>
      <c r="N1194" s="9">
        <v>1</v>
      </c>
      <c r="O1194" s="9">
        <v>1</v>
      </c>
      <c r="P1194" s="9">
        <v>1</v>
      </c>
      <c r="Q1194" s="9">
        <v>1</v>
      </c>
      <c r="R1194" s="9">
        <v>1</v>
      </c>
      <c r="S1194" s="9">
        <v>2</v>
      </c>
      <c r="T1194" s="9">
        <v>1</v>
      </c>
      <c r="U1194" s="9">
        <v>1</v>
      </c>
      <c r="V1194" s="9">
        <v>2</v>
      </c>
      <c r="W1194" s="75">
        <v>2</v>
      </c>
      <c r="X1194" s="75" t="s">
        <v>956</v>
      </c>
      <c r="Y1194" s="75" t="s">
        <v>952</v>
      </c>
      <c r="Z1194" s="9" t="s">
        <v>952</v>
      </c>
      <c r="AA1194" s="9">
        <v>1</v>
      </c>
      <c r="AB1194" s="9">
        <v>2</v>
      </c>
      <c r="AC1194" s="9">
        <v>1</v>
      </c>
      <c r="AD1194" s="9">
        <v>1</v>
      </c>
      <c r="AE1194" s="9">
        <v>2</v>
      </c>
      <c r="AF1194" s="9">
        <v>1</v>
      </c>
      <c r="AG1194" s="9">
        <v>1</v>
      </c>
      <c r="AH1194" s="91"/>
      <c r="AI1194" s="9"/>
      <c r="AJ1194">
        <v>1</v>
      </c>
      <c r="AK1194">
        <v>1</v>
      </c>
      <c r="AL1194" s="58">
        <v>1</v>
      </c>
      <c r="AM1194">
        <v>1</v>
      </c>
      <c r="AN1194">
        <v>1</v>
      </c>
      <c r="AO1194">
        <v>2</v>
      </c>
      <c r="AP1194">
        <v>1</v>
      </c>
      <c r="AQ1194">
        <v>2</v>
      </c>
      <c r="AR1194">
        <v>2</v>
      </c>
      <c r="AS1194">
        <v>2</v>
      </c>
      <c r="AT1194">
        <v>1</v>
      </c>
      <c r="AU1194">
        <v>1</v>
      </c>
      <c r="AV1194">
        <v>2</v>
      </c>
      <c r="AW1194">
        <v>1</v>
      </c>
      <c r="AX1194">
        <v>2</v>
      </c>
      <c r="AY1194">
        <v>2</v>
      </c>
      <c r="AZ1194">
        <v>2</v>
      </c>
      <c r="BA1194">
        <v>1</v>
      </c>
      <c r="BB1194">
        <v>1</v>
      </c>
      <c r="BC1194">
        <v>1</v>
      </c>
      <c r="BD1194">
        <v>1</v>
      </c>
      <c r="BE1194">
        <v>1</v>
      </c>
      <c r="BF1194">
        <v>1</v>
      </c>
      <c r="BG1194">
        <v>1</v>
      </c>
      <c r="BH1194">
        <v>1</v>
      </c>
      <c r="BI1194">
        <v>2</v>
      </c>
      <c r="BJ1194">
        <v>1</v>
      </c>
      <c r="BK1194">
        <v>2</v>
      </c>
      <c r="BL1194">
        <v>1</v>
      </c>
      <c r="BM1194">
        <v>3</v>
      </c>
      <c r="BN1194">
        <v>4</v>
      </c>
      <c r="BO1194">
        <v>1</v>
      </c>
      <c r="BP1194">
        <v>2</v>
      </c>
      <c r="BQ1194">
        <v>3</v>
      </c>
      <c r="BR1194">
        <v>1</v>
      </c>
      <c r="BS1194">
        <v>1</v>
      </c>
    </row>
    <row r="1195" spans="1:72">
      <c r="A1195" s="9">
        <v>5243</v>
      </c>
      <c r="B1195" s="9">
        <v>1</v>
      </c>
      <c r="C1195" s="9">
        <v>8</v>
      </c>
      <c r="D1195" s="9">
        <v>4</v>
      </c>
      <c r="E1195" s="9">
        <v>9</v>
      </c>
      <c r="F1195" s="9">
        <v>0</v>
      </c>
      <c r="G1195" s="9">
        <v>0</v>
      </c>
      <c r="H1195" s="9">
        <v>0</v>
      </c>
      <c r="I1195" s="9">
        <v>0</v>
      </c>
      <c r="J1195" s="9">
        <v>1</v>
      </c>
      <c r="K1195" s="9">
        <v>0</v>
      </c>
      <c r="L1195" s="9">
        <v>0</v>
      </c>
      <c r="M1195" s="9">
        <v>2</v>
      </c>
      <c r="N1195" s="9">
        <v>2</v>
      </c>
      <c r="O1195" s="9">
        <v>1</v>
      </c>
      <c r="P1195" s="9">
        <v>1</v>
      </c>
      <c r="Q1195" s="9">
        <v>1</v>
      </c>
      <c r="R1195" s="9">
        <v>1</v>
      </c>
      <c r="S1195" s="9">
        <v>1</v>
      </c>
      <c r="T1195" s="9">
        <v>1</v>
      </c>
      <c r="U1195" s="9">
        <v>1</v>
      </c>
      <c r="V1195" s="9">
        <v>2</v>
      </c>
      <c r="W1195" s="75">
        <v>1</v>
      </c>
      <c r="X1195" s="75">
        <v>1</v>
      </c>
      <c r="Y1195" s="75">
        <v>2</v>
      </c>
      <c r="Z1195" s="9">
        <v>1</v>
      </c>
      <c r="AA1195" s="9">
        <v>2</v>
      </c>
      <c r="AB1195" s="9">
        <v>2</v>
      </c>
      <c r="AC1195" s="9">
        <v>1</v>
      </c>
      <c r="AD1195" s="9">
        <v>1</v>
      </c>
      <c r="AE1195" s="9">
        <v>2</v>
      </c>
      <c r="AF1195" s="9">
        <v>1</v>
      </c>
      <c r="AG1195" s="9">
        <v>1</v>
      </c>
      <c r="AH1195" s="91">
        <v>1</v>
      </c>
      <c r="AI1195" s="9">
        <v>2</v>
      </c>
      <c r="AJ1195">
        <v>1</v>
      </c>
      <c r="AK1195">
        <v>1</v>
      </c>
      <c r="AL1195" s="58">
        <v>2</v>
      </c>
      <c r="AM1195">
        <v>1</v>
      </c>
      <c r="AN1195">
        <v>1</v>
      </c>
      <c r="AO1195">
        <v>2</v>
      </c>
      <c r="AP1195">
        <v>2</v>
      </c>
      <c r="AQ1195">
        <v>2</v>
      </c>
      <c r="AR1195">
        <v>1</v>
      </c>
      <c r="AS1195">
        <v>2</v>
      </c>
      <c r="AT1195">
        <v>2</v>
      </c>
      <c r="AU1195">
        <v>1</v>
      </c>
      <c r="AV1195">
        <v>2</v>
      </c>
      <c r="AW1195">
        <v>1</v>
      </c>
      <c r="AX1195">
        <v>2</v>
      </c>
      <c r="AY1195">
        <v>1</v>
      </c>
      <c r="AZ1195">
        <v>1</v>
      </c>
      <c r="BA1195">
        <v>1</v>
      </c>
      <c r="BB1195">
        <v>1</v>
      </c>
      <c r="BC1195">
        <v>1</v>
      </c>
      <c r="BD1195">
        <v>1</v>
      </c>
      <c r="BE1195">
        <v>1</v>
      </c>
      <c r="BF1195">
        <v>2</v>
      </c>
      <c r="BG1195">
        <v>1</v>
      </c>
      <c r="BH1195">
        <v>1</v>
      </c>
      <c r="BI1195">
        <v>2</v>
      </c>
      <c r="BJ1195">
        <v>2</v>
      </c>
      <c r="BK1195">
        <v>2</v>
      </c>
      <c r="BL1195">
        <v>1</v>
      </c>
      <c r="BM1195">
        <v>1</v>
      </c>
      <c r="BN1195">
        <v>4</v>
      </c>
      <c r="BO1195">
        <v>2</v>
      </c>
      <c r="BP1195">
        <v>2</v>
      </c>
      <c r="BQ1195">
        <v>2</v>
      </c>
      <c r="BR1195">
        <v>1</v>
      </c>
      <c r="BS1195">
        <v>5</v>
      </c>
      <c r="BT1195" t="s">
        <v>590</v>
      </c>
    </row>
    <row r="1196" spans="1:72">
      <c r="A1196" s="9">
        <v>5244</v>
      </c>
      <c r="B1196" s="9">
        <v>2</v>
      </c>
      <c r="C1196" s="9">
        <v>5</v>
      </c>
      <c r="D1196" s="9">
        <v>5</v>
      </c>
      <c r="E1196" s="9">
        <v>14</v>
      </c>
      <c r="F1196" s="9">
        <v>0</v>
      </c>
      <c r="G1196" s="9">
        <v>0</v>
      </c>
      <c r="H1196" s="9">
        <v>0</v>
      </c>
      <c r="I1196" s="9">
        <v>1</v>
      </c>
      <c r="J1196" s="9">
        <v>1</v>
      </c>
      <c r="K1196" s="9">
        <v>0</v>
      </c>
      <c r="L1196" s="9">
        <v>0</v>
      </c>
      <c r="M1196" s="9">
        <v>2</v>
      </c>
      <c r="N1196" s="9">
        <v>2</v>
      </c>
      <c r="O1196" s="9">
        <v>2</v>
      </c>
      <c r="P1196" s="9">
        <v>1</v>
      </c>
      <c r="Q1196" s="9">
        <v>1</v>
      </c>
      <c r="R1196" s="9">
        <v>1</v>
      </c>
      <c r="S1196" s="9">
        <v>2</v>
      </c>
      <c r="T1196" s="9">
        <v>2</v>
      </c>
      <c r="U1196" s="9">
        <v>1</v>
      </c>
      <c r="V1196" s="9">
        <v>2</v>
      </c>
      <c r="W1196" s="75">
        <v>2</v>
      </c>
      <c r="X1196" s="75" t="s">
        <v>956</v>
      </c>
      <c r="Y1196" s="75" t="s">
        <v>952</v>
      </c>
      <c r="Z1196" s="9" t="s">
        <v>952</v>
      </c>
      <c r="AA1196" s="9">
        <v>2</v>
      </c>
      <c r="AB1196" s="9">
        <v>2</v>
      </c>
      <c r="AC1196" s="9">
        <v>1</v>
      </c>
      <c r="AD1196" s="9">
        <v>1</v>
      </c>
      <c r="AE1196" s="9">
        <v>2</v>
      </c>
      <c r="AF1196" s="9">
        <v>1</v>
      </c>
      <c r="AG1196" s="9">
        <v>2</v>
      </c>
      <c r="AH1196" s="9"/>
      <c r="AI1196" s="9">
        <v>2</v>
      </c>
      <c r="AJ1196">
        <v>1</v>
      </c>
      <c r="AK1196">
        <v>1</v>
      </c>
      <c r="AL1196" s="58">
        <v>2</v>
      </c>
      <c r="AM1196">
        <v>1</v>
      </c>
      <c r="AN1196">
        <v>2</v>
      </c>
      <c r="AO1196">
        <v>2</v>
      </c>
      <c r="AP1196">
        <v>1</v>
      </c>
      <c r="AQ1196">
        <v>1</v>
      </c>
      <c r="AR1196">
        <v>2</v>
      </c>
      <c r="AS1196">
        <v>2</v>
      </c>
      <c r="AT1196">
        <v>2</v>
      </c>
      <c r="AU1196">
        <v>2</v>
      </c>
      <c r="AV1196">
        <v>2</v>
      </c>
      <c r="AW1196">
        <v>2</v>
      </c>
      <c r="AX1196">
        <v>1</v>
      </c>
      <c r="AY1196">
        <v>2</v>
      </c>
      <c r="AZ1196">
        <v>2</v>
      </c>
      <c r="BA1196">
        <v>2</v>
      </c>
      <c r="BB1196">
        <v>2</v>
      </c>
      <c r="BC1196">
        <v>1</v>
      </c>
      <c r="BD1196">
        <v>1</v>
      </c>
      <c r="BE1196">
        <v>1</v>
      </c>
      <c r="BF1196">
        <v>1</v>
      </c>
      <c r="BG1196">
        <v>2</v>
      </c>
      <c r="BH1196">
        <v>1</v>
      </c>
      <c r="BI1196">
        <v>3</v>
      </c>
      <c r="BJ1196">
        <v>1</v>
      </c>
      <c r="BK1196">
        <v>2</v>
      </c>
      <c r="BL1196">
        <v>2</v>
      </c>
      <c r="BM1196">
        <v>2</v>
      </c>
      <c r="BN1196">
        <v>4</v>
      </c>
      <c r="BO1196">
        <v>2</v>
      </c>
      <c r="BP1196">
        <v>2</v>
      </c>
      <c r="BQ1196">
        <v>3</v>
      </c>
      <c r="BR1196">
        <v>1</v>
      </c>
      <c r="BS1196">
        <v>5</v>
      </c>
      <c r="BT1196" t="s">
        <v>591</v>
      </c>
    </row>
    <row r="1197" spans="1:72" hidden="1">
      <c r="A1197" s="9">
        <v>5245</v>
      </c>
      <c r="B1197" s="9">
        <v>1</v>
      </c>
      <c r="C1197" s="9">
        <v>2</v>
      </c>
      <c r="D1197" s="9">
        <v>1</v>
      </c>
      <c r="E1197" s="9">
        <v>1</v>
      </c>
      <c r="F1197" s="9">
        <v>0</v>
      </c>
      <c r="G1197" s="9">
        <v>0</v>
      </c>
      <c r="H1197" s="9">
        <v>0</v>
      </c>
      <c r="I1197" s="9">
        <v>1</v>
      </c>
      <c r="J1197" s="9">
        <v>1</v>
      </c>
      <c r="K1197" s="9">
        <v>0</v>
      </c>
      <c r="L1197" s="9">
        <v>0</v>
      </c>
      <c r="M1197" s="9">
        <v>1</v>
      </c>
      <c r="N1197" s="9">
        <v>1</v>
      </c>
      <c r="O1197" s="9">
        <v>1</v>
      </c>
      <c r="P1197" s="9">
        <v>1</v>
      </c>
      <c r="Q1197" s="9">
        <v>1</v>
      </c>
      <c r="R1197" s="9">
        <v>1</v>
      </c>
      <c r="S1197" s="9">
        <v>2</v>
      </c>
      <c r="T1197" s="9">
        <v>1</v>
      </c>
      <c r="U1197" s="9">
        <v>1</v>
      </c>
      <c r="V1197" s="9">
        <v>2</v>
      </c>
      <c r="W1197" s="75">
        <v>1</v>
      </c>
      <c r="X1197" s="75">
        <v>1</v>
      </c>
      <c r="Y1197" s="75">
        <v>1</v>
      </c>
      <c r="Z1197" s="9">
        <v>1</v>
      </c>
      <c r="AA1197" s="9">
        <v>2</v>
      </c>
      <c r="AB1197" s="9">
        <v>1</v>
      </c>
      <c r="AC1197" s="9">
        <v>2</v>
      </c>
      <c r="AD1197" s="9">
        <v>1</v>
      </c>
      <c r="AE1197" s="9">
        <v>2</v>
      </c>
      <c r="AF1197" s="9">
        <v>1</v>
      </c>
      <c r="AG1197" s="9">
        <v>2</v>
      </c>
      <c r="AH1197" s="91">
        <v>1</v>
      </c>
      <c r="AI1197" s="9">
        <v>2</v>
      </c>
      <c r="AJ1197">
        <v>2</v>
      </c>
      <c r="AK1197" t="s">
        <v>957</v>
      </c>
      <c r="AL1197" s="58">
        <v>1</v>
      </c>
      <c r="AM1197">
        <v>1</v>
      </c>
      <c r="AN1197">
        <v>1</v>
      </c>
      <c r="AO1197">
        <v>2</v>
      </c>
      <c r="AP1197">
        <v>1</v>
      </c>
      <c r="AQ1197">
        <v>2</v>
      </c>
      <c r="AR1197">
        <v>2</v>
      </c>
      <c r="AS1197">
        <v>2</v>
      </c>
      <c r="AT1197">
        <v>1</v>
      </c>
      <c r="AU1197">
        <v>2</v>
      </c>
      <c r="AV1197">
        <v>1</v>
      </c>
      <c r="AW1197">
        <v>1</v>
      </c>
      <c r="AX1197">
        <v>2</v>
      </c>
      <c r="AY1197">
        <v>2</v>
      </c>
      <c r="AZ1197">
        <v>2</v>
      </c>
      <c r="BA1197">
        <v>2</v>
      </c>
      <c r="BB1197">
        <v>2</v>
      </c>
      <c r="BC1197">
        <v>1</v>
      </c>
      <c r="BD1197">
        <v>1</v>
      </c>
      <c r="BE1197">
        <v>1</v>
      </c>
      <c r="BF1197">
        <v>2</v>
      </c>
      <c r="BG1197">
        <v>2</v>
      </c>
      <c r="BH1197">
        <v>2</v>
      </c>
      <c r="BI1197">
        <v>3</v>
      </c>
      <c r="BJ1197">
        <v>2</v>
      </c>
      <c r="BK1197">
        <v>2</v>
      </c>
      <c r="BL1197">
        <v>2</v>
      </c>
      <c r="BM1197">
        <v>3</v>
      </c>
      <c r="BN1197">
        <v>2</v>
      </c>
      <c r="BO1197">
        <v>2</v>
      </c>
      <c r="BP1197">
        <v>2</v>
      </c>
      <c r="BQ1197">
        <v>2</v>
      </c>
      <c r="BR1197">
        <v>2</v>
      </c>
      <c r="BS1197">
        <v>5</v>
      </c>
    </row>
    <row r="1198" spans="1:72">
      <c r="A1198" s="9">
        <v>5246</v>
      </c>
      <c r="B1198" s="9">
        <v>1</v>
      </c>
      <c r="C1198" s="9">
        <v>5</v>
      </c>
      <c r="D1198" s="9">
        <v>3</v>
      </c>
      <c r="E1198" s="9">
        <v>7</v>
      </c>
      <c r="F1198" s="9">
        <v>0</v>
      </c>
      <c r="G1198" s="9">
        <v>0</v>
      </c>
      <c r="H1198" s="9">
        <v>1</v>
      </c>
      <c r="I1198" s="9">
        <v>1</v>
      </c>
      <c r="J1198" s="9">
        <v>0</v>
      </c>
      <c r="K1198" s="9">
        <v>0</v>
      </c>
      <c r="L1198" s="9">
        <v>0</v>
      </c>
      <c r="M1198" s="9">
        <v>2</v>
      </c>
      <c r="N1198" s="9">
        <v>2</v>
      </c>
      <c r="O1198" s="9">
        <v>2</v>
      </c>
      <c r="P1198" s="9">
        <v>1</v>
      </c>
      <c r="Q1198" s="9">
        <v>1</v>
      </c>
      <c r="R1198" s="9">
        <v>1</v>
      </c>
      <c r="S1198" s="9">
        <v>1</v>
      </c>
      <c r="T1198" s="9">
        <v>1</v>
      </c>
      <c r="U1198" s="9">
        <v>1</v>
      </c>
      <c r="V1198" s="9">
        <v>1</v>
      </c>
      <c r="W1198" s="75">
        <v>1</v>
      </c>
      <c r="X1198" s="75">
        <v>1</v>
      </c>
      <c r="Y1198" s="75">
        <v>2</v>
      </c>
      <c r="Z1198" s="9">
        <v>1</v>
      </c>
      <c r="AA1198" s="9">
        <v>1</v>
      </c>
      <c r="AB1198" s="9">
        <v>2</v>
      </c>
      <c r="AC1198" s="9">
        <v>1</v>
      </c>
      <c r="AD1198" s="9">
        <v>1</v>
      </c>
      <c r="AE1198" s="9">
        <v>2</v>
      </c>
      <c r="AF1198" s="9">
        <v>1</v>
      </c>
      <c r="AG1198" s="9">
        <v>1</v>
      </c>
      <c r="AH1198" s="91">
        <v>2</v>
      </c>
      <c r="AI1198" s="9">
        <v>2</v>
      </c>
      <c r="AJ1198">
        <v>1</v>
      </c>
      <c r="AK1198">
        <v>1</v>
      </c>
      <c r="AL1198" s="58">
        <v>2</v>
      </c>
      <c r="AM1198">
        <v>1</v>
      </c>
      <c r="AN1198">
        <v>2</v>
      </c>
      <c r="AO1198">
        <v>2</v>
      </c>
      <c r="AP1198">
        <v>2</v>
      </c>
      <c r="AQ1198">
        <v>2</v>
      </c>
      <c r="AR1198">
        <v>2</v>
      </c>
      <c r="AS1198">
        <v>2</v>
      </c>
      <c r="AT1198">
        <v>2</v>
      </c>
      <c r="AU1198">
        <v>2</v>
      </c>
      <c r="AV1198">
        <v>2</v>
      </c>
      <c r="AW1198">
        <v>1</v>
      </c>
      <c r="AX1198">
        <v>2</v>
      </c>
      <c r="AY1198">
        <v>2</v>
      </c>
      <c r="AZ1198">
        <v>2</v>
      </c>
      <c r="BA1198">
        <v>1</v>
      </c>
      <c r="BB1198">
        <v>2</v>
      </c>
      <c r="BC1198">
        <v>1</v>
      </c>
      <c r="BD1198">
        <v>1</v>
      </c>
      <c r="BE1198">
        <v>1</v>
      </c>
      <c r="BF1198">
        <v>2</v>
      </c>
      <c r="BG1198">
        <v>2</v>
      </c>
      <c r="BH1198">
        <v>1</v>
      </c>
      <c r="BI1198">
        <v>3</v>
      </c>
      <c r="BJ1198">
        <v>2</v>
      </c>
      <c r="BK1198">
        <v>2</v>
      </c>
      <c r="BL1198">
        <v>2</v>
      </c>
      <c r="BM1198">
        <v>2</v>
      </c>
      <c r="BN1198">
        <v>4</v>
      </c>
      <c r="BO1198">
        <v>1</v>
      </c>
      <c r="BP1198">
        <v>2</v>
      </c>
      <c r="BQ1198">
        <v>3</v>
      </c>
      <c r="BR1198">
        <v>1</v>
      </c>
      <c r="BS1198">
        <v>2</v>
      </c>
    </row>
    <row r="1199" spans="1:72" hidden="1">
      <c r="A1199" s="9">
        <v>5247</v>
      </c>
      <c r="B1199" s="9">
        <v>1</v>
      </c>
      <c r="C1199" s="9">
        <v>5</v>
      </c>
      <c r="D1199" s="9">
        <v>1</v>
      </c>
      <c r="E1199" s="9">
        <v>11</v>
      </c>
      <c r="F1199" s="9">
        <v>0</v>
      </c>
      <c r="G1199" s="9">
        <v>0</v>
      </c>
      <c r="H1199" s="9">
        <v>0</v>
      </c>
      <c r="I1199" s="9">
        <v>1</v>
      </c>
      <c r="J1199" s="9">
        <v>0</v>
      </c>
      <c r="K1199" s="9">
        <v>0</v>
      </c>
      <c r="L1199" s="9">
        <v>0</v>
      </c>
      <c r="M1199" s="9">
        <v>2</v>
      </c>
      <c r="N1199" s="9">
        <v>1</v>
      </c>
      <c r="O1199" s="9">
        <v>1</v>
      </c>
      <c r="P1199" s="9">
        <v>2</v>
      </c>
      <c r="Q1199" s="9">
        <v>1</v>
      </c>
      <c r="R1199" s="9">
        <v>1</v>
      </c>
      <c r="S1199" s="9">
        <v>2</v>
      </c>
      <c r="T1199" s="9">
        <v>1</v>
      </c>
      <c r="U1199" s="9">
        <v>1</v>
      </c>
      <c r="V1199" s="9">
        <v>2</v>
      </c>
      <c r="W1199" s="75">
        <v>1</v>
      </c>
      <c r="X1199" s="75">
        <v>1</v>
      </c>
      <c r="Y1199" s="75">
        <v>2</v>
      </c>
      <c r="Z1199" s="9">
        <v>1</v>
      </c>
      <c r="AA1199" s="9">
        <v>1</v>
      </c>
      <c r="AB1199" s="9">
        <v>1</v>
      </c>
      <c r="AC1199" s="9">
        <v>1</v>
      </c>
      <c r="AD1199" s="9">
        <v>1</v>
      </c>
      <c r="AE1199" s="9">
        <v>2</v>
      </c>
      <c r="AF1199" s="9">
        <v>1</v>
      </c>
      <c r="AG1199" s="9">
        <v>1</v>
      </c>
      <c r="AH1199" s="91">
        <v>2</v>
      </c>
      <c r="AI1199" s="9">
        <v>2</v>
      </c>
      <c r="AJ1199">
        <v>2</v>
      </c>
      <c r="AK1199" t="s">
        <v>957</v>
      </c>
      <c r="AL1199" s="58">
        <v>2</v>
      </c>
      <c r="AM1199">
        <v>1</v>
      </c>
      <c r="AN1199">
        <v>1</v>
      </c>
      <c r="AO1199">
        <v>1</v>
      </c>
      <c r="AP1199">
        <v>2</v>
      </c>
      <c r="AQ1199">
        <v>2</v>
      </c>
      <c r="AR1199">
        <v>2</v>
      </c>
      <c r="AS1199">
        <v>2</v>
      </c>
      <c r="AT1199">
        <v>2</v>
      </c>
      <c r="AU1199">
        <v>2</v>
      </c>
      <c r="AV1199">
        <v>1</v>
      </c>
      <c r="AW1199">
        <v>2</v>
      </c>
      <c r="AX1199">
        <v>2</v>
      </c>
      <c r="AY1199">
        <v>2</v>
      </c>
      <c r="AZ1199">
        <v>2</v>
      </c>
      <c r="BA1199">
        <v>1</v>
      </c>
      <c r="BB1199">
        <v>2</v>
      </c>
      <c r="BC1199">
        <v>1</v>
      </c>
      <c r="BD1199">
        <v>1</v>
      </c>
      <c r="BE1199">
        <v>1</v>
      </c>
      <c r="BF1199">
        <v>1</v>
      </c>
      <c r="BG1199">
        <v>1</v>
      </c>
      <c r="BH1199">
        <v>1</v>
      </c>
      <c r="BI1199">
        <v>4</v>
      </c>
      <c r="BJ1199">
        <v>2</v>
      </c>
      <c r="BK1199">
        <v>2</v>
      </c>
      <c r="BL1199">
        <v>1</v>
      </c>
      <c r="BM1199">
        <v>1</v>
      </c>
      <c r="BN1199">
        <v>4</v>
      </c>
      <c r="BO1199">
        <v>1</v>
      </c>
      <c r="BP1199">
        <v>4</v>
      </c>
      <c r="BQ1199">
        <v>1</v>
      </c>
      <c r="BR1199">
        <v>1</v>
      </c>
      <c r="BS1199">
        <v>2</v>
      </c>
    </row>
    <row r="1200" spans="1:72" hidden="1">
      <c r="A1200" s="9">
        <v>5248</v>
      </c>
      <c r="B1200" s="9">
        <v>1</v>
      </c>
      <c r="C1200" s="9">
        <v>6</v>
      </c>
      <c r="D1200" s="9">
        <v>1</v>
      </c>
      <c r="E1200" s="9">
        <v>15</v>
      </c>
      <c r="F1200" s="9">
        <v>0</v>
      </c>
      <c r="G1200" s="9">
        <v>0</v>
      </c>
      <c r="H1200" s="9">
        <v>0</v>
      </c>
      <c r="I1200" s="9">
        <v>0</v>
      </c>
      <c r="J1200" s="9">
        <v>0</v>
      </c>
      <c r="K1200" s="9">
        <v>1</v>
      </c>
      <c r="L1200" s="9">
        <v>0</v>
      </c>
      <c r="M1200" s="9">
        <v>2</v>
      </c>
      <c r="N1200" s="9">
        <v>1</v>
      </c>
      <c r="O1200" s="9">
        <v>2</v>
      </c>
      <c r="P1200" s="9">
        <v>1</v>
      </c>
      <c r="Q1200" s="9">
        <v>1</v>
      </c>
      <c r="R1200" s="9">
        <v>1</v>
      </c>
      <c r="S1200" s="9">
        <v>1</v>
      </c>
      <c r="T1200" s="9">
        <v>1</v>
      </c>
      <c r="U1200" s="9">
        <v>1</v>
      </c>
      <c r="V1200" s="9">
        <v>2</v>
      </c>
      <c r="W1200" s="75">
        <v>2</v>
      </c>
      <c r="X1200" s="75" t="s">
        <v>954</v>
      </c>
      <c r="Y1200" s="75" t="s">
        <v>952</v>
      </c>
      <c r="Z1200" s="9" t="s">
        <v>952</v>
      </c>
      <c r="AA1200" s="9">
        <v>2</v>
      </c>
      <c r="AB1200" s="9">
        <v>2</v>
      </c>
      <c r="AC1200" s="9">
        <v>2</v>
      </c>
      <c r="AD1200" s="9">
        <v>1</v>
      </c>
      <c r="AE1200" s="9">
        <v>2</v>
      </c>
      <c r="AF1200" s="9">
        <v>2</v>
      </c>
      <c r="AG1200" s="9">
        <v>2</v>
      </c>
      <c r="AH1200" s="9"/>
      <c r="AI1200" s="9"/>
      <c r="AJ1200">
        <v>2</v>
      </c>
      <c r="AK1200" t="s">
        <v>957</v>
      </c>
      <c r="AL1200" s="58">
        <v>2</v>
      </c>
      <c r="AM1200">
        <v>1</v>
      </c>
      <c r="AN1200">
        <v>1</v>
      </c>
      <c r="AO1200">
        <v>2</v>
      </c>
      <c r="AP1200">
        <v>1</v>
      </c>
      <c r="AQ1200">
        <v>2</v>
      </c>
      <c r="AR1200">
        <v>2</v>
      </c>
      <c r="AS1200">
        <v>2</v>
      </c>
      <c r="AT1200">
        <v>1</v>
      </c>
      <c r="AU1200">
        <v>2</v>
      </c>
      <c r="AV1200">
        <v>2</v>
      </c>
      <c r="AW1200">
        <v>1</v>
      </c>
      <c r="AX1200">
        <v>2</v>
      </c>
      <c r="AY1200">
        <v>2</v>
      </c>
      <c r="AZ1200">
        <v>2</v>
      </c>
      <c r="BA1200">
        <v>1</v>
      </c>
      <c r="BB1200">
        <v>2</v>
      </c>
      <c r="BC1200">
        <v>1</v>
      </c>
      <c r="BD1200">
        <v>1</v>
      </c>
      <c r="BE1200">
        <v>2</v>
      </c>
      <c r="BF1200" t="s">
        <v>957</v>
      </c>
      <c r="BG1200" t="s">
        <v>957</v>
      </c>
      <c r="BH1200">
        <v>1</v>
      </c>
      <c r="BI1200">
        <v>3</v>
      </c>
      <c r="BJ1200">
        <v>2</v>
      </c>
      <c r="BK1200">
        <v>2</v>
      </c>
      <c r="BL1200">
        <v>1</v>
      </c>
      <c r="BM1200">
        <v>2</v>
      </c>
      <c r="BN1200">
        <v>4</v>
      </c>
      <c r="BO1200">
        <v>2</v>
      </c>
      <c r="BP1200">
        <v>4</v>
      </c>
      <c r="BQ1200">
        <v>2</v>
      </c>
      <c r="BR1200">
        <v>1</v>
      </c>
      <c r="BS1200">
        <v>2</v>
      </c>
    </row>
    <row r="1201" spans="1:72" hidden="1">
      <c r="A1201" s="9">
        <v>5249</v>
      </c>
      <c r="B1201" s="9">
        <v>1</v>
      </c>
      <c r="C1201" s="9">
        <v>4</v>
      </c>
      <c r="D1201" s="9">
        <v>1</v>
      </c>
      <c r="E1201" s="9">
        <v>8</v>
      </c>
      <c r="F1201" s="9">
        <v>1</v>
      </c>
      <c r="G1201" s="9">
        <v>0</v>
      </c>
      <c r="H1201" s="9">
        <v>0</v>
      </c>
      <c r="I1201" s="9">
        <v>1</v>
      </c>
      <c r="J1201" s="9">
        <v>0</v>
      </c>
      <c r="K1201" s="9">
        <v>0</v>
      </c>
      <c r="L1201" s="9">
        <v>0</v>
      </c>
      <c r="M1201" s="9">
        <v>1</v>
      </c>
      <c r="N1201" s="9">
        <v>1</v>
      </c>
      <c r="O1201" s="9">
        <v>2</v>
      </c>
      <c r="P1201" s="9">
        <v>1</v>
      </c>
      <c r="Q1201" s="9">
        <v>2</v>
      </c>
      <c r="R1201" s="9" t="s">
        <v>957</v>
      </c>
      <c r="S1201" s="9" t="s">
        <v>961</v>
      </c>
      <c r="T1201" s="9">
        <v>2</v>
      </c>
      <c r="U1201" s="9">
        <v>1</v>
      </c>
      <c r="V1201" s="9">
        <v>2</v>
      </c>
      <c r="W1201" s="75">
        <v>2</v>
      </c>
      <c r="X1201" s="75" t="s">
        <v>954</v>
      </c>
      <c r="Y1201" s="75" t="s">
        <v>952</v>
      </c>
      <c r="Z1201" s="9" t="s">
        <v>952</v>
      </c>
      <c r="AA1201" s="9">
        <v>1</v>
      </c>
      <c r="AB1201" s="9">
        <v>2</v>
      </c>
      <c r="AC1201" s="9">
        <v>1</v>
      </c>
      <c r="AD1201" s="9">
        <v>1</v>
      </c>
      <c r="AE1201" s="9">
        <v>2</v>
      </c>
      <c r="AF1201" s="9">
        <v>1</v>
      </c>
      <c r="AG1201" s="9">
        <v>2</v>
      </c>
      <c r="AH1201" s="91"/>
      <c r="AI1201" s="9"/>
      <c r="AJ1201">
        <v>1</v>
      </c>
      <c r="AK1201">
        <v>1</v>
      </c>
      <c r="AL1201" s="58">
        <v>2</v>
      </c>
      <c r="AM1201">
        <v>1</v>
      </c>
      <c r="AN1201">
        <v>2</v>
      </c>
      <c r="AO1201">
        <v>2</v>
      </c>
      <c r="AP1201">
        <v>2</v>
      </c>
      <c r="AQ1201">
        <v>2</v>
      </c>
      <c r="AR1201">
        <v>2</v>
      </c>
      <c r="AS1201">
        <v>2</v>
      </c>
      <c r="AT1201">
        <v>1</v>
      </c>
      <c r="AU1201">
        <v>2</v>
      </c>
      <c r="AV1201">
        <v>1</v>
      </c>
      <c r="AW1201">
        <v>1</v>
      </c>
      <c r="AX1201">
        <v>1</v>
      </c>
      <c r="AY1201">
        <v>1</v>
      </c>
      <c r="AZ1201">
        <v>2</v>
      </c>
      <c r="BA1201">
        <v>1</v>
      </c>
      <c r="BB1201">
        <v>2</v>
      </c>
      <c r="BC1201">
        <v>1</v>
      </c>
      <c r="BD1201">
        <v>1</v>
      </c>
      <c r="BE1201">
        <v>1</v>
      </c>
      <c r="BF1201">
        <v>2</v>
      </c>
      <c r="BG1201">
        <v>2</v>
      </c>
      <c r="BH1201">
        <v>1</v>
      </c>
      <c r="BI1201">
        <v>1</v>
      </c>
      <c r="BJ1201">
        <v>1</v>
      </c>
      <c r="BK1201">
        <v>2</v>
      </c>
      <c r="BL1201">
        <v>2</v>
      </c>
      <c r="BM1201">
        <v>2</v>
      </c>
      <c r="BN1201">
        <v>4</v>
      </c>
      <c r="BO1201">
        <v>2</v>
      </c>
      <c r="BP1201">
        <v>2</v>
      </c>
      <c r="BQ1201">
        <v>3</v>
      </c>
      <c r="BR1201">
        <v>1</v>
      </c>
      <c r="BS1201">
        <v>2</v>
      </c>
    </row>
    <row r="1202" spans="1:72">
      <c r="A1202" s="9">
        <v>5250</v>
      </c>
      <c r="B1202" s="9">
        <v>2</v>
      </c>
      <c r="C1202" s="9">
        <v>3</v>
      </c>
      <c r="D1202" s="9">
        <v>5</v>
      </c>
      <c r="E1202" s="9">
        <v>5</v>
      </c>
      <c r="F1202" s="9">
        <v>1</v>
      </c>
      <c r="G1202" s="9">
        <v>0</v>
      </c>
      <c r="H1202" s="9">
        <v>0</v>
      </c>
      <c r="I1202" s="9">
        <v>1</v>
      </c>
      <c r="J1202" s="9">
        <v>1</v>
      </c>
      <c r="K1202" s="9">
        <v>0</v>
      </c>
      <c r="L1202" s="9">
        <v>0</v>
      </c>
      <c r="M1202" s="9">
        <v>2</v>
      </c>
      <c r="N1202" s="9">
        <v>2</v>
      </c>
      <c r="O1202" s="9">
        <v>2</v>
      </c>
      <c r="P1202" s="9">
        <v>2</v>
      </c>
      <c r="Q1202" s="9">
        <v>1</v>
      </c>
      <c r="R1202" s="9">
        <v>2</v>
      </c>
      <c r="S1202" s="9">
        <v>2</v>
      </c>
      <c r="T1202" s="9">
        <v>2</v>
      </c>
      <c r="U1202" s="9">
        <v>1</v>
      </c>
      <c r="V1202" s="9">
        <v>2</v>
      </c>
      <c r="W1202" s="75">
        <v>2</v>
      </c>
      <c r="X1202" s="75" t="s">
        <v>956</v>
      </c>
      <c r="Y1202" s="75" t="s">
        <v>952</v>
      </c>
      <c r="Z1202" s="9" t="s">
        <v>952</v>
      </c>
      <c r="AA1202" s="9">
        <v>1</v>
      </c>
      <c r="AB1202" s="9">
        <v>2</v>
      </c>
      <c r="AC1202" s="9">
        <v>2</v>
      </c>
      <c r="AD1202" s="9">
        <v>1</v>
      </c>
      <c r="AE1202" s="9">
        <v>1</v>
      </c>
      <c r="AF1202" s="9">
        <v>1</v>
      </c>
      <c r="AG1202" s="9">
        <v>1</v>
      </c>
      <c r="AH1202" s="9">
        <v>1</v>
      </c>
      <c r="AI1202" s="9">
        <v>2</v>
      </c>
      <c r="AJ1202">
        <v>1</v>
      </c>
      <c r="AK1202">
        <v>1</v>
      </c>
      <c r="AL1202" s="58">
        <v>1</v>
      </c>
      <c r="AM1202">
        <v>1</v>
      </c>
      <c r="AN1202">
        <v>2</v>
      </c>
      <c r="AO1202">
        <v>2</v>
      </c>
      <c r="AP1202">
        <v>1</v>
      </c>
      <c r="AQ1202">
        <v>1</v>
      </c>
      <c r="AR1202">
        <v>1</v>
      </c>
      <c r="AS1202">
        <v>2</v>
      </c>
      <c r="AT1202">
        <v>1</v>
      </c>
      <c r="AU1202">
        <v>1</v>
      </c>
      <c r="AV1202">
        <v>2</v>
      </c>
      <c r="AW1202">
        <v>1</v>
      </c>
      <c r="AX1202">
        <v>2</v>
      </c>
      <c r="AY1202">
        <v>2</v>
      </c>
      <c r="AZ1202">
        <v>2</v>
      </c>
      <c r="BA1202">
        <v>1</v>
      </c>
      <c r="BB1202">
        <v>1</v>
      </c>
      <c r="BC1202">
        <v>1</v>
      </c>
      <c r="BD1202">
        <v>1</v>
      </c>
      <c r="BE1202">
        <v>1</v>
      </c>
      <c r="BF1202">
        <v>2</v>
      </c>
      <c r="BG1202">
        <v>2</v>
      </c>
      <c r="BH1202">
        <v>1</v>
      </c>
      <c r="BI1202">
        <v>1</v>
      </c>
      <c r="BJ1202">
        <v>1</v>
      </c>
      <c r="BK1202">
        <v>1</v>
      </c>
      <c r="BL1202">
        <v>1</v>
      </c>
      <c r="BM1202">
        <v>1</v>
      </c>
      <c r="BN1202">
        <v>4</v>
      </c>
      <c r="BO1202">
        <v>2</v>
      </c>
      <c r="BP1202">
        <v>2</v>
      </c>
      <c r="BQ1202">
        <v>3</v>
      </c>
      <c r="BR1202">
        <v>1</v>
      </c>
      <c r="BS1202">
        <v>1</v>
      </c>
      <c r="BT1202" t="s">
        <v>592</v>
      </c>
    </row>
    <row r="1203" spans="1:72">
      <c r="A1203" s="9">
        <v>5251</v>
      </c>
      <c r="B1203" s="9">
        <v>1</v>
      </c>
      <c r="C1203" s="9">
        <v>6</v>
      </c>
      <c r="D1203" s="9">
        <v>1</v>
      </c>
      <c r="E1203" s="9">
        <v>4</v>
      </c>
      <c r="F1203" s="9">
        <v>0</v>
      </c>
      <c r="G1203" s="9">
        <v>0</v>
      </c>
      <c r="H1203" s="9">
        <v>0</v>
      </c>
      <c r="I1203" s="9">
        <v>0</v>
      </c>
      <c r="J1203" s="9">
        <v>0</v>
      </c>
      <c r="K1203" s="9">
        <v>1</v>
      </c>
      <c r="L1203" s="9">
        <v>0</v>
      </c>
      <c r="M1203" s="9">
        <v>1</v>
      </c>
      <c r="N1203" s="9">
        <v>2</v>
      </c>
      <c r="O1203" s="9">
        <v>2</v>
      </c>
      <c r="P1203" s="9">
        <v>1</v>
      </c>
      <c r="Q1203" s="9">
        <v>1</v>
      </c>
      <c r="R1203" s="9">
        <v>2</v>
      </c>
      <c r="S1203" s="9">
        <v>2</v>
      </c>
      <c r="T1203" s="9">
        <v>1</v>
      </c>
      <c r="U1203" s="9">
        <v>1</v>
      </c>
      <c r="V1203" s="9">
        <v>2</v>
      </c>
      <c r="W1203" s="75">
        <v>1</v>
      </c>
      <c r="X1203" s="75">
        <v>1</v>
      </c>
      <c r="Y1203" s="75">
        <v>2</v>
      </c>
      <c r="Z1203" s="9">
        <v>2</v>
      </c>
      <c r="AA1203" s="9">
        <v>1</v>
      </c>
      <c r="AB1203" s="9">
        <v>1</v>
      </c>
      <c r="AC1203" s="9">
        <v>1</v>
      </c>
      <c r="AD1203" s="9">
        <v>1</v>
      </c>
      <c r="AE1203" s="9">
        <v>2</v>
      </c>
      <c r="AF1203" s="9">
        <v>1</v>
      </c>
      <c r="AG1203" s="9">
        <v>2</v>
      </c>
      <c r="AH1203" s="91">
        <v>1</v>
      </c>
      <c r="AI1203" s="9">
        <v>2</v>
      </c>
      <c r="AJ1203">
        <v>2</v>
      </c>
      <c r="AK1203" t="s">
        <v>957</v>
      </c>
      <c r="AL1203" s="58">
        <v>2</v>
      </c>
      <c r="AM1203">
        <v>2</v>
      </c>
      <c r="AN1203">
        <v>2</v>
      </c>
      <c r="AO1203">
        <v>2</v>
      </c>
      <c r="AP1203">
        <v>2</v>
      </c>
      <c r="AQ1203">
        <v>2</v>
      </c>
      <c r="AR1203">
        <v>2</v>
      </c>
      <c r="AS1203">
        <v>2</v>
      </c>
      <c r="AT1203">
        <v>2</v>
      </c>
      <c r="AU1203">
        <v>2</v>
      </c>
      <c r="AV1203">
        <v>2</v>
      </c>
      <c r="AW1203">
        <v>2</v>
      </c>
      <c r="AX1203">
        <v>2</v>
      </c>
      <c r="AY1203">
        <v>2</v>
      </c>
      <c r="AZ1203">
        <v>1</v>
      </c>
      <c r="BA1203">
        <v>1</v>
      </c>
      <c r="BB1203">
        <v>1</v>
      </c>
      <c r="BC1203">
        <v>1</v>
      </c>
      <c r="BD1203">
        <v>1</v>
      </c>
      <c r="BE1203">
        <v>2</v>
      </c>
      <c r="BF1203" t="s">
        <v>968</v>
      </c>
      <c r="BG1203" t="s">
        <v>957</v>
      </c>
      <c r="BH1203">
        <v>1</v>
      </c>
      <c r="BI1203">
        <v>4</v>
      </c>
      <c r="BJ1203">
        <v>1</v>
      </c>
      <c r="BK1203">
        <v>2</v>
      </c>
      <c r="BL1203">
        <v>2</v>
      </c>
      <c r="BM1203">
        <v>3</v>
      </c>
      <c r="BN1203">
        <v>4</v>
      </c>
      <c r="BO1203">
        <v>2</v>
      </c>
      <c r="BP1203">
        <v>2</v>
      </c>
      <c r="BQ1203">
        <v>3</v>
      </c>
      <c r="BR1203">
        <v>3</v>
      </c>
      <c r="BS1203">
        <v>2</v>
      </c>
      <c r="BT1203" t="s">
        <v>593</v>
      </c>
    </row>
    <row r="1204" spans="1:72">
      <c r="A1204" s="9">
        <v>5252</v>
      </c>
      <c r="B1204" s="9">
        <v>2</v>
      </c>
      <c r="C1204" s="9">
        <v>3</v>
      </c>
      <c r="D1204" s="9">
        <v>4</v>
      </c>
      <c r="E1204" s="9">
        <v>9</v>
      </c>
      <c r="F1204" s="9">
        <v>1</v>
      </c>
      <c r="G1204" s="9">
        <v>0</v>
      </c>
      <c r="H1204" s="9">
        <v>0</v>
      </c>
      <c r="I1204" s="9">
        <v>0</v>
      </c>
      <c r="J1204" s="9">
        <v>0</v>
      </c>
      <c r="K1204" s="9">
        <v>0</v>
      </c>
      <c r="L1204" s="9">
        <v>0</v>
      </c>
      <c r="M1204" s="9">
        <v>2</v>
      </c>
      <c r="N1204" s="9">
        <v>2</v>
      </c>
      <c r="O1204" s="9">
        <v>2</v>
      </c>
      <c r="P1204" s="9">
        <v>1</v>
      </c>
      <c r="Q1204" s="9">
        <v>1</v>
      </c>
      <c r="R1204" s="9">
        <v>1</v>
      </c>
      <c r="S1204" s="9">
        <v>1</v>
      </c>
      <c r="T1204" s="9">
        <v>1</v>
      </c>
      <c r="U1204" s="9">
        <v>1</v>
      </c>
      <c r="V1204" s="9">
        <v>2</v>
      </c>
      <c r="W1204" s="75">
        <v>1</v>
      </c>
      <c r="X1204" s="75">
        <v>1</v>
      </c>
      <c r="Y1204" s="75">
        <v>2</v>
      </c>
      <c r="Z1204" s="9">
        <v>1</v>
      </c>
      <c r="AA1204" s="9">
        <v>1</v>
      </c>
      <c r="AB1204" s="9">
        <v>2</v>
      </c>
      <c r="AC1204" s="9">
        <v>2</v>
      </c>
      <c r="AD1204" s="9">
        <v>1</v>
      </c>
      <c r="AE1204" s="9">
        <v>2</v>
      </c>
      <c r="AF1204" s="9">
        <v>2</v>
      </c>
      <c r="AG1204" s="9">
        <v>1</v>
      </c>
      <c r="AH1204" s="9">
        <v>1</v>
      </c>
      <c r="AI1204" s="9">
        <v>2</v>
      </c>
      <c r="AJ1204">
        <v>1</v>
      </c>
      <c r="AK1204">
        <v>1</v>
      </c>
      <c r="AL1204" s="58">
        <v>1</v>
      </c>
      <c r="AM1204">
        <v>1</v>
      </c>
      <c r="AN1204">
        <v>1</v>
      </c>
      <c r="AO1204">
        <v>2</v>
      </c>
      <c r="AP1204">
        <v>1</v>
      </c>
      <c r="AQ1204">
        <v>1</v>
      </c>
      <c r="AR1204">
        <v>2</v>
      </c>
      <c r="AS1204">
        <v>2</v>
      </c>
      <c r="AT1204">
        <v>1</v>
      </c>
      <c r="AU1204">
        <v>2</v>
      </c>
      <c r="AV1204">
        <v>2</v>
      </c>
      <c r="AW1204">
        <v>1</v>
      </c>
      <c r="AX1204">
        <v>2</v>
      </c>
      <c r="AY1204">
        <v>2</v>
      </c>
      <c r="AZ1204">
        <v>2</v>
      </c>
      <c r="BA1204">
        <v>1</v>
      </c>
      <c r="BB1204">
        <v>2</v>
      </c>
      <c r="BC1204">
        <v>1</v>
      </c>
      <c r="BD1204">
        <v>1</v>
      </c>
      <c r="BE1204">
        <v>1</v>
      </c>
      <c r="BF1204">
        <v>3</v>
      </c>
      <c r="BG1204">
        <v>4</v>
      </c>
      <c r="BH1204">
        <v>1</v>
      </c>
      <c r="BI1204">
        <v>4</v>
      </c>
      <c r="BJ1204">
        <v>4</v>
      </c>
      <c r="BK1204">
        <v>2</v>
      </c>
      <c r="BL1204">
        <v>1</v>
      </c>
      <c r="BM1204">
        <v>2</v>
      </c>
      <c r="BN1204">
        <v>4</v>
      </c>
      <c r="BO1204">
        <v>4</v>
      </c>
      <c r="BP1204">
        <v>2</v>
      </c>
      <c r="BQ1204">
        <v>2</v>
      </c>
      <c r="BR1204">
        <v>1</v>
      </c>
      <c r="BS1204">
        <v>1</v>
      </c>
    </row>
    <row r="1205" spans="1:72">
      <c r="A1205" s="9">
        <v>5253</v>
      </c>
      <c r="B1205" s="9">
        <v>1</v>
      </c>
      <c r="C1205" s="9">
        <v>2</v>
      </c>
      <c r="D1205" s="9">
        <v>1</v>
      </c>
      <c r="E1205" s="9">
        <v>11</v>
      </c>
      <c r="F1205" s="9">
        <v>0</v>
      </c>
      <c r="G1205" s="9">
        <v>0</v>
      </c>
      <c r="H1205" s="9">
        <v>0</v>
      </c>
      <c r="I1205" s="9">
        <v>0</v>
      </c>
      <c r="J1205" s="9">
        <v>0</v>
      </c>
      <c r="K1205" s="9">
        <v>0</v>
      </c>
      <c r="L1205" s="9">
        <v>1</v>
      </c>
      <c r="M1205" s="9">
        <v>3</v>
      </c>
      <c r="N1205" s="9">
        <v>2</v>
      </c>
      <c r="O1205" s="9">
        <v>2</v>
      </c>
      <c r="P1205" s="9">
        <v>2</v>
      </c>
      <c r="Q1205" s="9">
        <v>2</v>
      </c>
      <c r="R1205" s="9" t="s">
        <v>966</v>
      </c>
      <c r="S1205" s="9" t="s">
        <v>957</v>
      </c>
      <c r="T1205" s="9">
        <v>2</v>
      </c>
      <c r="U1205" s="9">
        <v>2</v>
      </c>
      <c r="V1205" s="9" t="s">
        <v>957</v>
      </c>
      <c r="W1205" s="75">
        <v>2</v>
      </c>
      <c r="X1205" s="75" t="s">
        <v>956</v>
      </c>
      <c r="Y1205" s="75" t="s">
        <v>952</v>
      </c>
      <c r="Z1205" s="9" t="s">
        <v>952</v>
      </c>
      <c r="AA1205" s="9">
        <v>1</v>
      </c>
      <c r="AB1205" s="9">
        <v>2</v>
      </c>
      <c r="AC1205" s="9">
        <v>1</v>
      </c>
      <c r="AD1205" s="9">
        <v>2</v>
      </c>
      <c r="AE1205" s="9">
        <v>2</v>
      </c>
      <c r="AF1205" s="9">
        <v>1</v>
      </c>
      <c r="AG1205" s="9">
        <v>2</v>
      </c>
      <c r="AH1205" s="91">
        <v>1</v>
      </c>
      <c r="AI1205" s="9">
        <v>2</v>
      </c>
      <c r="AJ1205">
        <v>2</v>
      </c>
      <c r="AK1205" t="s">
        <v>957</v>
      </c>
      <c r="AL1205" s="58">
        <v>1</v>
      </c>
      <c r="AM1205">
        <v>1</v>
      </c>
      <c r="AN1205">
        <v>2</v>
      </c>
      <c r="AO1205">
        <v>2</v>
      </c>
      <c r="AP1205">
        <v>2</v>
      </c>
      <c r="AQ1205">
        <v>2</v>
      </c>
      <c r="AR1205">
        <v>2</v>
      </c>
      <c r="AS1205">
        <v>2</v>
      </c>
      <c r="AT1205">
        <v>2</v>
      </c>
      <c r="AU1205">
        <v>2</v>
      </c>
      <c r="AV1205">
        <v>1</v>
      </c>
      <c r="AW1205">
        <v>2</v>
      </c>
      <c r="AX1205">
        <v>2</v>
      </c>
      <c r="AY1205">
        <v>2</v>
      </c>
      <c r="AZ1205">
        <v>2</v>
      </c>
      <c r="BA1205">
        <v>1</v>
      </c>
      <c r="BB1205">
        <v>2</v>
      </c>
      <c r="BC1205">
        <v>1</v>
      </c>
      <c r="BD1205">
        <v>1</v>
      </c>
      <c r="BE1205">
        <v>1</v>
      </c>
      <c r="BF1205">
        <v>2</v>
      </c>
      <c r="BG1205">
        <v>1</v>
      </c>
      <c r="BH1205">
        <v>1</v>
      </c>
      <c r="BI1205">
        <v>3</v>
      </c>
      <c r="BJ1205">
        <v>2</v>
      </c>
      <c r="BK1205">
        <v>2</v>
      </c>
      <c r="BL1205">
        <v>2</v>
      </c>
      <c r="BM1205">
        <v>1</v>
      </c>
      <c r="BN1205">
        <v>4</v>
      </c>
      <c r="BO1205">
        <v>1</v>
      </c>
      <c r="BP1205">
        <v>2</v>
      </c>
      <c r="BQ1205">
        <v>3</v>
      </c>
      <c r="BR1205">
        <v>2</v>
      </c>
      <c r="BS1205">
        <v>5</v>
      </c>
    </row>
    <row r="1206" spans="1:72">
      <c r="A1206" s="9">
        <v>5254</v>
      </c>
      <c r="B1206" s="9">
        <v>2</v>
      </c>
      <c r="C1206" s="9">
        <v>2</v>
      </c>
      <c r="D1206" s="9">
        <v>1</v>
      </c>
      <c r="E1206" s="9">
        <v>8</v>
      </c>
      <c r="F1206" s="9">
        <v>0</v>
      </c>
      <c r="G1206" s="9">
        <v>0</v>
      </c>
      <c r="H1206" s="9">
        <v>0</v>
      </c>
      <c r="I1206" s="9">
        <v>1</v>
      </c>
      <c r="J1206" s="9">
        <v>0</v>
      </c>
      <c r="K1206" s="9">
        <v>0</v>
      </c>
      <c r="L1206" s="9">
        <v>0</v>
      </c>
      <c r="M1206" s="9">
        <v>3</v>
      </c>
      <c r="N1206" s="9">
        <v>2</v>
      </c>
      <c r="O1206" s="9">
        <v>2</v>
      </c>
      <c r="P1206" s="9">
        <v>2</v>
      </c>
      <c r="Q1206" s="9">
        <v>1</v>
      </c>
      <c r="R1206" s="9">
        <v>1</v>
      </c>
      <c r="S1206" s="9">
        <v>1</v>
      </c>
      <c r="T1206" s="9">
        <v>2</v>
      </c>
      <c r="U1206" s="9">
        <v>1</v>
      </c>
      <c r="V1206" s="9">
        <v>1</v>
      </c>
      <c r="W1206" s="75">
        <v>2</v>
      </c>
      <c r="X1206" s="75" t="s">
        <v>954</v>
      </c>
      <c r="Y1206" s="75" t="s">
        <v>952</v>
      </c>
      <c r="Z1206" s="9" t="s">
        <v>952</v>
      </c>
      <c r="AA1206" s="9">
        <v>2</v>
      </c>
      <c r="AB1206" s="9">
        <v>1</v>
      </c>
      <c r="AC1206" s="9">
        <v>1</v>
      </c>
      <c r="AD1206" s="9">
        <v>1</v>
      </c>
      <c r="AE1206" s="9">
        <v>2</v>
      </c>
      <c r="AF1206" s="9">
        <v>2</v>
      </c>
      <c r="AG1206" s="9">
        <v>2</v>
      </c>
      <c r="AH1206" s="9">
        <v>1</v>
      </c>
      <c r="AI1206" s="9">
        <v>2</v>
      </c>
      <c r="AJ1206">
        <v>2</v>
      </c>
      <c r="AK1206" t="s">
        <v>957</v>
      </c>
      <c r="AL1206" s="58">
        <v>2</v>
      </c>
      <c r="AM1206">
        <v>2</v>
      </c>
      <c r="AN1206">
        <v>2</v>
      </c>
      <c r="AO1206">
        <v>2</v>
      </c>
      <c r="AP1206">
        <v>2</v>
      </c>
      <c r="AQ1206">
        <v>2</v>
      </c>
      <c r="AR1206">
        <v>2</v>
      </c>
      <c r="AS1206">
        <v>2</v>
      </c>
      <c r="AT1206">
        <v>2</v>
      </c>
      <c r="AU1206">
        <v>2</v>
      </c>
      <c r="AV1206">
        <v>2</v>
      </c>
      <c r="AW1206">
        <v>1</v>
      </c>
      <c r="AX1206">
        <v>2</v>
      </c>
      <c r="AY1206">
        <v>2</v>
      </c>
      <c r="AZ1206">
        <v>2</v>
      </c>
      <c r="BA1206">
        <v>2</v>
      </c>
      <c r="BB1206">
        <v>2</v>
      </c>
      <c r="BC1206">
        <v>1</v>
      </c>
      <c r="BD1206">
        <v>1</v>
      </c>
      <c r="BE1206">
        <v>2</v>
      </c>
      <c r="BF1206" t="s">
        <v>957</v>
      </c>
      <c r="BG1206" t="s">
        <v>957</v>
      </c>
      <c r="BH1206">
        <v>2</v>
      </c>
      <c r="BI1206">
        <v>2</v>
      </c>
      <c r="BJ1206">
        <v>2</v>
      </c>
      <c r="BK1206">
        <v>2</v>
      </c>
      <c r="BL1206">
        <v>1</v>
      </c>
      <c r="BM1206">
        <v>2</v>
      </c>
      <c r="BN1206">
        <v>4</v>
      </c>
      <c r="BO1206">
        <v>4</v>
      </c>
      <c r="BP1206">
        <v>4</v>
      </c>
      <c r="BQ1206">
        <v>4</v>
      </c>
      <c r="BR1206">
        <v>1</v>
      </c>
      <c r="BS1206">
        <v>1</v>
      </c>
    </row>
    <row r="1207" spans="1:72" hidden="1">
      <c r="A1207" s="9">
        <v>5255</v>
      </c>
      <c r="B1207" s="9">
        <v>2</v>
      </c>
      <c r="C1207" s="9">
        <v>5</v>
      </c>
      <c r="D1207" s="9">
        <v>3</v>
      </c>
      <c r="E1207" s="9">
        <v>11</v>
      </c>
      <c r="F1207" s="9">
        <v>0</v>
      </c>
      <c r="G1207" s="9">
        <v>0</v>
      </c>
      <c r="H1207" s="9">
        <v>0</v>
      </c>
      <c r="I1207" s="9">
        <v>1</v>
      </c>
      <c r="J1207" s="9">
        <v>0</v>
      </c>
      <c r="K1207" s="9">
        <v>0</v>
      </c>
      <c r="L1207" s="9">
        <v>0</v>
      </c>
      <c r="M1207" s="9">
        <v>2</v>
      </c>
      <c r="N1207" s="9">
        <v>1</v>
      </c>
      <c r="O1207" s="9">
        <v>2</v>
      </c>
      <c r="P1207" s="9">
        <v>1</v>
      </c>
      <c r="Q1207" s="9">
        <v>1</v>
      </c>
      <c r="R1207" s="9">
        <v>1</v>
      </c>
      <c r="S1207" s="9">
        <v>2</v>
      </c>
      <c r="T1207" s="9">
        <v>1</v>
      </c>
      <c r="U1207" s="9">
        <v>1</v>
      </c>
      <c r="V1207" s="9">
        <v>1</v>
      </c>
      <c r="W1207" s="75">
        <v>2</v>
      </c>
      <c r="X1207" s="75" t="s">
        <v>956</v>
      </c>
      <c r="Y1207" s="75" t="s">
        <v>952</v>
      </c>
      <c r="Z1207" s="9" t="s">
        <v>952</v>
      </c>
      <c r="AA1207" s="9">
        <v>2</v>
      </c>
      <c r="AB1207" s="9">
        <v>2</v>
      </c>
      <c r="AC1207" s="9">
        <v>1</v>
      </c>
      <c r="AD1207" s="9">
        <v>1</v>
      </c>
      <c r="AE1207" s="9">
        <v>1</v>
      </c>
      <c r="AF1207" s="9">
        <v>1</v>
      </c>
      <c r="AG1207" s="9">
        <v>1</v>
      </c>
      <c r="AH1207" s="91">
        <v>1</v>
      </c>
      <c r="AI1207" s="9">
        <v>2</v>
      </c>
      <c r="AJ1207">
        <v>2</v>
      </c>
      <c r="AK1207" t="s">
        <v>957</v>
      </c>
      <c r="AL1207" s="58">
        <v>1</v>
      </c>
      <c r="AM1207">
        <v>1</v>
      </c>
      <c r="AN1207">
        <v>1</v>
      </c>
      <c r="AO1207">
        <v>2</v>
      </c>
      <c r="AP1207">
        <v>1</v>
      </c>
      <c r="AQ1207">
        <v>2</v>
      </c>
      <c r="AR1207">
        <v>2</v>
      </c>
      <c r="AS1207">
        <v>2</v>
      </c>
      <c r="AT1207">
        <v>1</v>
      </c>
      <c r="AU1207">
        <v>2</v>
      </c>
      <c r="AV1207">
        <v>2</v>
      </c>
      <c r="AW1207">
        <v>1</v>
      </c>
      <c r="AX1207">
        <v>2</v>
      </c>
      <c r="AY1207">
        <v>2</v>
      </c>
      <c r="AZ1207">
        <v>1</v>
      </c>
      <c r="BA1207">
        <v>1</v>
      </c>
      <c r="BB1207">
        <v>2</v>
      </c>
      <c r="BC1207">
        <v>1</v>
      </c>
      <c r="BD1207">
        <v>1</v>
      </c>
      <c r="BE1207">
        <v>1</v>
      </c>
      <c r="BF1207">
        <v>1</v>
      </c>
      <c r="BG1207">
        <v>2</v>
      </c>
      <c r="BH1207">
        <v>1</v>
      </c>
      <c r="BI1207">
        <v>1</v>
      </c>
      <c r="BJ1207">
        <v>2</v>
      </c>
      <c r="BK1207">
        <v>2</v>
      </c>
      <c r="BL1207">
        <v>2</v>
      </c>
      <c r="BM1207">
        <v>3</v>
      </c>
      <c r="BN1207">
        <v>4</v>
      </c>
      <c r="BO1207">
        <v>2</v>
      </c>
      <c r="BP1207">
        <v>2</v>
      </c>
      <c r="BQ1207">
        <v>3</v>
      </c>
      <c r="BR1207">
        <v>1</v>
      </c>
      <c r="BS1207">
        <v>2</v>
      </c>
    </row>
    <row r="1208" spans="1:72" hidden="1">
      <c r="A1208" s="9">
        <v>5256</v>
      </c>
      <c r="B1208" s="9">
        <v>2</v>
      </c>
      <c r="C1208" s="9">
        <v>3</v>
      </c>
      <c r="D1208" s="9">
        <v>1</v>
      </c>
      <c r="E1208" s="9">
        <v>3</v>
      </c>
      <c r="F1208" s="9">
        <v>1</v>
      </c>
      <c r="G1208" s="9">
        <v>0</v>
      </c>
      <c r="H1208" s="9">
        <v>0</v>
      </c>
      <c r="I1208" s="9">
        <v>1</v>
      </c>
      <c r="J1208" s="9">
        <v>0</v>
      </c>
      <c r="K1208" s="9">
        <v>0</v>
      </c>
      <c r="L1208" s="9">
        <v>0</v>
      </c>
      <c r="M1208" s="9">
        <v>2</v>
      </c>
      <c r="N1208" s="9">
        <v>1</v>
      </c>
      <c r="O1208" s="9">
        <v>2</v>
      </c>
      <c r="P1208" s="9">
        <v>2</v>
      </c>
      <c r="Q1208" s="9">
        <v>1</v>
      </c>
      <c r="R1208" s="9">
        <v>1</v>
      </c>
      <c r="S1208" s="9">
        <v>2</v>
      </c>
      <c r="T1208" s="9">
        <v>2</v>
      </c>
      <c r="U1208" s="9">
        <v>1</v>
      </c>
      <c r="V1208" s="9">
        <v>2</v>
      </c>
      <c r="W1208" s="75">
        <v>2</v>
      </c>
      <c r="X1208" s="75" t="s">
        <v>956</v>
      </c>
      <c r="Y1208" s="75" t="s">
        <v>952</v>
      </c>
      <c r="Z1208" s="9" t="s">
        <v>952</v>
      </c>
      <c r="AA1208" s="9">
        <v>1</v>
      </c>
      <c r="AB1208" s="9">
        <v>2</v>
      </c>
      <c r="AC1208" s="9">
        <v>2</v>
      </c>
      <c r="AD1208" s="9">
        <v>1</v>
      </c>
      <c r="AE1208" s="9">
        <v>2</v>
      </c>
      <c r="AF1208" s="9">
        <v>1</v>
      </c>
      <c r="AG1208" s="9">
        <v>1</v>
      </c>
      <c r="AH1208" s="9">
        <v>1</v>
      </c>
      <c r="AI1208" s="9">
        <v>2</v>
      </c>
      <c r="AJ1208">
        <v>1</v>
      </c>
      <c r="AK1208">
        <v>1</v>
      </c>
      <c r="AL1208" s="58">
        <v>2</v>
      </c>
      <c r="AM1208">
        <v>1</v>
      </c>
      <c r="AN1208">
        <v>2</v>
      </c>
      <c r="AO1208">
        <v>2</v>
      </c>
      <c r="AP1208">
        <v>2</v>
      </c>
      <c r="AQ1208">
        <v>2</v>
      </c>
      <c r="AR1208">
        <v>2</v>
      </c>
      <c r="AS1208">
        <v>2</v>
      </c>
      <c r="AT1208">
        <v>1</v>
      </c>
      <c r="AU1208">
        <v>1</v>
      </c>
      <c r="AV1208">
        <v>2</v>
      </c>
      <c r="AW1208">
        <v>1</v>
      </c>
      <c r="AX1208">
        <v>1</v>
      </c>
      <c r="AY1208">
        <v>2</v>
      </c>
      <c r="AZ1208">
        <v>2</v>
      </c>
      <c r="BA1208">
        <v>1</v>
      </c>
      <c r="BB1208">
        <v>1</v>
      </c>
      <c r="BC1208">
        <v>1</v>
      </c>
      <c r="BD1208">
        <v>1</v>
      </c>
      <c r="BE1208">
        <v>1</v>
      </c>
      <c r="BF1208">
        <v>2</v>
      </c>
      <c r="BG1208">
        <v>2</v>
      </c>
      <c r="BH1208">
        <v>1</v>
      </c>
      <c r="BI1208">
        <v>2</v>
      </c>
      <c r="BJ1208">
        <v>1</v>
      </c>
      <c r="BK1208">
        <v>1</v>
      </c>
      <c r="BL1208">
        <v>1</v>
      </c>
      <c r="BM1208">
        <v>1</v>
      </c>
      <c r="BN1208">
        <v>4</v>
      </c>
      <c r="BO1208">
        <v>2</v>
      </c>
      <c r="BP1208">
        <v>2</v>
      </c>
      <c r="BQ1208">
        <v>3</v>
      </c>
      <c r="BR1208">
        <v>1</v>
      </c>
      <c r="BS1208">
        <v>1</v>
      </c>
      <c r="BT1208" t="s">
        <v>594</v>
      </c>
    </row>
    <row r="1209" spans="1:72" hidden="1">
      <c r="A1209" s="9">
        <v>5257</v>
      </c>
      <c r="B1209" s="9">
        <v>1</v>
      </c>
      <c r="C1209" s="9">
        <v>5</v>
      </c>
      <c r="D1209" s="9">
        <v>1</v>
      </c>
      <c r="E1209" s="9">
        <v>6</v>
      </c>
      <c r="F1209" s="9">
        <v>0</v>
      </c>
      <c r="G1209" s="9">
        <v>0</v>
      </c>
      <c r="H1209" s="9">
        <v>0</v>
      </c>
      <c r="I1209" s="9">
        <v>1</v>
      </c>
      <c r="J1209" s="9">
        <v>1</v>
      </c>
      <c r="K1209" s="9">
        <v>0</v>
      </c>
      <c r="L1209" s="9">
        <v>0</v>
      </c>
      <c r="M1209" s="9">
        <v>1</v>
      </c>
      <c r="N1209" s="9">
        <v>1</v>
      </c>
      <c r="O1209" s="9">
        <v>1</v>
      </c>
      <c r="P1209" s="9">
        <v>1</v>
      </c>
      <c r="Q1209" s="9">
        <v>1</v>
      </c>
      <c r="R1209" s="9">
        <v>1</v>
      </c>
      <c r="S1209" s="9">
        <v>2</v>
      </c>
      <c r="T1209" s="9">
        <v>1</v>
      </c>
      <c r="U1209" s="9">
        <v>1</v>
      </c>
      <c r="V1209" s="9">
        <v>2</v>
      </c>
      <c r="W1209" s="75">
        <v>2</v>
      </c>
      <c r="X1209" s="75" t="s">
        <v>956</v>
      </c>
      <c r="Y1209" s="75" t="s">
        <v>952</v>
      </c>
      <c r="Z1209" s="9" t="s">
        <v>952</v>
      </c>
      <c r="AA1209" s="9">
        <v>1</v>
      </c>
      <c r="AB1209" s="9">
        <v>2</v>
      </c>
      <c r="AC1209" s="9">
        <v>1</v>
      </c>
      <c r="AD1209" s="9">
        <v>1</v>
      </c>
      <c r="AE1209" s="9">
        <v>1</v>
      </c>
      <c r="AF1209" s="9">
        <v>1</v>
      </c>
      <c r="AG1209" s="9">
        <v>2</v>
      </c>
      <c r="AH1209" s="91">
        <v>2</v>
      </c>
      <c r="AI1209" s="9">
        <v>2</v>
      </c>
      <c r="AJ1209">
        <v>2</v>
      </c>
      <c r="AK1209" t="s">
        <v>957</v>
      </c>
      <c r="AL1209" s="58">
        <v>2</v>
      </c>
      <c r="AM1209">
        <v>1</v>
      </c>
      <c r="AN1209">
        <v>1</v>
      </c>
      <c r="AO1209">
        <v>2</v>
      </c>
      <c r="AP1209">
        <v>2</v>
      </c>
      <c r="AQ1209">
        <v>2</v>
      </c>
      <c r="AR1209">
        <v>2</v>
      </c>
      <c r="AS1209">
        <v>2</v>
      </c>
      <c r="AT1209">
        <v>2</v>
      </c>
      <c r="AU1209">
        <v>1</v>
      </c>
      <c r="AV1209">
        <v>2</v>
      </c>
      <c r="AW1209">
        <v>1</v>
      </c>
      <c r="AX1209">
        <v>1</v>
      </c>
      <c r="AY1209">
        <v>2</v>
      </c>
      <c r="AZ1209">
        <v>2</v>
      </c>
      <c r="BA1209">
        <v>1</v>
      </c>
      <c r="BB1209">
        <v>2</v>
      </c>
      <c r="BC1209">
        <v>1</v>
      </c>
      <c r="BD1209">
        <v>1</v>
      </c>
      <c r="BE1209">
        <v>2</v>
      </c>
      <c r="BF1209" t="s">
        <v>968</v>
      </c>
      <c r="BG1209" t="s">
        <v>957</v>
      </c>
      <c r="BH1209">
        <v>1</v>
      </c>
      <c r="BI1209">
        <v>1</v>
      </c>
      <c r="BJ1209">
        <v>1</v>
      </c>
      <c r="BK1209">
        <v>1</v>
      </c>
      <c r="BL1209">
        <v>1</v>
      </c>
      <c r="BM1209">
        <v>1</v>
      </c>
      <c r="BN1209">
        <v>3</v>
      </c>
      <c r="BO1209">
        <v>2</v>
      </c>
      <c r="BP1209">
        <v>2</v>
      </c>
      <c r="BQ1209">
        <v>2</v>
      </c>
      <c r="BR1209">
        <v>1</v>
      </c>
      <c r="BS1209">
        <v>1</v>
      </c>
    </row>
    <row r="1210" spans="1:72">
      <c r="A1210" s="9">
        <v>5258</v>
      </c>
      <c r="B1210" s="9">
        <v>2</v>
      </c>
      <c r="C1210" s="9">
        <v>3</v>
      </c>
      <c r="D1210" s="9">
        <v>5</v>
      </c>
      <c r="E1210" s="9">
        <v>5</v>
      </c>
      <c r="F1210" s="9">
        <v>1</v>
      </c>
      <c r="G1210" s="9">
        <v>0</v>
      </c>
      <c r="H1210" s="9">
        <v>0</v>
      </c>
      <c r="I1210" s="9">
        <v>0</v>
      </c>
      <c r="J1210" s="9">
        <v>0</v>
      </c>
      <c r="K1210" s="9">
        <v>0</v>
      </c>
      <c r="L1210" s="9">
        <v>0</v>
      </c>
      <c r="M1210" s="9">
        <v>2</v>
      </c>
      <c r="N1210" s="9">
        <v>2</v>
      </c>
      <c r="O1210" s="9">
        <v>2</v>
      </c>
      <c r="P1210" s="9">
        <v>1</v>
      </c>
      <c r="Q1210" s="9">
        <v>1</v>
      </c>
      <c r="R1210" s="9">
        <v>1</v>
      </c>
      <c r="S1210" s="9">
        <v>1</v>
      </c>
      <c r="T1210" s="9">
        <v>2</v>
      </c>
      <c r="U1210" s="9">
        <v>1</v>
      </c>
      <c r="V1210" s="9">
        <v>1</v>
      </c>
      <c r="W1210" s="75">
        <v>2</v>
      </c>
      <c r="X1210" s="75" t="s">
        <v>954</v>
      </c>
      <c r="Y1210" s="75" t="s">
        <v>952</v>
      </c>
      <c r="Z1210" s="9" t="s">
        <v>952</v>
      </c>
      <c r="AA1210" s="9">
        <v>2</v>
      </c>
      <c r="AB1210" s="9">
        <v>1</v>
      </c>
      <c r="AC1210" s="9">
        <v>1</v>
      </c>
      <c r="AD1210" s="9">
        <v>1</v>
      </c>
      <c r="AE1210" s="9">
        <v>2</v>
      </c>
      <c r="AF1210" s="9">
        <v>1</v>
      </c>
      <c r="AG1210" s="9">
        <v>2</v>
      </c>
      <c r="AH1210" s="91"/>
      <c r="AI1210" s="9"/>
      <c r="AJ1210">
        <v>1</v>
      </c>
      <c r="AK1210">
        <v>1</v>
      </c>
      <c r="AL1210" s="58">
        <v>2</v>
      </c>
      <c r="AM1210">
        <v>1</v>
      </c>
      <c r="AN1210">
        <v>1</v>
      </c>
      <c r="AO1210">
        <v>2</v>
      </c>
      <c r="AP1210">
        <v>1</v>
      </c>
      <c r="AQ1210">
        <v>2</v>
      </c>
      <c r="AR1210">
        <v>2</v>
      </c>
      <c r="AS1210">
        <v>2</v>
      </c>
      <c r="AT1210">
        <v>1</v>
      </c>
      <c r="AU1210">
        <v>1</v>
      </c>
      <c r="AV1210">
        <v>2</v>
      </c>
      <c r="AW1210">
        <v>1</v>
      </c>
      <c r="AX1210">
        <v>2</v>
      </c>
      <c r="AY1210">
        <v>2</v>
      </c>
      <c r="AZ1210">
        <v>2</v>
      </c>
      <c r="BA1210">
        <v>1</v>
      </c>
      <c r="BB1210">
        <v>2</v>
      </c>
      <c r="BC1210">
        <v>1</v>
      </c>
      <c r="BD1210">
        <v>1</v>
      </c>
      <c r="BE1210">
        <v>1</v>
      </c>
      <c r="BF1210">
        <v>2</v>
      </c>
      <c r="BG1210">
        <v>2</v>
      </c>
      <c r="BH1210">
        <v>1</v>
      </c>
      <c r="BI1210">
        <v>2</v>
      </c>
      <c r="BJ1210">
        <v>2</v>
      </c>
      <c r="BK1210">
        <v>2</v>
      </c>
      <c r="BL1210">
        <v>1</v>
      </c>
      <c r="BM1210">
        <v>1</v>
      </c>
      <c r="BN1210">
        <v>3</v>
      </c>
      <c r="BO1210">
        <v>1</v>
      </c>
      <c r="BP1210">
        <v>1</v>
      </c>
      <c r="BQ1210">
        <v>3</v>
      </c>
      <c r="BR1210">
        <v>2</v>
      </c>
      <c r="BS1210">
        <v>1</v>
      </c>
    </row>
    <row r="1211" spans="1:72">
      <c r="A1211" s="9">
        <v>5259</v>
      </c>
      <c r="B1211" s="9">
        <v>2</v>
      </c>
      <c r="C1211" s="9">
        <v>5</v>
      </c>
      <c r="D1211" s="9">
        <v>1</v>
      </c>
      <c r="E1211" s="9">
        <v>4</v>
      </c>
      <c r="F1211" s="9">
        <v>0</v>
      </c>
      <c r="G1211" s="9">
        <v>0</v>
      </c>
      <c r="H1211" s="9">
        <v>0</v>
      </c>
      <c r="I1211" s="9">
        <v>0</v>
      </c>
      <c r="J1211" s="9">
        <v>0</v>
      </c>
      <c r="K1211" s="9">
        <v>1</v>
      </c>
      <c r="L1211" s="9">
        <v>0</v>
      </c>
      <c r="M1211" s="9">
        <v>1</v>
      </c>
      <c r="N1211" s="9">
        <v>2</v>
      </c>
      <c r="O1211" s="9">
        <v>2</v>
      </c>
      <c r="P1211" s="9">
        <v>2</v>
      </c>
      <c r="Q1211" s="9">
        <v>1</v>
      </c>
      <c r="R1211" s="9">
        <v>1</v>
      </c>
      <c r="S1211" s="9">
        <v>2</v>
      </c>
      <c r="T1211" s="9">
        <v>2</v>
      </c>
      <c r="U1211" s="9">
        <v>1</v>
      </c>
      <c r="V1211" s="9">
        <v>1</v>
      </c>
      <c r="W1211" s="75">
        <v>2</v>
      </c>
      <c r="X1211" s="75" t="s">
        <v>954</v>
      </c>
      <c r="Y1211" s="75" t="s">
        <v>952</v>
      </c>
      <c r="Z1211" s="9" t="s">
        <v>952</v>
      </c>
      <c r="AA1211" s="9">
        <v>1</v>
      </c>
      <c r="AB1211" s="9">
        <v>2</v>
      </c>
      <c r="AC1211" s="9">
        <v>1</v>
      </c>
      <c r="AD1211" s="9">
        <v>1</v>
      </c>
      <c r="AE1211" s="9">
        <v>1</v>
      </c>
      <c r="AF1211" s="9">
        <v>1</v>
      </c>
      <c r="AG1211" s="9">
        <v>2</v>
      </c>
      <c r="AH1211" s="9">
        <v>1</v>
      </c>
      <c r="AI1211" s="9">
        <v>2</v>
      </c>
      <c r="AJ1211">
        <v>2</v>
      </c>
      <c r="AK1211" t="s">
        <v>957</v>
      </c>
      <c r="AL1211" s="58">
        <v>1</v>
      </c>
      <c r="AM1211">
        <v>1</v>
      </c>
      <c r="AN1211">
        <v>2</v>
      </c>
      <c r="AO1211">
        <v>2</v>
      </c>
      <c r="AP1211">
        <v>2</v>
      </c>
      <c r="AQ1211">
        <v>2</v>
      </c>
      <c r="AR1211">
        <v>2</v>
      </c>
      <c r="AS1211">
        <v>2</v>
      </c>
      <c r="AT1211">
        <v>2</v>
      </c>
      <c r="AU1211">
        <v>2</v>
      </c>
      <c r="AV1211">
        <v>2</v>
      </c>
      <c r="AW1211">
        <v>1</v>
      </c>
      <c r="AX1211">
        <v>1</v>
      </c>
      <c r="AY1211">
        <v>1</v>
      </c>
      <c r="AZ1211">
        <v>1</v>
      </c>
      <c r="BA1211">
        <v>2</v>
      </c>
      <c r="BB1211">
        <v>1</v>
      </c>
      <c r="BC1211">
        <v>1</v>
      </c>
      <c r="BD1211">
        <v>1</v>
      </c>
      <c r="BE1211">
        <v>1</v>
      </c>
      <c r="BF1211">
        <v>3</v>
      </c>
      <c r="BH1211">
        <v>1</v>
      </c>
      <c r="BI1211">
        <v>3</v>
      </c>
      <c r="BJ1211">
        <v>2</v>
      </c>
      <c r="BK1211">
        <v>2</v>
      </c>
      <c r="BL1211">
        <v>1</v>
      </c>
      <c r="BM1211">
        <v>1</v>
      </c>
      <c r="BN1211">
        <v>4</v>
      </c>
      <c r="BO1211">
        <v>1</v>
      </c>
      <c r="BP1211">
        <v>1</v>
      </c>
      <c r="BQ1211">
        <v>1</v>
      </c>
      <c r="BR1211">
        <v>1</v>
      </c>
      <c r="BS1211">
        <v>1</v>
      </c>
    </row>
    <row r="1212" spans="1:72" hidden="1">
      <c r="A1212" s="9">
        <v>5260</v>
      </c>
      <c r="B1212" s="9">
        <v>1</v>
      </c>
      <c r="C1212" s="9">
        <v>5</v>
      </c>
      <c r="D1212" s="9">
        <v>1</v>
      </c>
      <c r="E1212" s="9">
        <v>11</v>
      </c>
      <c r="F1212" s="9">
        <v>0</v>
      </c>
      <c r="G1212" s="9">
        <v>0</v>
      </c>
      <c r="H1212" s="9">
        <v>0</v>
      </c>
      <c r="I1212" s="9">
        <v>0</v>
      </c>
      <c r="J1212" s="9">
        <v>0</v>
      </c>
      <c r="K1212" s="9">
        <v>1</v>
      </c>
      <c r="L1212" s="9">
        <v>0</v>
      </c>
      <c r="M1212" s="9">
        <v>2</v>
      </c>
      <c r="N1212" s="9">
        <v>1</v>
      </c>
      <c r="O1212" s="9">
        <v>1</v>
      </c>
      <c r="P1212" s="9">
        <v>1</v>
      </c>
      <c r="Q1212" s="9">
        <v>1</v>
      </c>
      <c r="R1212" s="9">
        <v>1</v>
      </c>
      <c r="S1212" s="9">
        <v>1</v>
      </c>
      <c r="T1212" s="9">
        <v>2</v>
      </c>
      <c r="U1212" s="9">
        <v>1</v>
      </c>
      <c r="V1212" s="9">
        <v>1</v>
      </c>
      <c r="W1212" s="75">
        <v>2</v>
      </c>
      <c r="X1212" s="75" t="s">
        <v>956</v>
      </c>
      <c r="Y1212" s="75" t="s">
        <v>952</v>
      </c>
      <c r="Z1212" s="9" t="s">
        <v>952</v>
      </c>
      <c r="AA1212" s="9">
        <v>2</v>
      </c>
      <c r="AB1212" s="9">
        <v>2</v>
      </c>
      <c r="AC1212" s="9">
        <v>2</v>
      </c>
      <c r="AD1212" s="9">
        <v>1</v>
      </c>
      <c r="AE1212" s="9">
        <v>2</v>
      </c>
      <c r="AF1212" s="9">
        <v>1</v>
      </c>
      <c r="AG1212" s="9">
        <v>1</v>
      </c>
      <c r="AH1212" s="9">
        <v>1</v>
      </c>
      <c r="AI1212" s="9">
        <v>2</v>
      </c>
      <c r="AJ1212">
        <v>2</v>
      </c>
      <c r="AK1212" t="s">
        <v>957</v>
      </c>
      <c r="AL1212" s="58">
        <v>2</v>
      </c>
      <c r="AM1212">
        <v>1</v>
      </c>
      <c r="AN1212">
        <v>2</v>
      </c>
      <c r="AO1212">
        <v>2</v>
      </c>
      <c r="AP1212">
        <v>1</v>
      </c>
      <c r="AQ1212">
        <v>2</v>
      </c>
      <c r="AR1212">
        <v>2</v>
      </c>
      <c r="AS1212">
        <v>2</v>
      </c>
      <c r="AT1212">
        <v>2</v>
      </c>
      <c r="AU1212">
        <v>2</v>
      </c>
      <c r="AV1212">
        <v>2</v>
      </c>
      <c r="AW1212">
        <v>2</v>
      </c>
      <c r="AX1212">
        <v>2</v>
      </c>
      <c r="AY1212">
        <v>2</v>
      </c>
      <c r="AZ1212">
        <v>2</v>
      </c>
      <c r="BA1212">
        <v>1</v>
      </c>
      <c r="BB1212">
        <v>1</v>
      </c>
      <c r="BC1212">
        <v>1</v>
      </c>
      <c r="BD1212">
        <v>1</v>
      </c>
      <c r="BE1212">
        <v>2</v>
      </c>
      <c r="BF1212" t="s">
        <v>957</v>
      </c>
      <c r="BG1212" t="s">
        <v>967</v>
      </c>
      <c r="BH1212">
        <v>1</v>
      </c>
      <c r="BI1212">
        <v>2</v>
      </c>
      <c r="BJ1212">
        <v>1</v>
      </c>
      <c r="BK1212">
        <v>2</v>
      </c>
      <c r="BL1212">
        <v>3</v>
      </c>
      <c r="BM1212">
        <v>3</v>
      </c>
      <c r="BN1212">
        <v>4</v>
      </c>
      <c r="BO1212">
        <v>3</v>
      </c>
      <c r="BP1212">
        <v>4</v>
      </c>
      <c r="BQ1212">
        <v>2</v>
      </c>
      <c r="BR1212">
        <v>1</v>
      </c>
      <c r="BS1212">
        <v>5</v>
      </c>
      <c r="BT1212" t="s">
        <v>595</v>
      </c>
    </row>
    <row r="1213" spans="1:72" hidden="1">
      <c r="A1213" s="9">
        <v>5261</v>
      </c>
      <c r="B1213" s="9">
        <v>1</v>
      </c>
      <c r="C1213" s="9">
        <v>7</v>
      </c>
      <c r="D1213" s="9">
        <v>3</v>
      </c>
      <c r="E1213" s="9">
        <v>2</v>
      </c>
      <c r="F1213" s="9">
        <v>1</v>
      </c>
      <c r="G1213" s="9">
        <v>1</v>
      </c>
      <c r="H1213" s="9">
        <v>0</v>
      </c>
      <c r="I1213" s="9">
        <v>0</v>
      </c>
      <c r="J1213" s="9">
        <v>1</v>
      </c>
      <c r="K1213" s="9">
        <v>0</v>
      </c>
      <c r="L1213" s="9">
        <v>0</v>
      </c>
      <c r="M1213" s="9">
        <v>2</v>
      </c>
      <c r="N1213" s="9">
        <v>1</v>
      </c>
      <c r="O1213" s="9">
        <v>1</v>
      </c>
      <c r="P1213" s="9">
        <v>1</v>
      </c>
      <c r="Q1213" s="9">
        <v>1</v>
      </c>
      <c r="R1213" s="9">
        <v>1</v>
      </c>
      <c r="S1213" s="9">
        <v>1</v>
      </c>
      <c r="T1213" s="9">
        <v>1</v>
      </c>
      <c r="U1213" s="9">
        <v>1</v>
      </c>
      <c r="V1213" s="9">
        <v>2</v>
      </c>
      <c r="W1213" s="75">
        <v>1</v>
      </c>
      <c r="X1213" s="75">
        <v>1</v>
      </c>
      <c r="Y1213" s="75">
        <v>2</v>
      </c>
      <c r="Z1213" s="9">
        <v>1</v>
      </c>
      <c r="AA1213" s="9">
        <v>1</v>
      </c>
      <c r="AB1213" s="9">
        <v>1</v>
      </c>
      <c r="AC1213" s="9">
        <v>1</v>
      </c>
      <c r="AD1213" s="9">
        <v>1</v>
      </c>
      <c r="AE1213" s="9">
        <v>1</v>
      </c>
      <c r="AF1213" s="9">
        <v>1</v>
      </c>
      <c r="AG1213" s="9">
        <v>2</v>
      </c>
      <c r="AH1213" s="9"/>
      <c r="AI1213" s="9"/>
      <c r="AJ1213">
        <v>2</v>
      </c>
      <c r="AK1213" t="s">
        <v>957</v>
      </c>
      <c r="AL1213" s="58">
        <v>1</v>
      </c>
      <c r="AM1213">
        <v>1</v>
      </c>
      <c r="AN1213">
        <v>1</v>
      </c>
      <c r="AO1213">
        <v>2</v>
      </c>
      <c r="AP1213">
        <v>1</v>
      </c>
      <c r="AQ1213">
        <v>2</v>
      </c>
      <c r="AR1213">
        <v>1</v>
      </c>
      <c r="AS1213">
        <v>2</v>
      </c>
      <c r="AT1213">
        <v>2</v>
      </c>
      <c r="AU1213">
        <v>2</v>
      </c>
      <c r="AV1213">
        <v>2</v>
      </c>
      <c r="AW1213">
        <v>1</v>
      </c>
      <c r="AX1213">
        <v>1</v>
      </c>
      <c r="AY1213">
        <v>1</v>
      </c>
      <c r="AZ1213">
        <v>1</v>
      </c>
      <c r="BA1213">
        <v>2</v>
      </c>
      <c r="BB1213">
        <v>2</v>
      </c>
      <c r="BC1213">
        <v>2</v>
      </c>
      <c r="BD1213">
        <v>1</v>
      </c>
      <c r="BE1213">
        <v>1</v>
      </c>
      <c r="BF1213">
        <v>2</v>
      </c>
      <c r="BG1213">
        <v>2</v>
      </c>
      <c r="BH1213">
        <v>2</v>
      </c>
      <c r="BI1213">
        <v>2</v>
      </c>
      <c r="BJ1213">
        <v>2</v>
      </c>
      <c r="BK1213">
        <v>2</v>
      </c>
      <c r="BL1213">
        <v>2</v>
      </c>
      <c r="BM1213">
        <v>2</v>
      </c>
      <c r="BN1213">
        <v>4</v>
      </c>
      <c r="BO1213">
        <v>3</v>
      </c>
      <c r="BP1213">
        <v>2</v>
      </c>
      <c r="BQ1213">
        <v>2</v>
      </c>
      <c r="BR1213">
        <v>2</v>
      </c>
      <c r="BS1213">
        <v>2</v>
      </c>
    </row>
    <row r="1214" spans="1:72" hidden="1">
      <c r="A1214" s="9">
        <v>5262</v>
      </c>
      <c r="B1214" s="9">
        <v>2</v>
      </c>
      <c r="C1214" s="9">
        <v>5</v>
      </c>
      <c r="D1214" s="9">
        <v>4</v>
      </c>
      <c r="E1214" s="9">
        <v>3</v>
      </c>
      <c r="F1214" s="9">
        <v>0</v>
      </c>
      <c r="G1214" s="9">
        <v>0</v>
      </c>
      <c r="H1214" s="9">
        <v>0</v>
      </c>
      <c r="I1214" s="9">
        <v>1</v>
      </c>
      <c r="J1214" s="9">
        <v>0</v>
      </c>
      <c r="K1214" s="9">
        <v>0</v>
      </c>
      <c r="L1214" s="9">
        <v>0</v>
      </c>
      <c r="M1214" s="9">
        <v>2</v>
      </c>
      <c r="N1214" s="9">
        <v>1</v>
      </c>
      <c r="O1214" s="9">
        <v>1</v>
      </c>
      <c r="P1214" s="9">
        <v>1</v>
      </c>
      <c r="Q1214" s="9">
        <v>1</v>
      </c>
      <c r="R1214" s="9">
        <v>2</v>
      </c>
      <c r="S1214" s="9"/>
      <c r="T1214" s="9">
        <v>1</v>
      </c>
      <c r="U1214" s="9">
        <v>1</v>
      </c>
      <c r="V1214" s="9">
        <v>1</v>
      </c>
      <c r="W1214" s="75">
        <v>1</v>
      </c>
      <c r="X1214" s="75">
        <v>1</v>
      </c>
      <c r="Y1214" s="75">
        <v>2</v>
      </c>
      <c r="Z1214" s="9">
        <v>1</v>
      </c>
      <c r="AA1214" s="9">
        <v>1</v>
      </c>
      <c r="AB1214" s="9">
        <v>1</v>
      </c>
      <c r="AC1214" s="9">
        <v>1</v>
      </c>
      <c r="AD1214" s="9">
        <v>1</v>
      </c>
      <c r="AE1214" s="9">
        <v>2</v>
      </c>
      <c r="AF1214" s="9">
        <v>1</v>
      </c>
      <c r="AG1214" s="9">
        <v>2</v>
      </c>
      <c r="AH1214" s="91">
        <v>1</v>
      </c>
      <c r="AI1214" s="9">
        <v>2</v>
      </c>
      <c r="AJ1214">
        <v>2</v>
      </c>
      <c r="AK1214" t="s">
        <v>957</v>
      </c>
      <c r="AL1214" s="58">
        <v>1</v>
      </c>
      <c r="AM1214">
        <v>1</v>
      </c>
      <c r="AN1214">
        <v>2</v>
      </c>
      <c r="AO1214">
        <v>2</v>
      </c>
      <c r="AP1214">
        <v>2</v>
      </c>
      <c r="AQ1214">
        <v>2</v>
      </c>
      <c r="AR1214">
        <v>2</v>
      </c>
      <c r="AS1214">
        <v>2</v>
      </c>
      <c r="AT1214">
        <v>2</v>
      </c>
      <c r="AU1214">
        <v>1</v>
      </c>
      <c r="AV1214">
        <v>2</v>
      </c>
      <c r="AW1214">
        <v>1</v>
      </c>
      <c r="AX1214">
        <v>1</v>
      </c>
      <c r="AY1214">
        <v>2</v>
      </c>
      <c r="AZ1214">
        <v>1</v>
      </c>
      <c r="BA1214">
        <v>1</v>
      </c>
      <c r="BB1214">
        <v>1</v>
      </c>
      <c r="BC1214">
        <v>1</v>
      </c>
      <c r="BD1214">
        <v>1</v>
      </c>
      <c r="BE1214">
        <v>2</v>
      </c>
      <c r="BF1214" t="s">
        <v>968</v>
      </c>
      <c r="BG1214" t="s">
        <v>967</v>
      </c>
      <c r="BH1214">
        <v>1</v>
      </c>
      <c r="BI1214">
        <v>3</v>
      </c>
      <c r="BJ1214">
        <v>1</v>
      </c>
      <c r="BK1214">
        <v>2</v>
      </c>
      <c r="BL1214">
        <v>1</v>
      </c>
      <c r="BM1214">
        <v>1</v>
      </c>
      <c r="BN1214">
        <v>4</v>
      </c>
      <c r="BO1214">
        <v>3</v>
      </c>
      <c r="BP1214">
        <v>1</v>
      </c>
      <c r="BQ1214">
        <v>2</v>
      </c>
      <c r="BR1214">
        <v>4</v>
      </c>
      <c r="BS1214">
        <v>5</v>
      </c>
      <c r="BT1214" t="s">
        <v>596</v>
      </c>
    </row>
    <row r="1215" spans="1:72">
      <c r="A1215" s="9">
        <v>5263</v>
      </c>
      <c r="B1215" s="9">
        <v>1</v>
      </c>
      <c r="C1215" s="9">
        <v>6</v>
      </c>
      <c r="D1215" s="9">
        <v>4</v>
      </c>
      <c r="E1215" s="9">
        <v>9</v>
      </c>
      <c r="F1215" s="9">
        <v>0</v>
      </c>
      <c r="G1215" s="9">
        <v>0</v>
      </c>
      <c r="H1215" s="9">
        <v>0</v>
      </c>
      <c r="I1215" s="9">
        <v>0</v>
      </c>
      <c r="J1215" s="9">
        <v>0</v>
      </c>
      <c r="K1215" s="9">
        <v>0</v>
      </c>
      <c r="L1215" s="9">
        <v>1</v>
      </c>
      <c r="M1215" s="9">
        <v>2</v>
      </c>
      <c r="N1215" s="9">
        <v>2</v>
      </c>
      <c r="O1215" s="9">
        <v>2</v>
      </c>
      <c r="P1215" s="9">
        <v>2</v>
      </c>
      <c r="Q1215" s="9">
        <v>1</v>
      </c>
      <c r="R1215" s="9">
        <v>1</v>
      </c>
      <c r="S1215" s="9">
        <v>1</v>
      </c>
      <c r="T1215" s="9">
        <v>2</v>
      </c>
      <c r="U1215" s="9">
        <v>2</v>
      </c>
      <c r="V1215" s="9" t="s">
        <v>957</v>
      </c>
      <c r="W1215" s="75">
        <v>1</v>
      </c>
      <c r="X1215" s="75">
        <v>1</v>
      </c>
      <c r="Y1215" s="75">
        <v>2</v>
      </c>
      <c r="Z1215" s="9">
        <v>2</v>
      </c>
      <c r="AA1215" s="9">
        <v>1</v>
      </c>
      <c r="AB1215" s="9">
        <v>1</v>
      </c>
      <c r="AC1215" s="9">
        <v>1</v>
      </c>
      <c r="AD1215" s="9">
        <v>1</v>
      </c>
      <c r="AE1215" s="9">
        <v>2</v>
      </c>
      <c r="AF1215" s="9">
        <v>1</v>
      </c>
      <c r="AG1215" s="9">
        <v>2</v>
      </c>
      <c r="AH1215" s="91">
        <v>1</v>
      </c>
      <c r="AI1215" s="9">
        <v>2</v>
      </c>
      <c r="AJ1215">
        <v>2</v>
      </c>
      <c r="AK1215" t="s">
        <v>957</v>
      </c>
      <c r="AL1215" s="58">
        <v>1</v>
      </c>
      <c r="AM1215">
        <v>1</v>
      </c>
      <c r="AN1215">
        <v>1</v>
      </c>
      <c r="AO1215">
        <v>1</v>
      </c>
      <c r="AP1215">
        <v>1</v>
      </c>
      <c r="AQ1215">
        <v>2</v>
      </c>
      <c r="AR1215">
        <v>1</v>
      </c>
      <c r="AS1215">
        <v>2</v>
      </c>
      <c r="AT1215">
        <v>1</v>
      </c>
      <c r="AU1215">
        <v>2</v>
      </c>
      <c r="AV1215">
        <v>2</v>
      </c>
      <c r="AW1215">
        <v>2</v>
      </c>
      <c r="AX1215">
        <v>2</v>
      </c>
      <c r="AY1215">
        <v>2</v>
      </c>
      <c r="AZ1215">
        <v>2</v>
      </c>
      <c r="BA1215">
        <v>2</v>
      </c>
      <c r="BB1215">
        <v>2</v>
      </c>
      <c r="BC1215">
        <v>1</v>
      </c>
      <c r="BD1215">
        <v>1</v>
      </c>
      <c r="BE1215">
        <v>1</v>
      </c>
      <c r="BF1215">
        <v>1</v>
      </c>
      <c r="BG1215">
        <v>1</v>
      </c>
      <c r="BH1215">
        <v>1</v>
      </c>
      <c r="BI1215">
        <v>3</v>
      </c>
      <c r="BJ1215">
        <v>2</v>
      </c>
      <c r="BK1215">
        <v>2</v>
      </c>
      <c r="BL1215">
        <v>3</v>
      </c>
      <c r="BM1215">
        <v>2</v>
      </c>
      <c r="BN1215">
        <v>4</v>
      </c>
      <c r="BO1215">
        <v>2</v>
      </c>
      <c r="BP1215">
        <v>4</v>
      </c>
      <c r="BQ1215">
        <v>4</v>
      </c>
      <c r="BR1215">
        <v>1</v>
      </c>
      <c r="BS1215">
        <v>5</v>
      </c>
      <c r="BT1215" t="s">
        <v>597</v>
      </c>
    </row>
    <row r="1216" spans="1:72">
      <c r="A1216" s="9">
        <v>5264</v>
      </c>
      <c r="B1216" s="9">
        <v>2</v>
      </c>
      <c r="C1216" s="9">
        <v>2</v>
      </c>
      <c r="D1216" s="9">
        <v>1</v>
      </c>
      <c r="E1216" s="9">
        <v>1</v>
      </c>
      <c r="F1216" s="9">
        <v>0</v>
      </c>
      <c r="G1216" s="9">
        <v>0</v>
      </c>
      <c r="H1216" s="9">
        <v>0</v>
      </c>
      <c r="I1216" s="9">
        <v>0</v>
      </c>
      <c r="J1216" s="9">
        <v>0</v>
      </c>
      <c r="K1216" s="9">
        <v>1</v>
      </c>
      <c r="L1216" s="9">
        <v>0</v>
      </c>
      <c r="M1216" s="9">
        <v>3</v>
      </c>
      <c r="N1216" s="9">
        <v>2</v>
      </c>
      <c r="O1216" s="9">
        <v>1</v>
      </c>
      <c r="P1216" s="9">
        <v>2</v>
      </c>
      <c r="Q1216" s="9">
        <v>1</v>
      </c>
      <c r="R1216" s="9">
        <v>1</v>
      </c>
      <c r="S1216" s="9">
        <v>1</v>
      </c>
      <c r="T1216" s="9">
        <v>2</v>
      </c>
      <c r="U1216" s="9">
        <v>1</v>
      </c>
      <c r="V1216" s="9">
        <v>2</v>
      </c>
      <c r="W1216" s="75">
        <v>2</v>
      </c>
      <c r="X1216" s="75" t="s">
        <v>956</v>
      </c>
      <c r="Y1216" s="75" t="s">
        <v>952</v>
      </c>
      <c r="Z1216" s="9" t="s">
        <v>952</v>
      </c>
      <c r="AA1216" s="9">
        <v>2</v>
      </c>
      <c r="AB1216" s="9">
        <v>1</v>
      </c>
      <c r="AC1216" s="9">
        <v>2</v>
      </c>
      <c r="AD1216" s="9">
        <v>1</v>
      </c>
      <c r="AE1216" s="9">
        <v>2</v>
      </c>
      <c r="AF1216" s="9">
        <v>1</v>
      </c>
      <c r="AG1216" s="9">
        <v>1</v>
      </c>
      <c r="AH1216" s="91">
        <v>1</v>
      </c>
      <c r="AI1216" s="9">
        <v>2</v>
      </c>
      <c r="AJ1216">
        <v>2</v>
      </c>
      <c r="AK1216" t="s">
        <v>957</v>
      </c>
      <c r="AL1216" s="58">
        <v>2</v>
      </c>
      <c r="AM1216">
        <v>1</v>
      </c>
      <c r="AN1216">
        <v>1</v>
      </c>
      <c r="AO1216">
        <v>2</v>
      </c>
      <c r="AP1216">
        <v>2</v>
      </c>
      <c r="AQ1216">
        <v>2</v>
      </c>
      <c r="AR1216">
        <v>2</v>
      </c>
      <c r="AS1216">
        <v>2</v>
      </c>
      <c r="AT1216">
        <v>1</v>
      </c>
      <c r="AU1216">
        <v>1</v>
      </c>
      <c r="AV1216">
        <v>2</v>
      </c>
      <c r="AW1216">
        <v>1</v>
      </c>
      <c r="AX1216">
        <v>2</v>
      </c>
      <c r="AY1216">
        <v>2</v>
      </c>
      <c r="AZ1216">
        <v>2</v>
      </c>
      <c r="BA1216">
        <v>1</v>
      </c>
      <c r="BB1216">
        <v>2</v>
      </c>
      <c r="BC1216">
        <v>1</v>
      </c>
      <c r="BD1216">
        <v>1</v>
      </c>
      <c r="BE1216">
        <v>1</v>
      </c>
      <c r="BF1216">
        <v>1</v>
      </c>
      <c r="BG1216">
        <v>1</v>
      </c>
      <c r="BH1216">
        <v>1</v>
      </c>
      <c r="BI1216">
        <v>1</v>
      </c>
      <c r="BJ1216">
        <v>1</v>
      </c>
      <c r="BK1216">
        <v>1</v>
      </c>
      <c r="BL1216">
        <v>1</v>
      </c>
      <c r="BM1216">
        <v>1</v>
      </c>
      <c r="BN1216">
        <v>4</v>
      </c>
      <c r="BO1216">
        <v>1</v>
      </c>
      <c r="BP1216">
        <v>1</v>
      </c>
      <c r="BQ1216">
        <v>3</v>
      </c>
      <c r="BR1216">
        <v>1</v>
      </c>
      <c r="BS1216">
        <v>1</v>
      </c>
    </row>
    <row r="1217" spans="1:72" hidden="1">
      <c r="A1217" s="9">
        <v>5265</v>
      </c>
      <c r="B1217" s="9">
        <v>1</v>
      </c>
      <c r="C1217" s="9">
        <v>4</v>
      </c>
      <c r="D1217" s="9">
        <v>2</v>
      </c>
      <c r="E1217" s="9">
        <v>10</v>
      </c>
      <c r="F1217" s="9">
        <v>1</v>
      </c>
      <c r="G1217" s="9">
        <v>1</v>
      </c>
      <c r="H1217" s="9">
        <v>0</v>
      </c>
      <c r="I1217" s="9">
        <v>1</v>
      </c>
      <c r="J1217" s="9">
        <v>1</v>
      </c>
      <c r="K1217" s="9">
        <v>0</v>
      </c>
      <c r="L1217" s="9">
        <v>0</v>
      </c>
      <c r="M1217" s="9">
        <v>1</v>
      </c>
      <c r="N1217" s="9">
        <v>1</v>
      </c>
      <c r="O1217" s="9">
        <v>1</v>
      </c>
      <c r="P1217" s="9">
        <v>1</v>
      </c>
      <c r="Q1217" s="9">
        <v>1</v>
      </c>
      <c r="R1217" s="9">
        <v>1</v>
      </c>
      <c r="S1217" s="9">
        <v>2</v>
      </c>
      <c r="T1217" s="9">
        <v>1</v>
      </c>
      <c r="U1217" s="9">
        <v>1</v>
      </c>
      <c r="V1217" s="9">
        <v>1</v>
      </c>
      <c r="W1217" s="75">
        <v>1</v>
      </c>
      <c r="X1217" s="75">
        <v>1</v>
      </c>
      <c r="Y1217" s="75">
        <v>2</v>
      </c>
      <c r="Z1217" s="9">
        <v>1</v>
      </c>
      <c r="AA1217" s="9">
        <v>1</v>
      </c>
      <c r="AB1217" s="9">
        <v>2</v>
      </c>
      <c r="AC1217" s="9">
        <v>1</v>
      </c>
      <c r="AD1217" s="9">
        <v>1</v>
      </c>
      <c r="AE1217" s="9">
        <v>2</v>
      </c>
      <c r="AF1217" s="9">
        <v>1</v>
      </c>
      <c r="AG1217" s="9">
        <v>1</v>
      </c>
      <c r="AH1217" s="9">
        <v>1</v>
      </c>
      <c r="AI1217" s="9">
        <v>2</v>
      </c>
      <c r="AJ1217">
        <v>1</v>
      </c>
      <c r="AK1217">
        <v>1</v>
      </c>
      <c r="AL1217" s="58">
        <v>1</v>
      </c>
      <c r="AM1217">
        <v>1</v>
      </c>
      <c r="AN1217">
        <v>1</v>
      </c>
      <c r="AO1217">
        <v>1</v>
      </c>
      <c r="AP1217">
        <v>2</v>
      </c>
      <c r="AQ1217">
        <v>2</v>
      </c>
      <c r="AR1217">
        <v>2</v>
      </c>
      <c r="AS1217">
        <v>2</v>
      </c>
      <c r="AT1217">
        <v>1</v>
      </c>
      <c r="AU1217">
        <v>1</v>
      </c>
      <c r="AV1217">
        <v>2</v>
      </c>
      <c r="AW1217">
        <v>1</v>
      </c>
      <c r="AX1217">
        <v>2</v>
      </c>
      <c r="AY1217">
        <v>2</v>
      </c>
      <c r="AZ1217">
        <v>1</v>
      </c>
      <c r="BA1217">
        <v>2</v>
      </c>
      <c r="BB1217">
        <v>1</v>
      </c>
      <c r="BC1217">
        <v>1</v>
      </c>
      <c r="BD1217">
        <v>1</v>
      </c>
      <c r="BE1217">
        <v>1</v>
      </c>
      <c r="BF1217">
        <v>2</v>
      </c>
      <c r="BG1217">
        <v>2</v>
      </c>
      <c r="BH1217">
        <v>1</v>
      </c>
      <c r="BI1217">
        <v>1</v>
      </c>
      <c r="BJ1217">
        <v>1</v>
      </c>
      <c r="BK1217">
        <v>1</v>
      </c>
      <c r="BL1217">
        <v>1</v>
      </c>
      <c r="BM1217">
        <v>3</v>
      </c>
      <c r="BN1217">
        <v>3</v>
      </c>
      <c r="BO1217">
        <v>1</v>
      </c>
      <c r="BP1217">
        <v>1</v>
      </c>
      <c r="BQ1217">
        <v>2</v>
      </c>
      <c r="BR1217">
        <v>1</v>
      </c>
      <c r="BS1217">
        <v>2</v>
      </c>
    </row>
    <row r="1218" spans="1:72">
      <c r="A1218" s="9">
        <v>5266</v>
      </c>
      <c r="B1218" s="9">
        <v>1</v>
      </c>
      <c r="C1218" s="9">
        <v>6</v>
      </c>
      <c r="D1218" s="9">
        <v>1</v>
      </c>
      <c r="E1218" s="9">
        <v>9</v>
      </c>
      <c r="F1218" s="9">
        <v>0</v>
      </c>
      <c r="G1218" s="9">
        <v>0</v>
      </c>
      <c r="H1218" s="9">
        <v>0</v>
      </c>
      <c r="I1218" s="9">
        <v>1</v>
      </c>
      <c r="J1218" s="9">
        <v>0</v>
      </c>
      <c r="K1218" s="9">
        <v>0</v>
      </c>
      <c r="L1218" s="9">
        <v>0</v>
      </c>
      <c r="M1218" s="9">
        <v>1</v>
      </c>
      <c r="N1218" s="9">
        <v>2</v>
      </c>
      <c r="O1218" s="9">
        <v>1</v>
      </c>
      <c r="P1218" s="9">
        <v>1</v>
      </c>
      <c r="Q1218" s="9">
        <v>1</v>
      </c>
      <c r="R1218" s="9">
        <v>1</v>
      </c>
      <c r="S1218" s="9">
        <v>1</v>
      </c>
      <c r="T1218" s="9">
        <v>1</v>
      </c>
      <c r="U1218" s="9">
        <v>1</v>
      </c>
      <c r="V1218" s="9">
        <v>1</v>
      </c>
      <c r="W1218" s="75">
        <v>1</v>
      </c>
      <c r="X1218" s="75">
        <v>1</v>
      </c>
      <c r="Y1218" s="75">
        <v>2</v>
      </c>
      <c r="Z1218" s="9">
        <v>1</v>
      </c>
      <c r="AA1218" s="9">
        <v>1</v>
      </c>
      <c r="AB1218" s="9">
        <v>2</v>
      </c>
      <c r="AC1218" s="9">
        <v>1</v>
      </c>
      <c r="AD1218" s="9">
        <v>1</v>
      </c>
      <c r="AE1218" s="9">
        <v>1</v>
      </c>
      <c r="AF1218" s="9">
        <v>1</v>
      </c>
      <c r="AG1218" s="9">
        <v>1</v>
      </c>
      <c r="AH1218" s="9">
        <v>1</v>
      </c>
      <c r="AI1218" s="9">
        <v>2</v>
      </c>
      <c r="AJ1218">
        <v>2</v>
      </c>
      <c r="AK1218" t="s">
        <v>957</v>
      </c>
      <c r="AL1218" s="58">
        <v>2</v>
      </c>
      <c r="AM1218">
        <v>1</v>
      </c>
      <c r="AN1218">
        <v>1</v>
      </c>
      <c r="AO1218">
        <v>2</v>
      </c>
      <c r="AP1218">
        <v>2</v>
      </c>
      <c r="AQ1218">
        <v>2</v>
      </c>
      <c r="AR1218">
        <v>2</v>
      </c>
      <c r="AS1218">
        <v>2</v>
      </c>
      <c r="AT1218">
        <v>1</v>
      </c>
      <c r="AU1218">
        <v>1</v>
      </c>
      <c r="AV1218">
        <v>1</v>
      </c>
      <c r="AW1218">
        <v>1</v>
      </c>
      <c r="AX1218">
        <v>1</v>
      </c>
      <c r="AY1218">
        <v>1</v>
      </c>
      <c r="AZ1218">
        <v>1</v>
      </c>
      <c r="BA1218">
        <v>1</v>
      </c>
      <c r="BB1218">
        <v>2</v>
      </c>
      <c r="BC1218">
        <v>1</v>
      </c>
      <c r="BD1218">
        <v>1</v>
      </c>
      <c r="BE1218">
        <v>1</v>
      </c>
      <c r="BF1218">
        <v>2</v>
      </c>
      <c r="BG1218">
        <v>2</v>
      </c>
      <c r="BH1218">
        <v>1</v>
      </c>
      <c r="BI1218">
        <v>1</v>
      </c>
      <c r="BJ1218">
        <v>1</v>
      </c>
      <c r="BK1218">
        <v>1</v>
      </c>
      <c r="BL1218">
        <v>1</v>
      </c>
      <c r="BM1218">
        <v>3</v>
      </c>
      <c r="BN1218">
        <v>4</v>
      </c>
      <c r="BO1218">
        <v>1</v>
      </c>
      <c r="BP1218">
        <v>2</v>
      </c>
      <c r="BQ1218">
        <v>1</v>
      </c>
      <c r="BR1218">
        <v>1</v>
      </c>
      <c r="BS1218">
        <v>2</v>
      </c>
    </row>
    <row r="1219" spans="1:72" hidden="1">
      <c r="A1219" s="9">
        <v>5267</v>
      </c>
      <c r="B1219" s="9">
        <v>1</v>
      </c>
      <c r="C1219" s="9">
        <v>3</v>
      </c>
      <c r="D1219" s="9">
        <v>1</v>
      </c>
      <c r="E1219" s="9">
        <v>8</v>
      </c>
      <c r="F1219" s="9">
        <v>0</v>
      </c>
      <c r="G1219" s="9">
        <v>0</v>
      </c>
      <c r="H1219" s="9">
        <v>0</v>
      </c>
      <c r="I1219" s="9">
        <v>0</v>
      </c>
      <c r="J1219" s="9">
        <v>0</v>
      </c>
      <c r="K1219" s="9">
        <v>0</v>
      </c>
      <c r="L1219" s="9">
        <v>1</v>
      </c>
      <c r="M1219" s="9">
        <v>2</v>
      </c>
      <c r="N1219" s="9">
        <v>1</v>
      </c>
      <c r="O1219" s="9">
        <v>2</v>
      </c>
      <c r="P1219" s="9">
        <v>2</v>
      </c>
      <c r="Q1219" s="9">
        <v>1</v>
      </c>
      <c r="R1219" s="9">
        <v>1</v>
      </c>
      <c r="S1219" s="9">
        <v>1</v>
      </c>
      <c r="T1219" s="9">
        <v>2</v>
      </c>
      <c r="U1219" s="9">
        <v>1</v>
      </c>
      <c r="V1219" s="9">
        <v>2</v>
      </c>
      <c r="W1219" s="75">
        <v>2</v>
      </c>
      <c r="X1219" s="75" t="s">
        <v>956</v>
      </c>
      <c r="Y1219" s="75" t="s">
        <v>952</v>
      </c>
      <c r="Z1219" s="9" t="s">
        <v>952</v>
      </c>
      <c r="AA1219" s="9">
        <v>2</v>
      </c>
      <c r="AB1219" s="9">
        <v>1</v>
      </c>
      <c r="AC1219" s="9">
        <v>1</v>
      </c>
      <c r="AD1219" s="9">
        <v>1</v>
      </c>
      <c r="AE1219" s="9">
        <v>1</v>
      </c>
      <c r="AF1219" s="9">
        <v>1</v>
      </c>
      <c r="AG1219" s="9">
        <v>1</v>
      </c>
      <c r="AH1219" s="9">
        <v>1</v>
      </c>
      <c r="AI1219" s="9">
        <v>2</v>
      </c>
      <c r="AJ1219">
        <v>2</v>
      </c>
      <c r="AK1219" t="s">
        <v>957</v>
      </c>
      <c r="AL1219" s="58">
        <v>2</v>
      </c>
      <c r="AM1219">
        <v>1</v>
      </c>
      <c r="AN1219">
        <v>1</v>
      </c>
      <c r="AO1219">
        <v>2</v>
      </c>
      <c r="AP1219">
        <v>1</v>
      </c>
      <c r="AQ1219">
        <v>2</v>
      </c>
      <c r="AR1219">
        <v>1</v>
      </c>
      <c r="AS1219">
        <v>2</v>
      </c>
      <c r="AT1219">
        <v>2</v>
      </c>
      <c r="AU1219">
        <v>1</v>
      </c>
      <c r="AV1219">
        <v>2</v>
      </c>
      <c r="AW1219">
        <v>2</v>
      </c>
      <c r="AX1219">
        <v>2</v>
      </c>
      <c r="AY1219">
        <v>2</v>
      </c>
      <c r="AZ1219">
        <v>2</v>
      </c>
      <c r="BA1219">
        <v>2</v>
      </c>
      <c r="BB1219">
        <v>2</v>
      </c>
      <c r="BC1219">
        <v>1</v>
      </c>
      <c r="BD1219">
        <v>1</v>
      </c>
      <c r="BE1219">
        <v>2</v>
      </c>
      <c r="BF1219" t="s">
        <v>957</v>
      </c>
      <c r="BG1219" t="s">
        <v>957</v>
      </c>
      <c r="BH1219">
        <v>1</v>
      </c>
      <c r="BI1219">
        <v>2</v>
      </c>
      <c r="BJ1219">
        <v>1</v>
      </c>
      <c r="BK1219">
        <v>2</v>
      </c>
      <c r="BL1219">
        <v>3</v>
      </c>
      <c r="BM1219">
        <v>1</v>
      </c>
      <c r="BN1219">
        <v>4</v>
      </c>
      <c r="BO1219">
        <v>2</v>
      </c>
      <c r="BP1219">
        <v>2</v>
      </c>
      <c r="BQ1219">
        <v>3</v>
      </c>
      <c r="BR1219">
        <v>1</v>
      </c>
      <c r="BS1219">
        <v>5</v>
      </c>
    </row>
    <row r="1220" spans="1:72" hidden="1">
      <c r="A1220" s="9">
        <v>5268</v>
      </c>
      <c r="B1220" s="9">
        <v>1</v>
      </c>
      <c r="C1220" s="9">
        <v>3</v>
      </c>
      <c r="D1220" s="9">
        <v>1</v>
      </c>
      <c r="E1220" s="9">
        <v>4</v>
      </c>
      <c r="F1220" s="9">
        <v>0</v>
      </c>
      <c r="G1220" s="9">
        <v>0</v>
      </c>
      <c r="H1220" s="9">
        <v>0</v>
      </c>
      <c r="I1220" s="9">
        <v>0</v>
      </c>
      <c r="J1220" s="9">
        <v>0</v>
      </c>
      <c r="K1220" s="9">
        <v>1</v>
      </c>
      <c r="L1220" s="9">
        <v>0</v>
      </c>
      <c r="M1220" s="9">
        <v>3</v>
      </c>
      <c r="N1220" s="9">
        <v>1</v>
      </c>
      <c r="O1220" s="9">
        <v>2</v>
      </c>
      <c r="P1220" s="9">
        <v>2</v>
      </c>
      <c r="Q1220" s="9">
        <v>1</v>
      </c>
      <c r="R1220" s="9">
        <v>1</v>
      </c>
      <c r="S1220" s="9">
        <v>2</v>
      </c>
      <c r="T1220" s="9">
        <v>2</v>
      </c>
      <c r="U1220" s="9">
        <v>1</v>
      </c>
      <c r="V1220" s="9">
        <v>2</v>
      </c>
      <c r="W1220" s="75">
        <v>2</v>
      </c>
      <c r="X1220" s="75" t="s">
        <v>956</v>
      </c>
      <c r="Y1220" s="75" t="s">
        <v>952</v>
      </c>
      <c r="Z1220" s="9" t="s">
        <v>952</v>
      </c>
      <c r="AA1220" s="9">
        <v>2</v>
      </c>
      <c r="AB1220" s="9">
        <v>2</v>
      </c>
      <c r="AC1220" s="9">
        <v>1</v>
      </c>
      <c r="AD1220" s="9">
        <v>1</v>
      </c>
      <c r="AE1220" s="9">
        <v>1</v>
      </c>
      <c r="AF1220" s="9">
        <v>2</v>
      </c>
      <c r="AG1220" s="9">
        <v>1</v>
      </c>
      <c r="AH1220" s="91">
        <v>1</v>
      </c>
      <c r="AI1220" s="9">
        <v>1</v>
      </c>
      <c r="AJ1220">
        <v>2</v>
      </c>
      <c r="AK1220" t="s">
        <v>957</v>
      </c>
      <c r="AL1220" s="58">
        <v>2</v>
      </c>
      <c r="AM1220">
        <v>1</v>
      </c>
      <c r="AN1220">
        <v>1</v>
      </c>
      <c r="AO1220">
        <v>2</v>
      </c>
      <c r="AP1220">
        <v>2</v>
      </c>
      <c r="AQ1220">
        <v>2</v>
      </c>
      <c r="AR1220">
        <v>2</v>
      </c>
      <c r="AS1220">
        <v>2</v>
      </c>
      <c r="AT1220">
        <v>1</v>
      </c>
      <c r="AU1220">
        <v>2</v>
      </c>
      <c r="AV1220">
        <v>2</v>
      </c>
      <c r="AW1220">
        <v>1</v>
      </c>
      <c r="AX1220">
        <v>2</v>
      </c>
      <c r="AY1220">
        <v>2</v>
      </c>
      <c r="AZ1220">
        <v>2</v>
      </c>
      <c r="BA1220">
        <v>1</v>
      </c>
      <c r="BB1220">
        <v>2</v>
      </c>
      <c r="BC1220">
        <v>1</v>
      </c>
      <c r="BD1220">
        <v>1</v>
      </c>
      <c r="BE1220">
        <v>2</v>
      </c>
      <c r="BF1220" t="s">
        <v>957</v>
      </c>
      <c r="BG1220" t="s">
        <v>957</v>
      </c>
      <c r="BH1220">
        <v>1</v>
      </c>
      <c r="BI1220">
        <v>2</v>
      </c>
      <c r="BJ1220">
        <v>1</v>
      </c>
      <c r="BK1220">
        <v>2</v>
      </c>
      <c r="BL1220">
        <v>2</v>
      </c>
      <c r="BM1220">
        <v>2</v>
      </c>
      <c r="BN1220">
        <v>4</v>
      </c>
      <c r="BO1220">
        <v>1</v>
      </c>
      <c r="BP1220">
        <v>4</v>
      </c>
      <c r="BQ1220">
        <v>2</v>
      </c>
      <c r="BR1220">
        <v>1</v>
      </c>
      <c r="BS1220">
        <v>5</v>
      </c>
      <c r="BT1220" t="s">
        <v>598</v>
      </c>
    </row>
    <row r="1221" spans="1:72">
      <c r="A1221" s="9">
        <v>5269</v>
      </c>
      <c r="B1221" s="9">
        <v>1</v>
      </c>
      <c r="C1221" s="9">
        <v>8</v>
      </c>
      <c r="D1221" s="9">
        <v>7</v>
      </c>
      <c r="E1221" s="9">
        <v>16</v>
      </c>
      <c r="F1221" s="9">
        <v>0</v>
      </c>
      <c r="G1221" s="9">
        <v>0</v>
      </c>
      <c r="H1221" s="9">
        <v>0</v>
      </c>
      <c r="I1221" s="9">
        <v>0</v>
      </c>
      <c r="J1221" s="9">
        <v>0</v>
      </c>
      <c r="K1221" s="9">
        <v>1</v>
      </c>
      <c r="L1221" s="9">
        <v>0</v>
      </c>
      <c r="M1221" s="9">
        <v>2</v>
      </c>
      <c r="N1221" s="9">
        <v>2</v>
      </c>
      <c r="O1221" s="9">
        <v>1</v>
      </c>
      <c r="P1221" s="9">
        <v>1</v>
      </c>
      <c r="Q1221" s="9">
        <v>1</v>
      </c>
      <c r="R1221" s="9">
        <v>1</v>
      </c>
      <c r="S1221" s="9">
        <v>1</v>
      </c>
      <c r="T1221" s="9">
        <v>2</v>
      </c>
      <c r="U1221" s="9">
        <v>1</v>
      </c>
      <c r="V1221" s="9">
        <v>2</v>
      </c>
      <c r="W1221" s="75">
        <v>1</v>
      </c>
      <c r="X1221" s="75">
        <v>1</v>
      </c>
      <c r="Y1221" s="75">
        <v>2</v>
      </c>
      <c r="Z1221" s="9">
        <v>2</v>
      </c>
      <c r="AA1221" s="9">
        <v>1</v>
      </c>
      <c r="AB1221" s="9">
        <v>2</v>
      </c>
      <c r="AC1221" s="9">
        <v>2</v>
      </c>
      <c r="AD1221" s="9">
        <v>1</v>
      </c>
      <c r="AE1221" s="9">
        <v>2</v>
      </c>
      <c r="AF1221" s="9">
        <v>2</v>
      </c>
      <c r="AG1221" s="9">
        <v>1</v>
      </c>
      <c r="AH1221" s="91">
        <v>2</v>
      </c>
      <c r="AI1221" s="9">
        <v>2</v>
      </c>
      <c r="AJ1221">
        <v>2</v>
      </c>
      <c r="AK1221" t="s">
        <v>957</v>
      </c>
      <c r="AL1221" s="58">
        <v>1</v>
      </c>
      <c r="AM1221">
        <v>1</v>
      </c>
      <c r="AN1221">
        <v>1</v>
      </c>
      <c r="AO1221">
        <v>2</v>
      </c>
      <c r="AP1221">
        <v>2</v>
      </c>
      <c r="AQ1221">
        <v>2</v>
      </c>
      <c r="AR1221">
        <v>2</v>
      </c>
      <c r="AS1221">
        <v>2</v>
      </c>
      <c r="AT1221">
        <v>2</v>
      </c>
      <c r="AU1221">
        <v>2</v>
      </c>
      <c r="AV1221">
        <v>2</v>
      </c>
      <c r="AW1221">
        <v>1</v>
      </c>
      <c r="AX1221">
        <v>2</v>
      </c>
      <c r="AY1221">
        <v>2</v>
      </c>
      <c r="AZ1221">
        <v>2</v>
      </c>
      <c r="BA1221">
        <v>1</v>
      </c>
      <c r="BB1221">
        <v>1</v>
      </c>
      <c r="BC1221">
        <v>2</v>
      </c>
      <c r="BD1221">
        <v>1</v>
      </c>
      <c r="BE1221">
        <v>1</v>
      </c>
      <c r="BF1221">
        <v>1</v>
      </c>
      <c r="BG1221">
        <v>1</v>
      </c>
      <c r="BH1221">
        <v>1</v>
      </c>
      <c r="BI1221">
        <v>1</v>
      </c>
      <c r="BJ1221">
        <v>1</v>
      </c>
      <c r="BK1221">
        <v>2</v>
      </c>
      <c r="BL1221">
        <v>2</v>
      </c>
      <c r="BM1221">
        <v>1</v>
      </c>
      <c r="BN1221">
        <v>2</v>
      </c>
      <c r="BO1221">
        <v>3</v>
      </c>
      <c r="BP1221">
        <v>2</v>
      </c>
      <c r="BQ1221">
        <v>3</v>
      </c>
      <c r="BR1221">
        <v>2</v>
      </c>
      <c r="BS1221">
        <v>2</v>
      </c>
      <c r="BT1221" t="s">
        <v>599</v>
      </c>
    </row>
    <row r="1222" spans="1:72">
      <c r="A1222" s="9">
        <v>5270</v>
      </c>
      <c r="B1222" s="9">
        <v>2</v>
      </c>
      <c r="C1222" s="9">
        <v>3</v>
      </c>
      <c r="D1222" s="9">
        <v>1</v>
      </c>
      <c r="E1222" s="9">
        <v>2</v>
      </c>
      <c r="F1222" s="9">
        <v>0</v>
      </c>
      <c r="G1222" s="9">
        <v>0</v>
      </c>
      <c r="H1222" s="9">
        <v>0</v>
      </c>
      <c r="I1222" s="9">
        <v>1</v>
      </c>
      <c r="J1222" s="9">
        <v>0</v>
      </c>
      <c r="K1222" s="9">
        <v>0</v>
      </c>
      <c r="L1222" s="9">
        <v>0</v>
      </c>
      <c r="M1222" s="9">
        <v>2</v>
      </c>
      <c r="N1222" s="9">
        <v>2</v>
      </c>
      <c r="O1222" s="9">
        <v>2</v>
      </c>
      <c r="P1222" s="9">
        <v>2</v>
      </c>
      <c r="Q1222" s="9">
        <v>1</v>
      </c>
      <c r="R1222" s="9">
        <v>1</v>
      </c>
      <c r="S1222" s="9">
        <v>1</v>
      </c>
      <c r="T1222" s="9">
        <v>1</v>
      </c>
      <c r="U1222" s="9">
        <v>1</v>
      </c>
      <c r="V1222" s="9">
        <v>2</v>
      </c>
      <c r="W1222" s="75">
        <v>2</v>
      </c>
      <c r="X1222" s="75" t="s">
        <v>956</v>
      </c>
      <c r="Y1222" s="75" t="s">
        <v>952</v>
      </c>
      <c r="Z1222" s="9" t="s">
        <v>952</v>
      </c>
      <c r="AA1222" s="9">
        <v>2</v>
      </c>
      <c r="AB1222" s="9">
        <v>2</v>
      </c>
      <c r="AC1222" s="9">
        <v>2</v>
      </c>
      <c r="AD1222" s="9">
        <v>1</v>
      </c>
      <c r="AE1222" s="9">
        <v>2</v>
      </c>
      <c r="AF1222" s="9">
        <v>2</v>
      </c>
      <c r="AG1222" s="9">
        <v>2</v>
      </c>
      <c r="AH1222" s="9">
        <v>1</v>
      </c>
      <c r="AI1222" s="9">
        <v>2</v>
      </c>
      <c r="AJ1222">
        <v>2</v>
      </c>
      <c r="AK1222" t="s">
        <v>957</v>
      </c>
      <c r="AL1222" s="58">
        <v>2</v>
      </c>
      <c r="AM1222">
        <v>1</v>
      </c>
      <c r="AN1222">
        <v>2</v>
      </c>
      <c r="AO1222">
        <v>2</v>
      </c>
      <c r="AP1222">
        <v>2</v>
      </c>
      <c r="AQ1222">
        <v>2</v>
      </c>
      <c r="AR1222">
        <v>2</v>
      </c>
      <c r="AS1222">
        <v>2</v>
      </c>
      <c r="AT1222">
        <v>2</v>
      </c>
      <c r="AU1222">
        <v>2</v>
      </c>
      <c r="AV1222">
        <v>2</v>
      </c>
      <c r="AW1222">
        <v>2</v>
      </c>
      <c r="AX1222">
        <v>2</v>
      </c>
      <c r="AY1222">
        <v>2</v>
      </c>
      <c r="AZ1222">
        <v>2</v>
      </c>
      <c r="BA1222">
        <v>2</v>
      </c>
      <c r="BB1222">
        <v>1</v>
      </c>
      <c r="BC1222">
        <v>1</v>
      </c>
      <c r="BD1222">
        <v>1</v>
      </c>
      <c r="BE1222">
        <v>2</v>
      </c>
      <c r="BF1222" t="s">
        <v>957</v>
      </c>
      <c r="BG1222" t="s">
        <v>957</v>
      </c>
      <c r="BH1222">
        <v>2</v>
      </c>
      <c r="BI1222">
        <v>3</v>
      </c>
      <c r="BJ1222">
        <v>1</v>
      </c>
      <c r="BK1222">
        <v>2</v>
      </c>
      <c r="BL1222">
        <v>2</v>
      </c>
      <c r="BM1222">
        <v>1</v>
      </c>
      <c r="BN1222">
        <v>4</v>
      </c>
      <c r="BO1222">
        <v>2</v>
      </c>
      <c r="BP1222">
        <v>2</v>
      </c>
      <c r="BQ1222">
        <v>3</v>
      </c>
      <c r="BR1222">
        <v>1</v>
      </c>
      <c r="BS1222">
        <v>3</v>
      </c>
    </row>
    <row r="1223" spans="1:72">
      <c r="A1223" s="9">
        <v>5271</v>
      </c>
      <c r="B1223" s="9">
        <v>2</v>
      </c>
      <c r="C1223" s="9">
        <v>4</v>
      </c>
      <c r="D1223" s="9">
        <v>1</v>
      </c>
      <c r="E1223" s="9">
        <v>5</v>
      </c>
      <c r="F1223" s="9">
        <v>0</v>
      </c>
      <c r="G1223" s="9">
        <v>0</v>
      </c>
      <c r="H1223" s="9">
        <v>0</v>
      </c>
      <c r="I1223" s="9">
        <v>1</v>
      </c>
      <c r="J1223" s="9">
        <v>0</v>
      </c>
      <c r="K1223" s="9">
        <v>0</v>
      </c>
      <c r="L1223" s="9">
        <v>0</v>
      </c>
      <c r="M1223" s="9">
        <v>2</v>
      </c>
      <c r="N1223" s="9">
        <v>2</v>
      </c>
      <c r="O1223" s="9">
        <v>2</v>
      </c>
      <c r="P1223" s="9">
        <v>1</v>
      </c>
      <c r="Q1223" s="9">
        <v>1</v>
      </c>
      <c r="R1223" s="9">
        <v>1</v>
      </c>
      <c r="S1223" s="9">
        <v>1</v>
      </c>
      <c r="T1223" s="9">
        <v>2</v>
      </c>
      <c r="U1223" s="9">
        <v>1</v>
      </c>
      <c r="V1223" s="9">
        <v>2</v>
      </c>
      <c r="W1223" s="75">
        <v>2</v>
      </c>
      <c r="X1223" s="75" t="s">
        <v>956</v>
      </c>
      <c r="Y1223" s="75" t="s">
        <v>952</v>
      </c>
      <c r="Z1223" s="9" t="s">
        <v>952</v>
      </c>
      <c r="AA1223" s="9">
        <v>1</v>
      </c>
      <c r="AB1223" s="9">
        <v>2</v>
      </c>
      <c r="AC1223" s="9">
        <v>1</v>
      </c>
      <c r="AD1223" s="9">
        <v>1</v>
      </c>
      <c r="AE1223" s="9">
        <v>2</v>
      </c>
      <c r="AF1223" s="9">
        <v>1</v>
      </c>
      <c r="AG1223" s="9">
        <v>1</v>
      </c>
      <c r="AH1223" s="91"/>
      <c r="AI1223" s="9"/>
      <c r="AJ1223">
        <v>2</v>
      </c>
      <c r="AK1223" t="s">
        <v>957</v>
      </c>
      <c r="AL1223" s="58">
        <v>1</v>
      </c>
      <c r="AM1223">
        <v>1</v>
      </c>
      <c r="AN1223">
        <v>2</v>
      </c>
      <c r="AO1223">
        <v>2</v>
      </c>
      <c r="AP1223">
        <v>2</v>
      </c>
      <c r="AQ1223">
        <v>2</v>
      </c>
      <c r="AR1223">
        <v>2</v>
      </c>
      <c r="AS1223">
        <v>2</v>
      </c>
      <c r="AT1223">
        <v>2</v>
      </c>
      <c r="AU1223">
        <v>2</v>
      </c>
      <c r="AV1223">
        <v>2</v>
      </c>
      <c r="AW1223">
        <v>2</v>
      </c>
      <c r="AX1223">
        <v>2</v>
      </c>
      <c r="AY1223">
        <v>2</v>
      </c>
      <c r="AZ1223">
        <v>2</v>
      </c>
      <c r="BA1223">
        <v>2</v>
      </c>
      <c r="BB1223">
        <v>2</v>
      </c>
      <c r="BC1223">
        <v>1</v>
      </c>
      <c r="BD1223">
        <v>1</v>
      </c>
      <c r="BE1223">
        <v>1</v>
      </c>
      <c r="BF1223">
        <v>3</v>
      </c>
      <c r="BG1223">
        <v>2</v>
      </c>
      <c r="BH1223">
        <v>2</v>
      </c>
      <c r="BI1223">
        <v>3</v>
      </c>
      <c r="BJ1223">
        <v>2</v>
      </c>
      <c r="BK1223">
        <v>2</v>
      </c>
      <c r="BL1223">
        <v>2</v>
      </c>
      <c r="BM1223">
        <v>1</v>
      </c>
      <c r="BN1223">
        <v>4</v>
      </c>
      <c r="BO1223">
        <v>1</v>
      </c>
      <c r="BP1223">
        <v>2</v>
      </c>
      <c r="BQ1223">
        <v>1</v>
      </c>
      <c r="BR1223">
        <v>1</v>
      </c>
      <c r="BS1223">
        <v>5</v>
      </c>
      <c r="BT1223" t="s">
        <v>600</v>
      </c>
    </row>
    <row r="1224" spans="1:72" hidden="1">
      <c r="A1224" s="9">
        <v>5272</v>
      </c>
      <c r="B1224" s="9">
        <v>2</v>
      </c>
      <c r="C1224" s="9">
        <v>4</v>
      </c>
      <c r="D1224" s="9">
        <v>4</v>
      </c>
      <c r="E1224" s="9">
        <v>10</v>
      </c>
      <c r="F1224" s="9">
        <v>1</v>
      </c>
      <c r="G1224" s="9">
        <v>0</v>
      </c>
      <c r="H1224" s="9">
        <v>1</v>
      </c>
      <c r="I1224" s="9">
        <v>0</v>
      </c>
      <c r="J1224" s="9">
        <v>0</v>
      </c>
      <c r="K1224" s="9">
        <v>0</v>
      </c>
      <c r="L1224" s="9">
        <v>0</v>
      </c>
      <c r="M1224" s="9">
        <v>2</v>
      </c>
      <c r="N1224" s="9">
        <v>1</v>
      </c>
      <c r="O1224" s="9">
        <v>2</v>
      </c>
      <c r="P1224" s="9">
        <v>2</v>
      </c>
      <c r="Q1224" s="9">
        <v>1</v>
      </c>
      <c r="R1224" s="9">
        <v>1</v>
      </c>
      <c r="S1224" s="9">
        <v>1</v>
      </c>
      <c r="T1224" s="9">
        <v>2</v>
      </c>
      <c r="U1224" s="9">
        <v>1</v>
      </c>
      <c r="V1224" s="9">
        <v>2</v>
      </c>
      <c r="W1224" s="75">
        <v>1</v>
      </c>
      <c r="X1224" s="75">
        <v>1</v>
      </c>
      <c r="Y1224" s="75">
        <v>2</v>
      </c>
      <c r="Z1224" s="9">
        <v>1</v>
      </c>
      <c r="AA1224" s="9">
        <v>2</v>
      </c>
      <c r="AB1224" s="9">
        <v>1</v>
      </c>
      <c r="AC1224" s="9">
        <v>1</v>
      </c>
      <c r="AD1224" s="9">
        <v>1</v>
      </c>
      <c r="AE1224" s="9">
        <v>1</v>
      </c>
      <c r="AF1224" s="9">
        <v>1</v>
      </c>
      <c r="AG1224" s="9">
        <v>1</v>
      </c>
      <c r="AH1224" s="9">
        <v>1</v>
      </c>
      <c r="AI1224" s="9">
        <v>1</v>
      </c>
      <c r="AJ1224">
        <v>1</v>
      </c>
      <c r="AK1224">
        <v>1</v>
      </c>
      <c r="AL1224" s="58">
        <v>2</v>
      </c>
      <c r="AM1224">
        <v>1</v>
      </c>
      <c r="AN1224">
        <v>1</v>
      </c>
      <c r="AO1224">
        <v>1</v>
      </c>
      <c r="AP1224">
        <v>1</v>
      </c>
      <c r="AQ1224">
        <v>2</v>
      </c>
      <c r="AR1224">
        <v>1</v>
      </c>
      <c r="AS1224">
        <v>2</v>
      </c>
      <c r="AT1224">
        <v>1</v>
      </c>
      <c r="AU1224">
        <v>1</v>
      </c>
      <c r="AV1224">
        <v>2</v>
      </c>
      <c r="AW1224">
        <v>1</v>
      </c>
      <c r="AX1224">
        <v>2</v>
      </c>
      <c r="AY1224">
        <v>2</v>
      </c>
      <c r="AZ1224">
        <v>2</v>
      </c>
      <c r="BA1224">
        <v>1</v>
      </c>
      <c r="BB1224">
        <v>1</v>
      </c>
      <c r="BC1224">
        <v>1</v>
      </c>
      <c r="BD1224">
        <v>1</v>
      </c>
      <c r="BE1224">
        <v>1</v>
      </c>
      <c r="BF1224">
        <v>2</v>
      </c>
      <c r="BG1224">
        <v>1</v>
      </c>
      <c r="BH1224">
        <v>1</v>
      </c>
      <c r="BI1224">
        <v>1</v>
      </c>
      <c r="BJ1224">
        <v>1</v>
      </c>
      <c r="BK1224">
        <v>2</v>
      </c>
      <c r="BL1224">
        <v>1</v>
      </c>
      <c r="BM1224">
        <v>1</v>
      </c>
      <c r="BN1224">
        <v>4</v>
      </c>
      <c r="BO1224">
        <v>3</v>
      </c>
      <c r="BP1224">
        <v>2</v>
      </c>
      <c r="BQ1224">
        <v>2</v>
      </c>
      <c r="BR1224">
        <v>1</v>
      </c>
      <c r="BS1224">
        <v>2</v>
      </c>
      <c r="BT1224" t="s">
        <v>601</v>
      </c>
    </row>
    <row r="1225" spans="1:72" hidden="1">
      <c r="A1225" s="9">
        <v>5273</v>
      </c>
      <c r="B1225" s="9">
        <v>2</v>
      </c>
      <c r="C1225" s="9">
        <v>5</v>
      </c>
      <c r="D1225" s="9">
        <v>4</v>
      </c>
      <c r="E1225" s="9">
        <v>13</v>
      </c>
      <c r="F1225" s="9">
        <v>0</v>
      </c>
      <c r="G1225" s="9">
        <v>0</v>
      </c>
      <c r="H1225" s="9">
        <v>0</v>
      </c>
      <c r="I1225" s="9">
        <v>1</v>
      </c>
      <c r="J1225" s="9">
        <v>0</v>
      </c>
      <c r="K1225" s="9">
        <v>0</v>
      </c>
      <c r="L1225" s="9">
        <v>0</v>
      </c>
      <c r="M1225" s="9">
        <v>2</v>
      </c>
      <c r="N1225" s="9">
        <v>1</v>
      </c>
      <c r="O1225" s="9">
        <v>1</v>
      </c>
      <c r="P1225" s="9">
        <v>1</v>
      </c>
      <c r="Q1225" s="9">
        <v>1</v>
      </c>
      <c r="R1225" s="9">
        <v>1</v>
      </c>
      <c r="S1225" s="9">
        <v>1</v>
      </c>
      <c r="T1225" s="9">
        <v>1</v>
      </c>
      <c r="U1225" s="9">
        <v>1</v>
      </c>
      <c r="V1225" s="9">
        <v>1</v>
      </c>
      <c r="W1225" s="75">
        <v>1</v>
      </c>
      <c r="X1225" s="75">
        <v>1</v>
      </c>
      <c r="Y1225" s="75">
        <v>2</v>
      </c>
      <c r="Z1225" s="9">
        <v>2</v>
      </c>
      <c r="AA1225" s="9">
        <v>1</v>
      </c>
      <c r="AB1225" s="9">
        <v>2</v>
      </c>
      <c r="AC1225" s="9">
        <v>1</v>
      </c>
      <c r="AD1225" s="9">
        <v>1</v>
      </c>
      <c r="AE1225" s="9">
        <v>2</v>
      </c>
      <c r="AF1225" s="9">
        <v>1</v>
      </c>
      <c r="AG1225" s="9">
        <v>1</v>
      </c>
      <c r="AH1225" s="91">
        <v>1</v>
      </c>
      <c r="AI1225" s="9">
        <v>2</v>
      </c>
      <c r="AJ1225">
        <v>2</v>
      </c>
      <c r="AK1225" t="s">
        <v>957</v>
      </c>
      <c r="AL1225" s="58">
        <v>1</v>
      </c>
      <c r="AM1225">
        <v>2</v>
      </c>
      <c r="AN1225">
        <v>1</v>
      </c>
      <c r="AO1225">
        <v>2</v>
      </c>
      <c r="AP1225">
        <v>1</v>
      </c>
      <c r="AQ1225">
        <v>2</v>
      </c>
      <c r="AR1225">
        <v>2</v>
      </c>
      <c r="AS1225">
        <v>2</v>
      </c>
      <c r="AT1225">
        <v>2</v>
      </c>
      <c r="AU1225">
        <v>2</v>
      </c>
      <c r="AV1225">
        <v>2</v>
      </c>
      <c r="AW1225">
        <v>2</v>
      </c>
      <c r="AX1225">
        <v>2</v>
      </c>
      <c r="AY1225">
        <v>2</v>
      </c>
      <c r="AZ1225">
        <v>1</v>
      </c>
      <c r="BA1225">
        <v>2</v>
      </c>
      <c r="BB1225">
        <v>2</v>
      </c>
      <c r="BC1225">
        <v>1</v>
      </c>
      <c r="BD1225">
        <v>1</v>
      </c>
      <c r="BE1225">
        <v>1</v>
      </c>
      <c r="BF1225">
        <v>4</v>
      </c>
      <c r="BG1225">
        <v>4</v>
      </c>
      <c r="BH1225">
        <v>1</v>
      </c>
      <c r="BI1225">
        <v>2</v>
      </c>
      <c r="BJ1225">
        <v>1</v>
      </c>
      <c r="BK1225">
        <v>4</v>
      </c>
      <c r="BL1225">
        <v>4</v>
      </c>
      <c r="BM1225">
        <v>2</v>
      </c>
      <c r="BN1225">
        <v>4</v>
      </c>
      <c r="BO1225">
        <v>4</v>
      </c>
      <c r="BP1225">
        <v>1</v>
      </c>
      <c r="BQ1225">
        <v>2</v>
      </c>
      <c r="BR1225">
        <v>1</v>
      </c>
      <c r="BS1225">
        <v>4</v>
      </c>
      <c r="BT1225" t="s">
        <v>602</v>
      </c>
    </row>
    <row r="1226" spans="1:72" hidden="1">
      <c r="A1226" s="9">
        <v>5274</v>
      </c>
      <c r="B1226" s="9">
        <v>2</v>
      </c>
      <c r="C1226" s="9">
        <v>4</v>
      </c>
      <c r="D1226" s="9">
        <v>1</v>
      </c>
      <c r="E1226" s="9">
        <v>1</v>
      </c>
      <c r="F1226" s="9">
        <v>0</v>
      </c>
      <c r="G1226" s="9">
        <v>0</v>
      </c>
      <c r="H1226" s="9">
        <v>0</v>
      </c>
      <c r="I1226" s="9">
        <v>0</v>
      </c>
      <c r="J1226" s="9">
        <v>1</v>
      </c>
      <c r="K1226" s="9">
        <v>0</v>
      </c>
      <c r="L1226" s="9">
        <v>0</v>
      </c>
      <c r="M1226" s="9">
        <v>3</v>
      </c>
      <c r="N1226" s="9">
        <v>1</v>
      </c>
      <c r="O1226" s="9">
        <v>2</v>
      </c>
      <c r="P1226" s="9">
        <v>1</v>
      </c>
      <c r="Q1226" s="9">
        <v>1</v>
      </c>
      <c r="R1226" s="9">
        <v>1</v>
      </c>
      <c r="S1226" s="9">
        <v>2</v>
      </c>
      <c r="T1226" s="9">
        <v>1</v>
      </c>
      <c r="U1226" s="9">
        <v>2</v>
      </c>
      <c r="V1226" s="9" t="s">
        <v>957</v>
      </c>
      <c r="W1226" s="75">
        <v>2</v>
      </c>
      <c r="X1226" s="75" t="s">
        <v>956</v>
      </c>
      <c r="Y1226" s="75" t="s">
        <v>952</v>
      </c>
      <c r="Z1226" s="9" t="s">
        <v>952</v>
      </c>
      <c r="AA1226" s="9">
        <v>2</v>
      </c>
      <c r="AB1226" s="9">
        <v>2</v>
      </c>
      <c r="AC1226" s="9">
        <v>2</v>
      </c>
      <c r="AD1226" s="9">
        <v>1</v>
      </c>
      <c r="AE1226" s="9">
        <v>2</v>
      </c>
      <c r="AF1226" s="9">
        <v>2</v>
      </c>
      <c r="AG1226" s="9">
        <v>2</v>
      </c>
      <c r="AH1226" s="9">
        <v>2</v>
      </c>
      <c r="AI1226" s="9">
        <v>2</v>
      </c>
      <c r="AJ1226">
        <v>2</v>
      </c>
      <c r="AK1226" t="s">
        <v>957</v>
      </c>
      <c r="AL1226" s="58">
        <v>2</v>
      </c>
      <c r="AM1226">
        <v>1</v>
      </c>
      <c r="AN1226">
        <v>2</v>
      </c>
      <c r="AO1226">
        <v>2</v>
      </c>
      <c r="AP1226">
        <v>2</v>
      </c>
      <c r="AQ1226">
        <v>2</v>
      </c>
      <c r="AR1226">
        <v>2</v>
      </c>
      <c r="AS1226">
        <v>2</v>
      </c>
      <c r="AT1226">
        <v>2</v>
      </c>
      <c r="AU1226">
        <v>1</v>
      </c>
      <c r="AV1226">
        <v>2</v>
      </c>
      <c r="AW1226">
        <v>1</v>
      </c>
      <c r="AX1226">
        <v>2</v>
      </c>
      <c r="AY1226">
        <v>2</v>
      </c>
      <c r="AZ1226">
        <v>2</v>
      </c>
      <c r="BA1226">
        <v>2</v>
      </c>
      <c r="BB1226">
        <v>2</v>
      </c>
      <c r="BC1226">
        <v>1</v>
      </c>
      <c r="BD1226">
        <v>1</v>
      </c>
      <c r="BE1226">
        <v>2</v>
      </c>
      <c r="BF1226" t="s">
        <v>968</v>
      </c>
      <c r="BG1226" t="s">
        <v>957</v>
      </c>
      <c r="BH1226">
        <v>2</v>
      </c>
      <c r="BI1226">
        <v>2</v>
      </c>
      <c r="BJ1226">
        <v>2</v>
      </c>
      <c r="BK1226">
        <v>3</v>
      </c>
      <c r="BL1226">
        <v>1</v>
      </c>
      <c r="BM1226">
        <v>1</v>
      </c>
      <c r="BN1226">
        <v>4</v>
      </c>
      <c r="BO1226">
        <v>4</v>
      </c>
      <c r="BP1226">
        <v>2</v>
      </c>
      <c r="BQ1226">
        <v>3</v>
      </c>
      <c r="BR1226">
        <v>1</v>
      </c>
      <c r="BS1226">
        <v>5</v>
      </c>
    </row>
    <row r="1227" spans="1:72" hidden="1">
      <c r="A1227" s="9">
        <v>5275</v>
      </c>
      <c r="B1227" s="9">
        <v>2</v>
      </c>
      <c r="C1227" s="9">
        <v>5</v>
      </c>
      <c r="D1227" s="9">
        <v>2</v>
      </c>
      <c r="E1227" s="9">
        <v>12</v>
      </c>
      <c r="F1227" s="9">
        <v>0</v>
      </c>
      <c r="G1227" s="9">
        <v>0</v>
      </c>
      <c r="H1227" s="9">
        <v>0</v>
      </c>
      <c r="I1227" s="9">
        <v>0</v>
      </c>
      <c r="J1227" s="9">
        <v>1</v>
      </c>
      <c r="K1227" s="9">
        <v>0</v>
      </c>
      <c r="L1227" s="9">
        <v>0</v>
      </c>
      <c r="M1227" s="9">
        <v>1</v>
      </c>
      <c r="N1227" s="9">
        <v>1</v>
      </c>
      <c r="O1227" s="9">
        <v>1</v>
      </c>
      <c r="P1227" s="9">
        <v>1</v>
      </c>
      <c r="Q1227" s="9">
        <v>1</v>
      </c>
      <c r="R1227" s="9">
        <v>1</v>
      </c>
      <c r="S1227" s="9">
        <v>2</v>
      </c>
      <c r="T1227" s="9">
        <v>1</v>
      </c>
      <c r="U1227" s="9">
        <v>1</v>
      </c>
      <c r="V1227" s="9">
        <v>1</v>
      </c>
      <c r="W1227" s="75">
        <v>2</v>
      </c>
      <c r="X1227" s="75" t="s">
        <v>956</v>
      </c>
      <c r="Y1227" s="75" t="s">
        <v>952</v>
      </c>
      <c r="Z1227" s="9" t="s">
        <v>952</v>
      </c>
      <c r="AA1227" s="9">
        <v>1</v>
      </c>
      <c r="AB1227" s="9">
        <v>1</v>
      </c>
      <c r="AC1227" s="9">
        <v>1</v>
      </c>
      <c r="AD1227" s="9">
        <v>1</v>
      </c>
      <c r="AE1227" s="9">
        <v>2</v>
      </c>
      <c r="AF1227" s="9">
        <v>1</v>
      </c>
      <c r="AG1227" s="9">
        <v>1</v>
      </c>
      <c r="AH1227" s="91"/>
      <c r="AI1227" s="9"/>
      <c r="AJ1227">
        <v>2</v>
      </c>
      <c r="AK1227" t="s">
        <v>957</v>
      </c>
      <c r="AL1227" s="58">
        <v>1</v>
      </c>
      <c r="AM1227">
        <v>1</v>
      </c>
      <c r="AN1227">
        <v>2</v>
      </c>
      <c r="AO1227">
        <v>1</v>
      </c>
      <c r="AP1227">
        <v>1</v>
      </c>
      <c r="AQ1227">
        <v>1</v>
      </c>
      <c r="AR1227">
        <v>2</v>
      </c>
      <c r="AS1227">
        <v>2</v>
      </c>
      <c r="AT1227">
        <v>1</v>
      </c>
      <c r="AU1227">
        <v>1</v>
      </c>
      <c r="AV1227">
        <v>2</v>
      </c>
      <c r="AW1227">
        <v>1</v>
      </c>
      <c r="AX1227">
        <v>2</v>
      </c>
      <c r="AY1227">
        <v>2</v>
      </c>
      <c r="AZ1227">
        <v>2</v>
      </c>
      <c r="BA1227">
        <v>2</v>
      </c>
      <c r="BB1227">
        <v>2</v>
      </c>
      <c r="BC1227">
        <v>1</v>
      </c>
      <c r="BD1227">
        <v>1</v>
      </c>
      <c r="BE1227">
        <v>1</v>
      </c>
      <c r="BF1227">
        <v>2</v>
      </c>
      <c r="BG1227">
        <v>1</v>
      </c>
      <c r="BH1227">
        <v>1</v>
      </c>
      <c r="BI1227">
        <v>2</v>
      </c>
      <c r="BJ1227">
        <v>1</v>
      </c>
      <c r="BK1227">
        <v>2</v>
      </c>
      <c r="BL1227">
        <v>1</v>
      </c>
      <c r="BM1227">
        <v>1</v>
      </c>
      <c r="BN1227">
        <v>4</v>
      </c>
      <c r="BO1227">
        <v>2</v>
      </c>
      <c r="BP1227">
        <v>2</v>
      </c>
      <c r="BQ1227">
        <v>2</v>
      </c>
      <c r="BR1227">
        <v>1</v>
      </c>
      <c r="BS1227">
        <v>5</v>
      </c>
    </row>
    <row r="1228" spans="1:72">
      <c r="A1228" s="9">
        <v>5276</v>
      </c>
      <c r="B1228" s="9">
        <v>1</v>
      </c>
      <c r="C1228" s="9">
        <v>4</v>
      </c>
      <c r="D1228" s="9">
        <v>7</v>
      </c>
      <c r="E1228" s="9">
        <v>1</v>
      </c>
      <c r="F1228" s="9">
        <v>0</v>
      </c>
      <c r="G1228" s="9">
        <v>0</v>
      </c>
      <c r="H1228" s="9">
        <v>0</v>
      </c>
      <c r="I1228" s="9">
        <v>0</v>
      </c>
      <c r="J1228" s="9">
        <v>0</v>
      </c>
      <c r="K1228" s="9">
        <v>0</v>
      </c>
      <c r="L1228" s="9">
        <v>1</v>
      </c>
      <c r="M1228" s="9">
        <v>3</v>
      </c>
      <c r="N1228" s="9">
        <v>2</v>
      </c>
      <c r="O1228" s="9">
        <v>2</v>
      </c>
      <c r="P1228" s="9">
        <v>2</v>
      </c>
      <c r="Q1228" s="9">
        <v>1</v>
      </c>
      <c r="R1228" s="9">
        <v>1</v>
      </c>
      <c r="S1228" s="9">
        <v>2</v>
      </c>
      <c r="T1228" s="9">
        <v>1</v>
      </c>
      <c r="U1228" s="9">
        <v>2</v>
      </c>
      <c r="V1228" s="9" t="s">
        <v>957</v>
      </c>
      <c r="W1228" s="75">
        <v>2</v>
      </c>
      <c r="X1228" s="75" t="s">
        <v>956</v>
      </c>
      <c r="Y1228" s="75" t="s">
        <v>952</v>
      </c>
      <c r="Z1228" s="9" t="s">
        <v>952</v>
      </c>
      <c r="AA1228" s="9">
        <v>1</v>
      </c>
      <c r="AB1228" s="9">
        <v>2</v>
      </c>
      <c r="AC1228" s="9">
        <v>1</v>
      </c>
      <c r="AD1228" s="9">
        <v>2</v>
      </c>
      <c r="AE1228" s="9">
        <v>2</v>
      </c>
      <c r="AF1228" s="9">
        <v>1</v>
      </c>
      <c r="AG1228" s="9">
        <v>1</v>
      </c>
      <c r="AH1228" s="91">
        <v>2</v>
      </c>
      <c r="AI1228" s="9">
        <v>2</v>
      </c>
      <c r="AJ1228">
        <v>1</v>
      </c>
      <c r="AK1228">
        <v>1</v>
      </c>
      <c r="AL1228" s="58">
        <v>2</v>
      </c>
      <c r="AM1228">
        <v>2</v>
      </c>
      <c r="AN1228">
        <v>2</v>
      </c>
      <c r="AO1228">
        <v>2</v>
      </c>
      <c r="AP1228">
        <v>2</v>
      </c>
      <c r="AQ1228">
        <v>2</v>
      </c>
      <c r="AR1228">
        <v>2</v>
      </c>
      <c r="AS1228">
        <v>2</v>
      </c>
      <c r="AT1228">
        <v>2</v>
      </c>
      <c r="AU1228">
        <v>2</v>
      </c>
      <c r="AV1228">
        <v>2</v>
      </c>
      <c r="AW1228">
        <v>2</v>
      </c>
      <c r="AX1228">
        <v>2</v>
      </c>
      <c r="AY1228">
        <v>2</v>
      </c>
      <c r="AZ1228">
        <v>2</v>
      </c>
      <c r="BA1228">
        <v>2</v>
      </c>
      <c r="BB1228">
        <v>2</v>
      </c>
      <c r="BC1228">
        <v>1</v>
      </c>
      <c r="BD1228">
        <v>1</v>
      </c>
      <c r="BE1228">
        <v>2</v>
      </c>
      <c r="BF1228" t="s">
        <v>957</v>
      </c>
      <c r="BG1228" t="s">
        <v>957</v>
      </c>
      <c r="BH1228">
        <v>1</v>
      </c>
      <c r="BI1228">
        <v>2</v>
      </c>
      <c r="BJ1228">
        <v>1</v>
      </c>
      <c r="BK1228">
        <v>2</v>
      </c>
      <c r="BL1228">
        <v>2</v>
      </c>
      <c r="BM1228">
        <v>1</v>
      </c>
      <c r="BN1228">
        <v>4</v>
      </c>
      <c r="BO1228">
        <v>1</v>
      </c>
      <c r="BP1228">
        <v>4</v>
      </c>
      <c r="BQ1228">
        <v>3</v>
      </c>
      <c r="BR1228">
        <v>2</v>
      </c>
      <c r="BS1228">
        <v>5</v>
      </c>
    </row>
    <row r="1229" spans="1:72">
      <c r="A1229" s="9">
        <v>5277</v>
      </c>
      <c r="B1229" s="9">
        <v>1</v>
      </c>
      <c r="C1229" s="9">
        <v>4</v>
      </c>
      <c r="D1229" s="9">
        <v>1</v>
      </c>
      <c r="E1229" s="9">
        <v>12</v>
      </c>
      <c r="F1229" s="9">
        <v>0</v>
      </c>
      <c r="G1229" s="9">
        <v>0</v>
      </c>
      <c r="H1229" s="9">
        <v>0</v>
      </c>
      <c r="I1229" s="9">
        <v>0</v>
      </c>
      <c r="J1229" s="9">
        <v>0</v>
      </c>
      <c r="K1229" s="9">
        <v>1</v>
      </c>
      <c r="L1229" s="9">
        <v>0</v>
      </c>
      <c r="M1229" s="9">
        <v>2</v>
      </c>
      <c r="N1229" s="9">
        <v>2</v>
      </c>
      <c r="O1229" s="9">
        <v>2</v>
      </c>
      <c r="P1229" s="9">
        <v>1</v>
      </c>
      <c r="Q1229" s="9">
        <v>1</v>
      </c>
      <c r="R1229" s="9">
        <v>1</v>
      </c>
      <c r="S1229" s="9">
        <v>1</v>
      </c>
      <c r="T1229" s="9">
        <v>1</v>
      </c>
      <c r="U1229" s="9">
        <v>1</v>
      </c>
      <c r="V1229" s="9">
        <v>1</v>
      </c>
      <c r="W1229" s="75">
        <v>1</v>
      </c>
      <c r="X1229" s="75">
        <v>1</v>
      </c>
      <c r="Y1229" s="75">
        <v>2</v>
      </c>
      <c r="Z1229" s="9">
        <v>1</v>
      </c>
      <c r="AA1229" s="9">
        <v>2</v>
      </c>
      <c r="AB1229" s="9">
        <v>2</v>
      </c>
      <c r="AC1229" s="9">
        <v>1</v>
      </c>
      <c r="AD1229" s="9">
        <v>2</v>
      </c>
      <c r="AE1229" s="9">
        <v>2</v>
      </c>
      <c r="AF1229" s="9">
        <v>1</v>
      </c>
      <c r="AG1229" s="9">
        <v>1</v>
      </c>
      <c r="AH1229" s="91">
        <v>1</v>
      </c>
      <c r="AI1229" s="9">
        <v>2</v>
      </c>
      <c r="AJ1229">
        <v>2</v>
      </c>
      <c r="AK1229" t="s">
        <v>957</v>
      </c>
      <c r="AL1229" s="58">
        <v>2</v>
      </c>
      <c r="AM1229">
        <v>1</v>
      </c>
      <c r="AN1229">
        <v>2</v>
      </c>
      <c r="AO1229">
        <v>2</v>
      </c>
      <c r="AP1229">
        <v>1</v>
      </c>
      <c r="AQ1229">
        <v>2</v>
      </c>
      <c r="AR1229">
        <v>2</v>
      </c>
      <c r="AS1229">
        <v>2</v>
      </c>
      <c r="AT1229">
        <v>2</v>
      </c>
      <c r="AU1229">
        <v>2</v>
      </c>
      <c r="AV1229">
        <v>2</v>
      </c>
      <c r="AW1229">
        <v>2</v>
      </c>
      <c r="AX1229">
        <v>2</v>
      </c>
      <c r="AY1229">
        <v>2</v>
      </c>
      <c r="AZ1229">
        <v>2</v>
      </c>
      <c r="BA1229">
        <v>2</v>
      </c>
      <c r="BB1229">
        <v>2</v>
      </c>
      <c r="BC1229">
        <v>1</v>
      </c>
      <c r="BD1229">
        <v>1</v>
      </c>
      <c r="BE1229">
        <v>1</v>
      </c>
      <c r="BF1229">
        <v>4</v>
      </c>
      <c r="BG1229">
        <v>2</v>
      </c>
      <c r="BH1229">
        <v>1</v>
      </c>
      <c r="BI1229">
        <v>2</v>
      </c>
      <c r="BJ1229">
        <v>2</v>
      </c>
      <c r="BK1229">
        <v>2</v>
      </c>
      <c r="BL1229">
        <v>2</v>
      </c>
      <c r="BM1229">
        <v>2</v>
      </c>
      <c r="BN1229">
        <v>4</v>
      </c>
      <c r="BO1229">
        <v>1</v>
      </c>
      <c r="BP1229">
        <v>2</v>
      </c>
      <c r="BQ1229">
        <v>1</v>
      </c>
      <c r="BR1229">
        <v>1</v>
      </c>
      <c r="BS1229">
        <v>3</v>
      </c>
      <c r="BT1229" t="s">
        <v>603</v>
      </c>
    </row>
    <row r="1230" spans="1:72" hidden="1">
      <c r="A1230" s="9">
        <v>5278</v>
      </c>
      <c r="B1230" s="9">
        <v>2</v>
      </c>
      <c r="C1230" s="9">
        <v>4</v>
      </c>
      <c r="D1230" s="9">
        <v>2</v>
      </c>
      <c r="E1230" s="9">
        <v>11</v>
      </c>
      <c r="F1230" s="9">
        <v>0</v>
      </c>
      <c r="G1230" s="9">
        <v>1</v>
      </c>
      <c r="H1230" s="9">
        <v>1</v>
      </c>
      <c r="I1230" s="9">
        <v>0</v>
      </c>
      <c r="J1230" s="9">
        <v>0</v>
      </c>
      <c r="K1230" s="9">
        <v>0</v>
      </c>
      <c r="L1230" s="9">
        <v>0</v>
      </c>
      <c r="M1230" s="9">
        <v>2</v>
      </c>
      <c r="N1230" s="9">
        <v>1</v>
      </c>
      <c r="O1230" s="9">
        <v>2</v>
      </c>
      <c r="P1230" s="9">
        <v>1</v>
      </c>
      <c r="Q1230" s="9">
        <v>1</v>
      </c>
      <c r="R1230" s="9">
        <v>1</v>
      </c>
      <c r="S1230" s="9">
        <v>2</v>
      </c>
      <c r="T1230" s="9">
        <v>1</v>
      </c>
      <c r="U1230" s="9">
        <v>1</v>
      </c>
      <c r="V1230" s="9">
        <v>2</v>
      </c>
      <c r="W1230" s="75">
        <v>1</v>
      </c>
      <c r="X1230" s="75">
        <v>1</v>
      </c>
      <c r="Y1230" s="75">
        <v>2</v>
      </c>
      <c r="Z1230" s="9">
        <v>2</v>
      </c>
      <c r="AA1230" s="9">
        <v>1</v>
      </c>
      <c r="AB1230" s="9">
        <v>1</v>
      </c>
      <c r="AC1230" s="9">
        <v>2</v>
      </c>
      <c r="AD1230" s="9">
        <v>2</v>
      </c>
      <c r="AE1230" s="9">
        <v>1</v>
      </c>
      <c r="AF1230" s="9">
        <v>1</v>
      </c>
      <c r="AG1230" s="9">
        <v>2</v>
      </c>
      <c r="AH1230" s="9">
        <v>1</v>
      </c>
      <c r="AI1230" s="9">
        <v>2</v>
      </c>
      <c r="AJ1230">
        <v>1</v>
      </c>
      <c r="AK1230">
        <v>1</v>
      </c>
      <c r="AL1230" s="58">
        <v>2</v>
      </c>
      <c r="AM1230">
        <v>1</v>
      </c>
      <c r="AN1230">
        <v>1</v>
      </c>
      <c r="AO1230">
        <v>2</v>
      </c>
      <c r="AP1230">
        <v>1</v>
      </c>
      <c r="AQ1230">
        <v>2</v>
      </c>
      <c r="AR1230">
        <v>1</v>
      </c>
      <c r="AS1230">
        <v>1</v>
      </c>
      <c r="AT1230">
        <v>1</v>
      </c>
      <c r="AU1230">
        <v>1</v>
      </c>
      <c r="AV1230">
        <v>2</v>
      </c>
      <c r="AW1230">
        <v>1</v>
      </c>
      <c r="AX1230">
        <v>1</v>
      </c>
      <c r="AY1230">
        <v>1</v>
      </c>
      <c r="AZ1230">
        <v>1</v>
      </c>
      <c r="BA1230">
        <v>1</v>
      </c>
      <c r="BB1230">
        <v>1</v>
      </c>
      <c r="BC1230">
        <v>1</v>
      </c>
      <c r="BD1230">
        <v>1</v>
      </c>
      <c r="BE1230">
        <v>2</v>
      </c>
      <c r="BF1230" t="s">
        <v>968</v>
      </c>
      <c r="BG1230" t="s">
        <v>957</v>
      </c>
      <c r="BH1230">
        <v>1</v>
      </c>
      <c r="BI1230">
        <v>2</v>
      </c>
      <c r="BJ1230">
        <v>1</v>
      </c>
      <c r="BK1230">
        <v>1</v>
      </c>
      <c r="BL1230">
        <v>1</v>
      </c>
      <c r="BM1230">
        <v>1</v>
      </c>
      <c r="BN1230">
        <v>2</v>
      </c>
      <c r="BO1230">
        <v>2</v>
      </c>
      <c r="BP1230">
        <v>1</v>
      </c>
      <c r="BQ1230">
        <v>1</v>
      </c>
      <c r="BR1230">
        <v>1</v>
      </c>
      <c r="BS1230">
        <v>2</v>
      </c>
      <c r="BT1230" t="s">
        <v>604</v>
      </c>
    </row>
    <row r="1231" spans="1:72" hidden="1">
      <c r="A1231" s="9">
        <v>5279</v>
      </c>
      <c r="B1231" s="9">
        <v>1</v>
      </c>
      <c r="C1231" s="9">
        <v>2</v>
      </c>
      <c r="D1231" s="9">
        <v>1</v>
      </c>
      <c r="E1231" s="9">
        <v>3</v>
      </c>
      <c r="F1231" s="9">
        <v>1</v>
      </c>
      <c r="G1231" s="9">
        <v>0</v>
      </c>
      <c r="H1231" s="9">
        <v>0</v>
      </c>
      <c r="I1231" s="9">
        <v>0</v>
      </c>
      <c r="J1231" s="9">
        <v>0</v>
      </c>
      <c r="K1231" s="9">
        <v>0</v>
      </c>
      <c r="L1231" s="9">
        <v>0</v>
      </c>
      <c r="M1231" s="9">
        <v>2</v>
      </c>
      <c r="N1231" s="9">
        <v>1</v>
      </c>
      <c r="O1231" s="9">
        <v>2</v>
      </c>
      <c r="P1231" s="9">
        <v>1</v>
      </c>
      <c r="Q1231" s="9">
        <v>1</v>
      </c>
      <c r="R1231" s="9">
        <v>1</v>
      </c>
      <c r="S1231" s="9">
        <v>1</v>
      </c>
      <c r="T1231" s="9">
        <v>1</v>
      </c>
      <c r="U1231" s="9">
        <v>1</v>
      </c>
      <c r="V1231" s="9">
        <v>2</v>
      </c>
      <c r="W1231" s="75">
        <v>2</v>
      </c>
      <c r="X1231" s="75" t="s">
        <v>954</v>
      </c>
      <c r="Y1231" s="75" t="s">
        <v>952</v>
      </c>
      <c r="Z1231" s="9" t="s">
        <v>952</v>
      </c>
      <c r="AA1231" s="9">
        <v>2</v>
      </c>
      <c r="AB1231" s="9">
        <v>1</v>
      </c>
      <c r="AC1231" s="9">
        <v>1</v>
      </c>
      <c r="AD1231" s="9">
        <v>1</v>
      </c>
      <c r="AE1231" s="9">
        <v>1</v>
      </c>
      <c r="AF1231" s="9">
        <v>2</v>
      </c>
      <c r="AG1231" s="9">
        <v>1</v>
      </c>
      <c r="AH1231" s="91">
        <v>1</v>
      </c>
      <c r="AI1231" s="9">
        <v>2</v>
      </c>
      <c r="AJ1231">
        <v>1</v>
      </c>
      <c r="AK1231">
        <v>1</v>
      </c>
      <c r="AL1231" s="58">
        <v>2</v>
      </c>
      <c r="AM1231">
        <v>1</v>
      </c>
      <c r="AN1231">
        <v>1</v>
      </c>
      <c r="AO1231">
        <v>2</v>
      </c>
      <c r="AP1231">
        <v>1</v>
      </c>
      <c r="AQ1231">
        <v>2</v>
      </c>
      <c r="AR1231">
        <v>1</v>
      </c>
      <c r="AS1231">
        <v>2</v>
      </c>
      <c r="AT1231">
        <v>2</v>
      </c>
      <c r="AU1231">
        <v>2</v>
      </c>
      <c r="AV1231">
        <v>2</v>
      </c>
      <c r="AW1231">
        <v>1</v>
      </c>
      <c r="AX1231">
        <v>1</v>
      </c>
      <c r="AY1231">
        <v>1</v>
      </c>
      <c r="AZ1231">
        <v>2</v>
      </c>
      <c r="BA1231">
        <v>1</v>
      </c>
      <c r="BB1231">
        <v>2</v>
      </c>
      <c r="BC1231">
        <v>1</v>
      </c>
      <c r="BD1231">
        <v>1</v>
      </c>
      <c r="BE1231">
        <v>1</v>
      </c>
      <c r="BF1231">
        <v>2</v>
      </c>
      <c r="BG1231">
        <v>2</v>
      </c>
      <c r="BH1231">
        <v>1</v>
      </c>
      <c r="BI1231">
        <v>3</v>
      </c>
      <c r="BJ1231">
        <v>2</v>
      </c>
      <c r="BK1231">
        <v>1</v>
      </c>
      <c r="BL1231">
        <v>1</v>
      </c>
      <c r="BM1231">
        <v>2</v>
      </c>
      <c r="BN1231">
        <v>4</v>
      </c>
      <c r="BO1231">
        <v>2</v>
      </c>
      <c r="BP1231">
        <v>2</v>
      </c>
      <c r="BQ1231">
        <v>4</v>
      </c>
      <c r="BR1231">
        <v>1</v>
      </c>
      <c r="BS1231">
        <v>1</v>
      </c>
    </row>
    <row r="1232" spans="1:72">
      <c r="A1232" s="9">
        <v>5280</v>
      </c>
      <c r="B1232" s="9">
        <v>2</v>
      </c>
      <c r="C1232" s="9">
        <v>4</v>
      </c>
      <c r="D1232" s="9">
        <v>1</v>
      </c>
      <c r="E1232" s="9">
        <v>13</v>
      </c>
      <c r="F1232" s="9">
        <v>0</v>
      </c>
      <c r="G1232" s="9">
        <v>0</v>
      </c>
      <c r="H1232" s="9">
        <v>1</v>
      </c>
      <c r="I1232" s="9">
        <v>0</v>
      </c>
      <c r="J1232" s="9">
        <v>0</v>
      </c>
      <c r="K1232" s="9">
        <v>0</v>
      </c>
      <c r="L1232" s="9">
        <v>0</v>
      </c>
      <c r="M1232" s="9">
        <v>1</v>
      </c>
      <c r="N1232" s="9">
        <v>2</v>
      </c>
      <c r="O1232" s="9">
        <v>2</v>
      </c>
      <c r="P1232" s="9">
        <v>1</v>
      </c>
      <c r="Q1232" s="9">
        <v>1</v>
      </c>
      <c r="R1232" s="9">
        <v>1</v>
      </c>
      <c r="S1232" s="9">
        <v>1</v>
      </c>
      <c r="T1232" s="9">
        <v>2</v>
      </c>
      <c r="U1232" s="9">
        <v>1</v>
      </c>
      <c r="V1232" s="9">
        <v>2</v>
      </c>
      <c r="W1232" s="75">
        <v>1</v>
      </c>
      <c r="X1232" s="75">
        <v>1</v>
      </c>
      <c r="Y1232" s="75">
        <v>1</v>
      </c>
      <c r="Z1232" s="9">
        <v>1</v>
      </c>
      <c r="AA1232" s="9">
        <v>2</v>
      </c>
      <c r="AB1232" s="9">
        <v>2</v>
      </c>
      <c r="AC1232" s="9">
        <v>2</v>
      </c>
      <c r="AD1232" s="9">
        <v>1</v>
      </c>
      <c r="AE1232" s="9">
        <v>2</v>
      </c>
      <c r="AF1232" s="9">
        <v>2</v>
      </c>
      <c r="AG1232" s="9">
        <v>2</v>
      </c>
      <c r="AH1232" s="9">
        <v>2</v>
      </c>
      <c r="AI1232" s="9">
        <v>2</v>
      </c>
      <c r="AJ1232">
        <v>1</v>
      </c>
      <c r="AK1232">
        <v>1</v>
      </c>
      <c r="AL1232" s="58">
        <v>2</v>
      </c>
      <c r="AM1232">
        <v>2</v>
      </c>
      <c r="AN1232">
        <v>2</v>
      </c>
      <c r="AO1232">
        <v>1</v>
      </c>
      <c r="AP1232">
        <v>2</v>
      </c>
      <c r="AQ1232">
        <v>2</v>
      </c>
      <c r="AR1232">
        <v>2</v>
      </c>
      <c r="AS1232">
        <v>2</v>
      </c>
      <c r="AT1232">
        <v>1</v>
      </c>
      <c r="AU1232">
        <v>1</v>
      </c>
      <c r="AV1232">
        <v>2</v>
      </c>
      <c r="AW1232">
        <v>1</v>
      </c>
      <c r="AX1232">
        <v>2</v>
      </c>
      <c r="AY1232">
        <v>2</v>
      </c>
      <c r="AZ1232">
        <v>2</v>
      </c>
      <c r="BA1232">
        <v>1</v>
      </c>
      <c r="BB1232">
        <v>2</v>
      </c>
      <c r="BC1232">
        <v>1</v>
      </c>
      <c r="BD1232">
        <v>1</v>
      </c>
      <c r="BE1232">
        <v>2</v>
      </c>
      <c r="BF1232" t="s">
        <v>957</v>
      </c>
      <c r="BG1232" t="s">
        <v>957</v>
      </c>
      <c r="BH1232">
        <v>1</v>
      </c>
      <c r="BI1232">
        <v>2</v>
      </c>
      <c r="BJ1232">
        <v>1</v>
      </c>
      <c r="BK1232">
        <v>2</v>
      </c>
      <c r="BL1232">
        <v>2</v>
      </c>
      <c r="BM1232">
        <v>2</v>
      </c>
      <c r="BN1232">
        <v>3</v>
      </c>
      <c r="BO1232">
        <v>4</v>
      </c>
      <c r="BP1232">
        <v>2</v>
      </c>
      <c r="BQ1232">
        <v>3</v>
      </c>
      <c r="BR1232">
        <v>1</v>
      </c>
      <c r="BS1232">
        <v>2</v>
      </c>
    </row>
    <row r="1233" spans="1:72" hidden="1">
      <c r="A1233" s="9">
        <v>5281</v>
      </c>
      <c r="B1233" s="9">
        <v>2</v>
      </c>
      <c r="C1233" s="9">
        <v>3</v>
      </c>
      <c r="D1233" s="9">
        <v>1</v>
      </c>
      <c r="E1233" s="9">
        <v>7</v>
      </c>
      <c r="F1233" s="9">
        <v>0</v>
      </c>
      <c r="G1233" s="9">
        <v>0</v>
      </c>
      <c r="H1233" s="9">
        <v>1</v>
      </c>
      <c r="I1233" s="9">
        <v>0</v>
      </c>
      <c r="J1233" s="9">
        <v>0</v>
      </c>
      <c r="K1233" s="9">
        <v>0</v>
      </c>
      <c r="L1233" s="9">
        <v>0</v>
      </c>
      <c r="M1233" s="9">
        <v>2</v>
      </c>
      <c r="N1233" s="9">
        <v>1</v>
      </c>
      <c r="O1233" s="9">
        <v>1</v>
      </c>
      <c r="P1233" s="9">
        <v>1</v>
      </c>
      <c r="Q1233" s="9">
        <v>1</v>
      </c>
      <c r="R1233" s="9">
        <v>1</v>
      </c>
      <c r="S1233" s="9">
        <v>2</v>
      </c>
      <c r="T1233" s="9">
        <v>2</v>
      </c>
      <c r="U1233" s="9">
        <v>1</v>
      </c>
      <c r="V1233" s="9">
        <v>2</v>
      </c>
      <c r="W1233" s="75">
        <v>1</v>
      </c>
      <c r="X1233" s="75">
        <v>1</v>
      </c>
      <c r="Y1233" s="75">
        <v>2</v>
      </c>
      <c r="Z1233" s="9">
        <v>2</v>
      </c>
      <c r="AA1233" s="9">
        <v>1</v>
      </c>
      <c r="AB1233" s="9">
        <v>1</v>
      </c>
      <c r="AC1233" s="9">
        <v>1</v>
      </c>
      <c r="AD1233" s="9">
        <v>1</v>
      </c>
      <c r="AE1233" s="9">
        <v>1</v>
      </c>
      <c r="AF1233" s="9">
        <v>1</v>
      </c>
      <c r="AG1233" s="9">
        <v>1</v>
      </c>
      <c r="AH1233" s="91">
        <v>2</v>
      </c>
      <c r="AI1233" s="9">
        <v>2</v>
      </c>
      <c r="AJ1233">
        <v>1</v>
      </c>
      <c r="AK1233">
        <v>1</v>
      </c>
      <c r="AL1233" s="58">
        <v>1</v>
      </c>
      <c r="AM1233">
        <v>2</v>
      </c>
      <c r="AN1233">
        <v>2</v>
      </c>
      <c r="AO1233">
        <v>2</v>
      </c>
      <c r="AP1233">
        <v>2</v>
      </c>
      <c r="AQ1233">
        <v>2</v>
      </c>
      <c r="AR1233">
        <v>2</v>
      </c>
      <c r="AS1233">
        <v>2</v>
      </c>
      <c r="AT1233">
        <v>1</v>
      </c>
      <c r="AU1233">
        <v>1</v>
      </c>
      <c r="AV1233">
        <v>2</v>
      </c>
      <c r="AW1233">
        <v>1</v>
      </c>
      <c r="AX1233">
        <v>2</v>
      </c>
      <c r="AY1233">
        <v>2</v>
      </c>
      <c r="AZ1233">
        <v>2</v>
      </c>
      <c r="BA1233">
        <v>2</v>
      </c>
      <c r="BB1233">
        <v>2</v>
      </c>
      <c r="BC1233">
        <v>1</v>
      </c>
      <c r="BD1233">
        <v>1</v>
      </c>
      <c r="BE1233">
        <v>1</v>
      </c>
      <c r="BF1233">
        <v>2</v>
      </c>
      <c r="BG1233">
        <v>2</v>
      </c>
      <c r="BH1233">
        <v>1</v>
      </c>
      <c r="BI1233">
        <v>2</v>
      </c>
      <c r="BJ1233">
        <v>2</v>
      </c>
      <c r="BK1233">
        <v>2</v>
      </c>
      <c r="BL1233">
        <v>2</v>
      </c>
      <c r="BM1233">
        <v>2</v>
      </c>
      <c r="BN1233">
        <v>3</v>
      </c>
      <c r="BO1233">
        <v>2</v>
      </c>
      <c r="BP1233">
        <v>4</v>
      </c>
      <c r="BQ1233">
        <v>2</v>
      </c>
      <c r="BR1233">
        <v>1</v>
      </c>
      <c r="BS1233">
        <v>2</v>
      </c>
      <c r="BT1233" t="s">
        <v>605</v>
      </c>
    </row>
    <row r="1234" spans="1:72" hidden="1">
      <c r="A1234" s="9">
        <v>5282</v>
      </c>
      <c r="B1234" s="9">
        <v>1</v>
      </c>
      <c r="C1234" s="9">
        <v>5</v>
      </c>
      <c r="D1234" s="9">
        <v>1</v>
      </c>
      <c r="E1234" s="9">
        <v>1</v>
      </c>
      <c r="F1234" s="9">
        <v>0</v>
      </c>
      <c r="G1234" s="9">
        <v>0</v>
      </c>
      <c r="H1234" s="9">
        <v>1</v>
      </c>
      <c r="I1234" s="9">
        <v>0</v>
      </c>
      <c r="J1234" s="9">
        <v>0</v>
      </c>
      <c r="K1234" s="9">
        <v>0</v>
      </c>
      <c r="L1234" s="9">
        <v>0</v>
      </c>
      <c r="M1234" s="9">
        <v>2</v>
      </c>
      <c r="N1234" s="9">
        <v>1</v>
      </c>
      <c r="O1234" s="9">
        <v>2</v>
      </c>
      <c r="P1234" s="9">
        <v>1</v>
      </c>
      <c r="Q1234" s="9">
        <v>1</v>
      </c>
      <c r="R1234" s="9">
        <v>1</v>
      </c>
      <c r="S1234" s="9">
        <v>1</v>
      </c>
      <c r="T1234" s="9">
        <v>1</v>
      </c>
      <c r="U1234" s="9">
        <v>1</v>
      </c>
      <c r="V1234" s="9">
        <v>2</v>
      </c>
      <c r="W1234" s="75">
        <v>1</v>
      </c>
      <c r="X1234" s="75">
        <v>1</v>
      </c>
      <c r="Y1234" s="75">
        <v>2</v>
      </c>
      <c r="Z1234" s="9"/>
      <c r="AA1234" s="9">
        <v>1</v>
      </c>
      <c r="AB1234" s="9">
        <v>2</v>
      </c>
      <c r="AC1234" s="9">
        <v>2</v>
      </c>
      <c r="AD1234" s="9">
        <v>1</v>
      </c>
      <c r="AE1234" s="9">
        <v>2</v>
      </c>
      <c r="AF1234" s="9">
        <v>1</v>
      </c>
      <c r="AG1234" s="9">
        <v>2</v>
      </c>
      <c r="AH1234" s="91">
        <v>1</v>
      </c>
      <c r="AI1234" s="9">
        <v>2</v>
      </c>
      <c r="AJ1234">
        <v>2</v>
      </c>
      <c r="AK1234" t="s">
        <v>957</v>
      </c>
      <c r="AL1234" s="58">
        <v>1</v>
      </c>
      <c r="AM1234">
        <v>1</v>
      </c>
      <c r="AN1234">
        <v>2</v>
      </c>
      <c r="AO1234">
        <v>1</v>
      </c>
      <c r="AP1234">
        <v>2</v>
      </c>
      <c r="AQ1234">
        <v>2</v>
      </c>
      <c r="AR1234">
        <v>2</v>
      </c>
      <c r="AS1234">
        <v>2</v>
      </c>
      <c r="AT1234">
        <v>2</v>
      </c>
      <c r="AU1234">
        <v>2</v>
      </c>
      <c r="AV1234">
        <v>2</v>
      </c>
      <c r="AW1234">
        <v>1</v>
      </c>
      <c r="AX1234">
        <v>2</v>
      </c>
      <c r="AY1234">
        <v>2</v>
      </c>
      <c r="AZ1234">
        <v>1</v>
      </c>
      <c r="BA1234">
        <v>1</v>
      </c>
      <c r="BB1234">
        <v>1</v>
      </c>
      <c r="BC1234">
        <v>1</v>
      </c>
      <c r="BD1234">
        <v>1</v>
      </c>
      <c r="BE1234">
        <v>1</v>
      </c>
      <c r="BF1234">
        <v>2</v>
      </c>
      <c r="BG1234">
        <v>2</v>
      </c>
      <c r="BH1234">
        <v>1</v>
      </c>
      <c r="BI1234">
        <v>3</v>
      </c>
      <c r="BJ1234">
        <v>2</v>
      </c>
      <c r="BK1234">
        <v>2</v>
      </c>
      <c r="BL1234">
        <v>2</v>
      </c>
      <c r="BM1234">
        <v>2</v>
      </c>
      <c r="BN1234">
        <v>2</v>
      </c>
      <c r="BO1234">
        <v>3</v>
      </c>
      <c r="BP1234">
        <v>1</v>
      </c>
      <c r="BQ1234">
        <v>3</v>
      </c>
      <c r="BR1234">
        <v>1</v>
      </c>
      <c r="BS1234">
        <v>2</v>
      </c>
    </row>
    <row r="1235" spans="1:72" hidden="1">
      <c r="A1235" s="9">
        <v>5283</v>
      </c>
      <c r="B1235" s="9">
        <v>2</v>
      </c>
      <c r="C1235" s="9">
        <v>8</v>
      </c>
      <c r="D1235" s="9">
        <v>5</v>
      </c>
      <c r="E1235" s="9">
        <v>11</v>
      </c>
      <c r="F1235" s="9">
        <v>0</v>
      </c>
      <c r="G1235" s="9">
        <v>0</v>
      </c>
      <c r="H1235" s="9">
        <v>0</v>
      </c>
      <c r="I1235" s="9">
        <v>0</v>
      </c>
      <c r="J1235" s="9">
        <v>0</v>
      </c>
      <c r="K1235" s="9">
        <v>1</v>
      </c>
      <c r="L1235" s="9">
        <v>0</v>
      </c>
      <c r="M1235" s="9">
        <v>2</v>
      </c>
      <c r="N1235" s="9">
        <v>1</v>
      </c>
      <c r="O1235" s="9">
        <v>2</v>
      </c>
      <c r="P1235" s="9">
        <v>1</v>
      </c>
      <c r="Q1235" s="9">
        <v>1</v>
      </c>
      <c r="R1235" s="9">
        <v>1</v>
      </c>
      <c r="S1235" s="9">
        <v>2</v>
      </c>
      <c r="T1235" s="9">
        <v>2</v>
      </c>
      <c r="U1235" s="9">
        <v>1</v>
      </c>
      <c r="V1235" s="9">
        <v>2</v>
      </c>
      <c r="W1235" s="75">
        <v>2</v>
      </c>
      <c r="X1235" s="75" t="s">
        <v>954</v>
      </c>
      <c r="Y1235" s="75" t="s">
        <v>952</v>
      </c>
      <c r="Z1235" s="9" t="s">
        <v>952</v>
      </c>
      <c r="AA1235" s="9">
        <v>1</v>
      </c>
      <c r="AB1235" s="9">
        <v>2</v>
      </c>
      <c r="AC1235" s="9">
        <v>1</v>
      </c>
      <c r="AD1235" s="9">
        <v>1</v>
      </c>
      <c r="AE1235" s="9">
        <v>1</v>
      </c>
      <c r="AF1235" s="9">
        <v>1</v>
      </c>
      <c r="AG1235" s="9">
        <v>1</v>
      </c>
      <c r="AH1235" s="91">
        <v>1</v>
      </c>
      <c r="AI1235" s="9">
        <v>2</v>
      </c>
      <c r="AJ1235">
        <v>2</v>
      </c>
      <c r="AK1235" t="s">
        <v>957</v>
      </c>
      <c r="AL1235" s="58">
        <v>1</v>
      </c>
      <c r="AM1235">
        <v>1</v>
      </c>
      <c r="AN1235">
        <v>1</v>
      </c>
      <c r="AO1235">
        <v>2</v>
      </c>
      <c r="AP1235">
        <v>2</v>
      </c>
      <c r="AQ1235">
        <v>2</v>
      </c>
      <c r="AR1235">
        <v>2</v>
      </c>
      <c r="AS1235">
        <v>2</v>
      </c>
      <c r="AT1235">
        <v>2</v>
      </c>
      <c r="AU1235">
        <v>2</v>
      </c>
      <c r="AV1235">
        <v>2</v>
      </c>
      <c r="AW1235">
        <v>1</v>
      </c>
      <c r="AX1235">
        <v>1</v>
      </c>
      <c r="AY1235">
        <v>1</v>
      </c>
      <c r="AZ1235">
        <v>2</v>
      </c>
      <c r="BA1235">
        <v>1</v>
      </c>
      <c r="BB1235">
        <v>1</v>
      </c>
      <c r="BC1235">
        <v>1</v>
      </c>
      <c r="BD1235">
        <v>1</v>
      </c>
      <c r="BE1235">
        <v>1</v>
      </c>
      <c r="BF1235">
        <v>1</v>
      </c>
      <c r="BG1235">
        <v>2</v>
      </c>
      <c r="BH1235">
        <v>1</v>
      </c>
      <c r="BI1235">
        <v>2</v>
      </c>
      <c r="BJ1235">
        <v>1</v>
      </c>
      <c r="BK1235">
        <v>2</v>
      </c>
      <c r="BL1235">
        <v>1</v>
      </c>
      <c r="BM1235">
        <v>1</v>
      </c>
      <c r="BN1235">
        <v>4</v>
      </c>
      <c r="BO1235">
        <v>2</v>
      </c>
      <c r="BP1235">
        <v>2</v>
      </c>
      <c r="BQ1235">
        <v>1</v>
      </c>
      <c r="BR1235">
        <v>1</v>
      </c>
      <c r="BS1235">
        <v>5</v>
      </c>
      <c r="BT1235" t="s">
        <v>606</v>
      </c>
    </row>
    <row r="1236" spans="1:72" hidden="1">
      <c r="A1236" s="9">
        <v>5284</v>
      </c>
      <c r="B1236" s="9">
        <v>1</v>
      </c>
      <c r="C1236" s="9">
        <v>3</v>
      </c>
      <c r="D1236" s="9">
        <v>2</v>
      </c>
      <c r="E1236" s="9">
        <v>9</v>
      </c>
      <c r="F1236" s="9">
        <v>1</v>
      </c>
      <c r="G1236" s="9">
        <v>0</v>
      </c>
      <c r="H1236" s="9">
        <v>0</v>
      </c>
      <c r="I1236" s="9">
        <v>0</v>
      </c>
      <c r="J1236" s="9">
        <v>0</v>
      </c>
      <c r="K1236" s="9">
        <v>0</v>
      </c>
      <c r="L1236" s="9">
        <v>0</v>
      </c>
      <c r="M1236" s="9">
        <v>2</v>
      </c>
      <c r="N1236" s="9">
        <v>1</v>
      </c>
      <c r="O1236" s="9">
        <v>1</v>
      </c>
      <c r="P1236" s="9">
        <v>1</v>
      </c>
      <c r="Q1236" s="9">
        <v>1</v>
      </c>
      <c r="R1236" s="9">
        <v>1</v>
      </c>
      <c r="S1236" s="9">
        <v>1</v>
      </c>
      <c r="T1236" s="9">
        <v>1</v>
      </c>
      <c r="U1236" s="9">
        <v>1</v>
      </c>
      <c r="V1236" s="9">
        <v>1</v>
      </c>
      <c r="W1236" s="75">
        <v>1</v>
      </c>
      <c r="X1236" s="75">
        <v>1</v>
      </c>
      <c r="Y1236" s="75">
        <v>2</v>
      </c>
      <c r="Z1236" s="9">
        <v>1</v>
      </c>
      <c r="AA1236" s="9">
        <v>1</v>
      </c>
      <c r="AB1236" s="9">
        <v>1</v>
      </c>
      <c r="AC1236" s="9">
        <v>1</v>
      </c>
      <c r="AD1236" s="9">
        <v>1</v>
      </c>
      <c r="AE1236" s="9">
        <v>1</v>
      </c>
      <c r="AF1236" s="9">
        <v>1</v>
      </c>
      <c r="AG1236" s="9">
        <v>1</v>
      </c>
      <c r="AH1236" s="9">
        <v>1</v>
      </c>
      <c r="AI1236" s="9">
        <v>1</v>
      </c>
      <c r="AJ1236">
        <v>1</v>
      </c>
      <c r="AK1236">
        <v>1</v>
      </c>
      <c r="AL1236" s="58">
        <v>1</v>
      </c>
      <c r="AM1236">
        <v>1</v>
      </c>
      <c r="AN1236">
        <v>1</v>
      </c>
      <c r="AO1236">
        <v>1</v>
      </c>
      <c r="AP1236">
        <v>1</v>
      </c>
      <c r="AQ1236">
        <v>1</v>
      </c>
      <c r="AR1236">
        <v>1</v>
      </c>
      <c r="AS1236">
        <v>1</v>
      </c>
      <c r="AT1236">
        <v>1</v>
      </c>
      <c r="AU1236">
        <v>1</v>
      </c>
      <c r="AV1236">
        <v>1</v>
      </c>
      <c r="AW1236">
        <v>1</v>
      </c>
      <c r="AX1236">
        <v>1</v>
      </c>
      <c r="AY1236">
        <v>1</v>
      </c>
      <c r="AZ1236">
        <v>1</v>
      </c>
      <c r="BA1236">
        <v>1</v>
      </c>
      <c r="BB1236">
        <v>1</v>
      </c>
      <c r="BC1236">
        <v>1</v>
      </c>
      <c r="BD1236">
        <v>1</v>
      </c>
      <c r="BE1236">
        <v>1</v>
      </c>
      <c r="BF1236">
        <v>1</v>
      </c>
      <c r="BG1236">
        <v>1</v>
      </c>
      <c r="BH1236">
        <v>1</v>
      </c>
      <c r="BI1236">
        <v>1</v>
      </c>
      <c r="BJ1236">
        <v>1</v>
      </c>
      <c r="BK1236">
        <v>1</v>
      </c>
      <c r="BL1236">
        <v>1</v>
      </c>
      <c r="BM1236">
        <v>3</v>
      </c>
      <c r="BN1236">
        <v>1</v>
      </c>
      <c r="BO1236">
        <v>1</v>
      </c>
      <c r="BP1236">
        <v>1</v>
      </c>
      <c r="BQ1236">
        <v>1</v>
      </c>
      <c r="BR1236">
        <v>1</v>
      </c>
      <c r="BS1236">
        <v>1</v>
      </c>
    </row>
    <row r="1237" spans="1:72" hidden="1">
      <c r="A1237" s="9">
        <v>5285</v>
      </c>
      <c r="B1237" s="9">
        <v>1</v>
      </c>
      <c r="C1237" s="9">
        <v>7</v>
      </c>
      <c r="D1237" s="9">
        <v>4</v>
      </c>
      <c r="E1237" s="9">
        <v>1</v>
      </c>
      <c r="F1237" s="9">
        <v>0</v>
      </c>
      <c r="G1237" s="9">
        <v>0</v>
      </c>
      <c r="H1237" s="9">
        <v>0</v>
      </c>
      <c r="I1237" s="9">
        <v>0</v>
      </c>
      <c r="J1237" s="9">
        <v>1</v>
      </c>
      <c r="K1237" s="9">
        <v>0</v>
      </c>
      <c r="L1237" s="9">
        <v>0</v>
      </c>
      <c r="M1237" s="9">
        <v>2</v>
      </c>
      <c r="N1237" s="9">
        <v>1</v>
      </c>
      <c r="O1237" s="9">
        <v>1</v>
      </c>
      <c r="P1237" s="9">
        <v>1</v>
      </c>
      <c r="Q1237" s="9">
        <v>1</v>
      </c>
      <c r="R1237" s="9">
        <v>1</v>
      </c>
      <c r="S1237" s="9">
        <v>1</v>
      </c>
      <c r="T1237" s="9">
        <v>1</v>
      </c>
      <c r="U1237" s="9">
        <v>1</v>
      </c>
      <c r="V1237" s="9">
        <v>1</v>
      </c>
      <c r="W1237" s="75">
        <v>2</v>
      </c>
      <c r="X1237" s="75" t="s">
        <v>956</v>
      </c>
      <c r="Y1237" s="75" t="s">
        <v>952</v>
      </c>
      <c r="Z1237" s="9" t="s">
        <v>952</v>
      </c>
      <c r="AA1237" s="9">
        <v>1</v>
      </c>
      <c r="AB1237" s="9">
        <v>2</v>
      </c>
      <c r="AC1237" s="9">
        <v>2</v>
      </c>
      <c r="AD1237" s="9">
        <v>1</v>
      </c>
      <c r="AE1237" s="9">
        <v>2</v>
      </c>
      <c r="AF1237" s="9">
        <v>2</v>
      </c>
      <c r="AG1237" s="9">
        <v>2</v>
      </c>
      <c r="AH1237" s="91">
        <v>1</v>
      </c>
      <c r="AI1237" s="9">
        <v>1</v>
      </c>
      <c r="AJ1237">
        <v>2</v>
      </c>
      <c r="AK1237" t="s">
        <v>957</v>
      </c>
      <c r="AL1237" s="58">
        <v>2</v>
      </c>
      <c r="AM1237">
        <v>2</v>
      </c>
      <c r="AN1237">
        <v>2</v>
      </c>
      <c r="AO1237">
        <v>2</v>
      </c>
      <c r="AP1237">
        <v>2</v>
      </c>
      <c r="AQ1237">
        <v>2</v>
      </c>
      <c r="AR1237">
        <v>2</v>
      </c>
      <c r="AS1237">
        <v>2</v>
      </c>
      <c r="AT1237">
        <v>2</v>
      </c>
      <c r="AU1237">
        <v>1</v>
      </c>
      <c r="AV1237">
        <v>2</v>
      </c>
      <c r="AW1237">
        <v>1</v>
      </c>
      <c r="AX1237">
        <v>1</v>
      </c>
      <c r="AY1237">
        <v>2</v>
      </c>
      <c r="AZ1237">
        <v>1</v>
      </c>
      <c r="BA1237">
        <v>1</v>
      </c>
      <c r="BB1237">
        <v>1</v>
      </c>
      <c r="BC1237">
        <v>1</v>
      </c>
      <c r="BD1237">
        <v>1</v>
      </c>
      <c r="BE1237">
        <v>1</v>
      </c>
      <c r="BF1237">
        <v>2</v>
      </c>
      <c r="BG1237">
        <v>1</v>
      </c>
      <c r="BH1237">
        <v>1</v>
      </c>
      <c r="BI1237">
        <v>2</v>
      </c>
      <c r="BJ1237">
        <v>1</v>
      </c>
      <c r="BK1237">
        <v>2</v>
      </c>
      <c r="BL1237">
        <v>2</v>
      </c>
      <c r="BM1237">
        <v>3</v>
      </c>
      <c r="BN1237">
        <v>4</v>
      </c>
      <c r="BO1237">
        <v>3</v>
      </c>
      <c r="BP1237">
        <v>2</v>
      </c>
      <c r="BQ1237">
        <v>3</v>
      </c>
      <c r="BR1237">
        <v>1</v>
      </c>
      <c r="BS1237">
        <v>5</v>
      </c>
      <c r="BT1237" t="s">
        <v>607</v>
      </c>
    </row>
    <row r="1238" spans="1:72" hidden="1">
      <c r="A1238" s="9">
        <v>5286</v>
      </c>
      <c r="B1238" s="9">
        <v>1</v>
      </c>
      <c r="C1238" s="9">
        <v>2</v>
      </c>
      <c r="D1238" s="9">
        <v>1</v>
      </c>
      <c r="E1238" s="9">
        <v>3</v>
      </c>
      <c r="F1238" s="9">
        <v>0</v>
      </c>
      <c r="G1238" s="9">
        <v>0</v>
      </c>
      <c r="H1238" s="9">
        <v>0</v>
      </c>
      <c r="I1238" s="9">
        <v>1</v>
      </c>
      <c r="J1238" s="9">
        <v>0</v>
      </c>
      <c r="K1238" s="9">
        <v>0</v>
      </c>
      <c r="L1238" s="9">
        <v>0</v>
      </c>
      <c r="M1238" s="9">
        <v>2</v>
      </c>
      <c r="N1238" s="9">
        <v>1</v>
      </c>
      <c r="O1238" s="9">
        <v>2</v>
      </c>
      <c r="P1238" s="9">
        <v>1</v>
      </c>
      <c r="Q1238" s="9">
        <v>1</v>
      </c>
      <c r="R1238" s="9">
        <v>1</v>
      </c>
      <c r="S1238" s="9">
        <v>1</v>
      </c>
      <c r="T1238" s="9">
        <v>1</v>
      </c>
      <c r="U1238" s="9">
        <v>1</v>
      </c>
      <c r="V1238" s="9">
        <v>2</v>
      </c>
      <c r="W1238" s="75">
        <v>1</v>
      </c>
      <c r="X1238" s="75">
        <v>1</v>
      </c>
      <c r="Y1238" s="75">
        <v>2</v>
      </c>
      <c r="Z1238" s="9">
        <v>1</v>
      </c>
      <c r="AA1238" s="9">
        <v>1</v>
      </c>
      <c r="AB1238" s="9">
        <v>2</v>
      </c>
      <c r="AC1238" s="9">
        <v>1</v>
      </c>
      <c r="AD1238" s="9">
        <v>1</v>
      </c>
      <c r="AE1238" s="9">
        <v>2</v>
      </c>
      <c r="AF1238" s="9">
        <v>1</v>
      </c>
      <c r="AG1238" s="9">
        <v>2</v>
      </c>
      <c r="AH1238" s="91">
        <v>2</v>
      </c>
      <c r="AI1238" s="9">
        <v>2</v>
      </c>
      <c r="AJ1238">
        <v>2</v>
      </c>
      <c r="AK1238" t="s">
        <v>957</v>
      </c>
      <c r="AL1238" s="58">
        <v>2</v>
      </c>
      <c r="AM1238">
        <v>1</v>
      </c>
      <c r="AN1238">
        <v>1</v>
      </c>
      <c r="AO1238">
        <v>2</v>
      </c>
      <c r="AP1238">
        <v>1</v>
      </c>
      <c r="AQ1238">
        <v>2</v>
      </c>
      <c r="AR1238">
        <v>1</v>
      </c>
      <c r="AS1238">
        <v>2</v>
      </c>
      <c r="AT1238">
        <v>1</v>
      </c>
      <c r="AU1238">
        <v>1</v>
      </c>
      <c r="AV1238">
        <v>1</v>
      </c>
      <c r="AW1238">
        <v>1</v>
      </c>
      <c r="AX1238">
        <v>2</v>
      </c>
      <c r="AY1238">
        <v>2</v>
      </c>
      <c r="AZ1238">
        <v>2</v>
      </c>
      <c r="BA1238">
        <v>1</v>
      </c>
      <c r="BB1238">
        <v>1</v>
      </c>
      <c r="BC1238">
        <v>1</v>
      </c>
      <c r="BD1238">
        <v>1</v>
      </c>
      <c r="BE1238">
        <v>1</v>
      </c>
      <c r="BF1238">
        <v>2</v>
      </c>
      <c r="BG1238">
        <v>2</v>
      </c>
      <c r="BH1238">
        <v>1</v>
      </c>
      <c r="BI1238">
        <v>1</v>
      </c>
      <c r="BJ1238">
        <v>3</v>
      </c>
      <c r="BK1238">
        <v>2</v>
      </c>
      <c r="BL1238">
        <v>2</v>
      </c>
      <c r="BM1238">
        <v>1</v>
      </c>
      <c r="BN1238">
        <v>4</v>
      </c>
      <c r="BO1238">
        <v>1</v>
      </c>
      <c r="BP1238">
        <v>1</v>
      </c>
      <c r="BQ1238">
        <v>1</v>
      </c>
      <c r="BR1238">
        <v>1</v>
      </c>
      <c r="BS1238">
        <v>1</v>
      </c>
      <c r="BT1238" t="s">
        <v>608</v>
      </c>
    </row>
    <row r="1239" spans="1:72" hidden="1">
      <c r="A1239" s="9">
        <v>5287</v>
      </c>
      <c r="B1239" s="9">
        <v>2</v>
      </c>
      <c r="C1239" s="9">
        <v>4</v>
      </c>
      <c r="D1239" s="9">
        <v>4</v>
      </c>
      <c r="E1239" s="9">
        <v>8</v>
      </c>
      <c r="F1239" s="9">
        <v>0</v>
      </c>
      <c r="G1239" s="9">
        <v>1</v>
      </c>
      <c r="H1239" s="9">
        <v>0</v>
      </c>
      <c r="I1239" s="9">
        <v>0</v>
      </c>
      <c r="J1239" s="9">
        <v>0</v>
      </c>
      <c r="K1239" s="9">
        <v>0</v>
      </c>
      <c r="L1239" s="9">
        <v>0</v>
      </c>
      <c r="M1239" s="9">
        <v>2</v>
      </c>
      <c r="N1239" s="9">
        <v>1</v>
      </c>
      <c r="O1239" s="9">
        <v>1</v>
      </c>
      <c r="P1239" s="9">
        <v>2</v>
      </c>
      <c r="Q1239" s="9">
        <v>1</v>
      </c>
      <c r="R1239" s="9">
        <v>1</v>
      </c>
      <c r="S1239" s="9">
        <v>2</v>
      </c>
      <c r="T1239" s="9">
        <v>1</v>
      </c>
      <c r="U1239" s="9">
        <v>1</v>
      </c>
      <c r="V1239" s="9">
        <v>1</v>
      </c>
      <c r="W1239" s="75">
        <v>1</v>
      </c>
      <c r="X1239" s="75">
        <v>2</v>
      </c>
      <c r="Y1239" s="75"/>
      <c r="Z1239" s="9">
        <v>1</v>
      </c>
      <c r="AA1239" s="9">
        <v>1</v>
      </c>
      <c r="AB1239" s="9">
        <v>2</v>
      </c>
      <c r="AC1239" s="9">
        <v>1</v>
      </c>
      <c r="AD1239" s="9">
        <v>1</v>
      </c>
      <c r="AE1239" s="9">
        <v>1</v>
      </c>
      <c r="AF1239" s="9">
        <v>1</v>
      </c>
      <c r="AG1239" s="9">
        <v>2</v>
      </c>
      <c r="AH1239" s="9">
        <v>1</v>
      </c>
      <c r="AI1239" s="9">
        <v>1</v>
      </c>
      <c r="AJ1239">
        <v>1</v>
      </c>
      <c r="AK1239">
        <v>1</v>
      </c>
      <c r="AL1239" s="58">
        <v>1</v>
      </c>
      <c r="AM1239">
        <v>1</v>
      </c>
      <c r="AN1239">
        <v>1</v>
      </c>
      <c r="AO1239">
        <v>2</v>
      </c>
      <c r="AP1239">
        <v>1</v>
      </c>
      <c r="AQ1239">
        <v>2</v>
      </c>
      <c r="AR1239">
        <v>1</v>
      </c>
      <c r="AS1239">
        <v>1</v>
      </c>
      <c r="AT1239">
        <v>1</v>
      </c>
      <c r="AU1239">
        <v>1</v>
      </c>
      <c r="AV1239">
        <v>2</v>
      </c>
      <c r="AW1239">
        <v>1</v>
      </c>
      <c r="AX1239">
        <v>2</v>
      </c>
      <c r="AY1239">
        <v>2</v>
      </c>
      <c r="AZ1239">
        <v>2</v>
      </c>
      <c r="BA1239">
        <v>1</v>
      </c>
      <c r="BB1239">
        <v>2</v>
      </c>
      <c r="BC1239">
        <v>1</v>
      </c>
      <c r="BD1239">
        <v>1</v>
      </c>
      <c r="BE1239">
        <v>2</v>
      </c>
      <c r="BF1239" t="s">
        <v>957</v>
      </c>
      <c r="BG1239" t="s">
        <v>957</v>
      </c>
      <c r="BH1239">
        <v>1</v>
      </c>
      <c r="BI1239">
        <v>1</v>
      </c>
      <c r="BJ1239">
        <v>1</v>
      </c>
      <c r="BK1239">
        <v>1</v>
      </c>
      <c r="BL1239">
        <v>1</v>
      </c>
      <c r="BM1239">
        <v>1</v>
      </c>
      <c r="BN1239">
        <v>4</v>
      </c>
      <c r="BO1239">
        <v>2</v>
      </c>
      <c r="BP1239">
        <v>2</v>
      </c>
      <c r="BQ1239">
        <v>2</v>
      </c>
      <c r="BR1239">
        <v>1</v>
      </c>
      <c r="BS1239">
        <v>1</v>
      </c>
    </row>
    <row r="1240" spans="1:72" hidden="1">
      <c r="A1240" s="9">
        <v>5288</v>
      </c>
      <c r="B1240" s="9">
        <v>2</v>
      </c>
      <c r="C1240" s="9">
        <v>9</v>
      </c>
      <c r="D1240" s="9">
        <v>7</v>
      </c>
      <c r="E1240" s="9">
        <v>12</v>
      </c>
      <c r="F1240" s="9">
        <v>0</v>
      </c>
      <c r="G1240" s="9">
        <v>0</v>
      </c>
      <c r="H1240" s="9">
        <v>0</v>
      </c>
      <c r="I1240" s="9">
        <v>1</v>
      </c>
      <c r="J1240" s="9">
        <v>0</v>
      </c>
      <c r="K1240" s="9">
        <v>0</v>
      </c>
      <c r="L1240" s="9">
        <v>0</v>
      </c>
      <c r="M1240" s="9">
        <v>2</v>
      </c>
      <c r="N1240" s="9">
        <v>1</v>
      </c>
      <c r="O1240" s="9">
        <v>1</v>
      </c>
      <c r="P1240" s="9">
        <v>1</v>
      </c>
      <c r="Q1240" s="9">
        <v>2</v>
      </c>
      <c r="R1240" s="9" t="s">
        <v>957</v>
      </c>
      <c r="S1240" s="9" t="s">
        <v>957</v>
      </c>
      <c r="T1240" s="9">
        <v>1</v>
      </c>
      <c r="U1240" s="9">
        <v>1</v>
      </c>
      <c r="V1240" s="9">
        <v>1</v>
      </c>
      <c r="W1240" s="75">
        <v>2</v>
      </c>
      <c r="X1240" s="75" t="s">
        <v>956</v>
      </c>
      <c r="Y1240" s="75" t="s">
        <v>952</v>
      </c>
      <c r="Z1240" s="9" t="s">
        <v>952</v>
      </c>
      <c r="AA1240" s="9">
        <v>2</v>
      </c>
      <c r="AB1240" s="9">
        <v>2</v>
      </c>
      <c r="AC1240" s="9">
        <v>1</v>
      </c>
      <c r="AD1240" s="9">
        <v>1</v>
      </c>
      <c r="AE1240" s="9">
        <v>1</v>
      </c>
      <c r="AF1240" s="9">
        <v>1</v>
      </c>
      <c r="AG1240" s="9">
        <v>1</v>
      </c>
      <c r="AH1240" s="91">
        <v>1</v>
      </c>
      <c r="AI1240" s="9">
        <v>2</v>
      </c>
      <c r="AJ1240">
        <v>1</v>
      </c>
      <c r="AK1240">
        <v>1</v>
      </c>
      <c r="AL1240" s="58">
        <v>1</v>
      </c>
      <c r="AM1240">
        <v>1</v>
      </c>
      <c r="AN1240">
        <v>2</v>
      </c>
      <c r="AO1240">
        <v>2</v>
      </c>
      <c r="AP1240">
        <v>1</v>
      </c>
      <c r="AQ1240">
        <v>2</v>
      </c>
      <c r="AR1240">
        <v>1</v>
      </c>
      <c r="AS1240">
        <v>2</v>
      </c>
      <c r="AT1240">
        <v>2</v>
      </c>
      <c r="AU1240">
        <v>1</v>
      </c>
      <c r="AV1240">
        <v>2</v>
      </c>
      <c r="AW1240">
        <v>2</v>
      </c>
      <c r="AX1240">
        <v>1</v>
      </c>
      <c r="AY1240">
        <v>1</v>
      </c>
      <c r="AZ1240">
        <v>1</v>
      </c>
      <c r="BA1240">
        <v>1</v>
      </c>
      <c r="BB1240">
        <v>2</v>
      </c>
      <c r="BC1240">
        <v>2</v>
      </c>
      <c r="BD1240">
        <v>2</v>
      </c>
      <c r="BE1240">
        <v>1</v>
      </c>
      <c r="BF1240">
        <v>1</v>
      </c>
      <c r="BG1240">
        <v>1</v>
      </c>
      <c r="BH1240">
        <v>1</v>
      </c>
      <c r="BI1240">
        <v>2</v>
      </c>
      <c r="BJ1240">
        <v>1</v>
      </c>
      <c r="BK1240">
        <v>1</v>
      </c>
      <c r="BL1240">
        <v>1</v>
      </c>
      <c r="BM1240">
        <v>2</v>
      </c>
      <c r="BN1240">
        <v>4</v>
      </c>
      <c r="BO1240">
        <v>1</v>
      </c>
      <c r="BP1240">
        <v>2</v>
      </c>
      <c r="BQ1240">
        <v>3</v>
      </c>
      <c r="BR1240">
        <v>4</v>
      </c>
      <c r="BS1240">
        <v>1</v>
      </c>
    </row>
    <row r="1241" spans="1:72">
      <c r="A1241" s="9">
        <v>5289</v>
      </c>
      <c r="B1241" s="9">
        <v>1</v>
      </c>
      <c r="C1241" s="9">
        <v>7</v>
      </c>
      <c r="D1241" s="9">
        <v>4</v>
      </c>
      <c r="E1241" s="9">
        <v>11</v>
      </c>
      <c r="F1241" s="9">
        <v>0</v>
      </c>
      <c r="G1241" s="9">
        <v>0</v>
      </c>
      <c r="H1241" s="9">
        <v>0</v>
      </c>
      <c r="I1241" s="9">
        <v>0</v>
      </c>
      <c r="J1241" s="9">
        <v>1</v>
      </c>
      <c r="K1241" s="9">
        <v>0</v>
      </c>
      <c r="L1241" s="9">
        <v>0</v>
      </c>
      <c r="M1241" s="9">
        <v>2</v>
      </c>
      <c r="N1241" s="9">
        <v>2</v>
      </c>
      <c r="O1241" s="9">
        <v>2</v>
      </c>
      <c r="P1241" s="9">
        <v>1</v>
      </c>
      <c r="Q1241" s="9">
        <v>1</v>
      </c>
      <c r="R1241" s="9">
        <v>2</v>
      </c>
      <c r="S1241" s="9">
        <v>2</v>
      </c>
      <c r="T1241" s="9">
        <v>2</v>
      </c>
      <c r="U1241" s="9">
        <v>1</v>
      </c>
      <c r="V1241" s="9">
        <v>1</v>
      </c>
      <c r="W1241" s="75">
        <v>1</v>
      </c>
      <c r="X1241" s="75">
        <v>1</v>
      </c>
      <c r="Y1241" s="75">
        <v>2</v>
      </c>
      <c r="Z1241" s="9">
        <v>1</v>
      </c>
      <c r="AA1241" s="9">
        <v>1</v>
      </c>
      <c r="AB1241" s="9">
        <v>1</v>
      </c>
      <c r="AC1241" s="9">
        <v>1</v>
      </c>
      <c r="AD1241" s="9">
        <v>1</v>
      </c>
      <c r="AE1241" s="9">
        <v>1</v>
      </c>
      <c r="AF1241" s="9">
        <v>1</v>
      </c>
      <c r="AG1241" s="9">
        <v>2</v>
      </c>
      <c r="AH1241" s="91">
        <v>1</v>
      </c>
      <c r="AI1241" s="9">
        <v>2</v>
      </c>
      <c r="AJ1241">
        <v>2</v>
      </c>
      <c r="AK1241" t="s">
        <v>957</v>
      </c>
      <c r="AL1241" s="58">
        <v>2</v>
      </c>
      <c r="AM1241">
        <v>1</v>
      </c>
      <c r="AN1241">
        <v>1</v>
      </c>
      <c r="AO1241">
        <v>2</v>
      </c>
      <c r="AP1241">
        <v>2</v>
      </c>
      <c r="AQ1241">
        <v>2</v>
      </c>
      <c r="AR1241">
        <v>2</v>
      </c>
      <c r="AS1241">
        <v>2</v>
      </c>
      <c r="AT1241">
        <v>2</v>
      </c>
      <c r="AU1241">
        <v>2</v>
      </c>
      <c r="AV1241">
        <v>2</v>
      </c>
      <c r="AW1241">
        <v>1</v>
      </c>
      <c r="AX1241">
        <v>1</v>
      </c>
      <c r="AY1241">
        <v>1</v>
      </c>
      <c r="AZ1241">
        <v>1</v>
      </c>
      <c r="BA1241">
        <v>2</v>
      </c>
      <c r="BB1241">
        <v>2</v>
      </c>
      <c r="BC1241">
        <v>1</v>
      </c>
      <c r="BD1241">
        <v>1</v>
      </c>
      <c r="BE1241">
        <v>2</v>
      </c>
      <c r="BF1241" t="s">
        <v>957</v>
      </c>
      <c r="BG1241" t="s">
        <v>957</v>
      </c>
      <c r="BH1241">
        <v>1</v>
      </c>
      <c r="BI1241">
        <v>3</v>
      </c>
      <c r="BJ1241">
        <v>1</v>
      </c>
      <c r="BK1241">
        <v>2</v>
      </c>
      <c r="BL1241">
        <v>2</v>
      </c>
      <c r="BM1241">
        <v>2</v>
      </c>
      <c r="BN1241">
        <v>4</v>
      </c>
      <c r="BO1241">
        <v>2</v>
      </c>
      <c r="BP1241">
        <v>4</v>
      </c>
      <c r="BQ1241">
        <v>1</v>
      </c>
      <c r="BR1241">
        <v>4</v>
      </c>
      <c r="BS1241">
        <v>1</v>
      </c>
      <c r="BT1241" t="s">
        <v>609</v>
      </c>
    </row>
    <row r="1242" spans="1:72" hidden="1">
      <c r="A1242" s="9">
        <v>5290</v>
      </c>
      <c r="B1242" s="9">
        <v>2</v>
      </c>
      <c r="C1242" s="9">
        <v>5</v>
      </c>
      <c r="D1242" s="9">
        <v>4</v>
      </c>
      <c r="E1242" s="9">
        <v>15</v>
      </c>
      <c r="F1242" s="9">
        <v>0</v>
      </c>
      <c r="G1242" s="9">
        <v>1</v>
      </c>
      <c r="H1242" s="9">
        <v>1</v>
      </c>
      <c r="I1242" s="9">
        <v>0</v>
      </c>
      <c r="J1242" s="9">
        <v>0</v>
      </c>
      <c r="K1242" s="9">
        <v>0</v>
      </c>
      <c r="L1242" s="9">
        <v>0</v>
      </c>
      <c r="M1242" s="9">
        <v>2</v>
      </c>
      <c r="N1242" s="9">
        <v>1</v>
      </c>
      <c r="O1242" s="9">
        <v>2</v>
      </c>
      <c r="P1242" s="9">
        <v>1</v>
      </c>
      <c r="Q1242" s="9">
        <v>1</v>
      </c>
      <c r="R1242" s="9">
        <v>1</v>
      </c>
      <c r="S1242" s="9">
        <v>1</v>
      </c>
      <c r="T1242" s="9">
        <v>1</v>
      </c>
      <c r="U1242" s="9">
        <v>1</v>
      </c>
      <c r="V1242" s="9">
        <v>1</v>
      </c>
      <c r="W1242" s="75">
        <v>1</v>
      </c>
      <c r="X1242" s="75">
        <v>1</v>
      </c>
      <c r="Y1242" s="75">
        <v>2</v>
      </c>
      <c r="Z1242" s="9">
        <v>1</v>
      </c>
      <c r="AA1242" s="9">
        <v>1</v>
      </c>
      <c r="AB1242" s="9">
        <v>1</v>
      </c>
      <c r="AC1242" s="9">
        <v>2</v>
      </c>
      <c r="AD1242" s="9">
        <v>1</v>
      </c>
      <c r="AE1242" s="9">
        <v>1</v>
      </c>
      <c r="AF1242" s="9">
        <v>1</v>
      </c>
      <c r="AG1242" s="9">
        <v>1</v>
      </c>
      <c r="AH1242" s="91">
        <v>1</v>
      </c>
      <c r="AI1242" s="9">
        <v>2</v>
      </c>
      <c r="AJ1242">
        <v>1</v>
      </c>
      <c r="AK1242">
        <v>1</v>
      </c>
      <c r="AL1242" s="58">
        <v>2</v>
      </c>
      <c r="AM1242">
        <v>1</v>
      </c>
      <c r="AN1242">
        <v>2</v>
      </c>
      <c r="AO1242">
        <v>2</v>
      </c>
      <c r="AP1242">
        <v>1</v>
      </c>
      <c r="AQ1242">
        <v>2</v>
      </c>
      <c r="AR1242">
        <v>2</v>
      </c>
      <c r="AS1242">
        <v>2</v>
      </c>
      <c r="AT1242">
        <v>2</v>
      </c>
      <c r="AU1242">
        <v>2</v>
      </c>
      <c r="AV1242">
        <v>2</v>
      </c>
      <c r="AW1242">
        <v>1</v>
      </c>
      <c r="AX1242">
        <v>1</v>
      </c>
      <c r="AY1242">
        <v>2</v>
      </c>
      <c r="AZ1242">
        <v>1</v>
      </c>
      <c r="BA1242">
        <v>1</v>
      </c>
      <c r="BB1242">
        <v>1</v>
      </c>
      <c r="BC1242">
        <v>1</v>
      </c>
      <c r="BD1242">
        <v>1</v>
      </c>
      <c r="BE1242">
        <v>1</v>
      </c>
      <c r="BF1242">
        <v>2</v>
      </c>
      <c r="BG1242">
        <v>2</v>
      </c>
      <c r="BH1242">
        <v>1</v>
      </c>
      <c r="BI1242">
        <v>3</v>
      </c>
      <c r="BJ1242">
        <v>3</v>
      </c>
      <c r="BK1242">
        <v>3</v>
      </c>
      <c r="BL1242">
        <v>2</v>
      </c>
      <c r="BM1242">
        <v>1</v>
      </c>
      <c r="BN1242">
        <v>4</v>
      </c>
      <c r="BO1242">
        <v>1</v>
      </c>
      <c r="BP1242">
        <v>2</v>
      </c>
      <c r="BQ1242">
        <v>3</v>
      </c>
      <c r="BR1242">
        <v>1</v>
      </c>
      <c r="BS1242">
        <v>2</v>
      </c>
    </row>
    <row r="1243" spans="1:72" hidden="1">
      <c r="A1243" s="9">
        <v>5291</v>
      </c>
      <c r="B1243" s="9">
        <v>1</v>
      </c>
      <c r="C1243" s="9">
        <v>4</v>
      </c>
      <c r="D1243" s="9">
        <v>1</v>
      </c>
      <c r="E1243" s="9">
        <v>6</v>
      </c>
      <c r="F1243" s="9">
        <v>0</v>
      </c>
      <c r="G1243" s="9">
        <v>1</v>
      </c>
      <c r="H1243" s="9">
        <v>1</v>
      </c>
      <c r="I1243" s="9">
        <v>0</v>
      </c>
      <c r="J1243" s="9">
        <v>0</v>
      </c>
      <c r="K1243" s="9">
        <v>0</v>
      </c>
      <c r="L1243" s="9">
        <v>0</v>
      </c>
      <c r="M1243" s="9">
        <v>2</v>
      </c>
      <c r="N1243" s="9">
        <v>1</v>
      </c>
      <c r="O1243" s="9">
        <v>1</v>
      </c>
      <c r="P1243" s="9">
        <v>1</v>
      </c>
      <c r="Q1243" s="9">
        <v>1</v>
      </c>
      <c r="R1243" s="9">
        <v>1</v>
      </c>
      <c r="S1243" s="9">
        <v>1</v>
      </c>
      <c r="T1243" s="9">
        <v>1</v>
      </c>
      <c r="U1243" s="9">
        <v>2</v>
      </c>
      <c r="V1243" s="9" t="s">
        <v>957</v>
      </c>
      <c r="W1243" s="75">
        <v>1</v>
      </c>
      <c r="X1243" s="75">
        <v>1</v>
      </c>
      <c r="Y1243" s="75">
        <v>1</v>
      </c>
      <c r="Z1243" s="9">
        <v>1</v>
      </c>
      <c r="AA1243" s="9">
        <v>2</v>
      </c>
      <c r="AB1243" s="9">
        <v>2</v>
      </c>
      <c r="AC1243" s="9">
        <v>1</v>
      </c>
      <c r="AD1243" s="9">
        <v>1</v>
      </c>
      <c r="AE1243" s="9">
        <v>1</v>
      </c>
      <c r="AF1243" s="9">
        <v>1</v>
      </c>
      <c r="AG1243" s="9">
        <v>1</v>
      </c>
      <c r="AH1243" s="9">
        <v>2</v>
      </c>
      <c r="AI1243" s="9">
        <v>2</v>
      </c>
      <c r="AJ1243">
        <v>2</v>
      </c>
      <c r="AK1243" t="s">
        <v>957</v>
      </c>
      <c r="AL1243" s="58">
        <v>2</v>
      </c>
      <c r="AM1243">
        <v>1</v>
      </c>
      <c r="AN1243">
        <v>1</v>
      </c>
      <c r="AO1243">
        <v>2</v>
      </c>
      <c r="AP1243">
        <v>2</v>
      </c>
      <c r="AQ1243">
        <v>2</v>
      </c>
      <c r="AR1243">
        <v>1</v>
      </c>
      <c r="AS1243">
        <v>2</v>
      </c>
      <c r="AT1243">
        <v>2</v>
      </c>
      <c r="AU1243">
        <v>2</v>
      </c>
      <c r="AV1243">
        <v>2</v>
      </c>
      <c r="AW1243">
        <v>1</v>
      </c>
      <c r="AX1243">
        <v>2</v>
      </c>
      <c r="AY1243">
        <v>2</v>
      </c>
      <c r="AZ1243">
        <v>2</v>
      </c>
      <c r="BA1243">
        <v>2</v>
      </c>
      <c r="BB1243">
        <v>2</v>
      </c>
      <c r="BC1243">
        <v>1</v>
      </c>
      <c r="BD1243">
        <v>1</v>
      </c>
      <c r="BE1243">
        <v>2</v>
      </c>
      <c r="BF1243" t="s">
        <v>968</v>
      </c>
      <c r="BG1243" t="s">
        <v>957</v>
      </c>
      <c r="BH1243">
        <v>1</v>
      </c>
      <c r="BI1243">
        <v>3</v>
      </c>
      <c r="BJ1243">
        <v>1</v>
      </c>
      <c r="BK1243">
        <v>1</v>
      </c>
      <c r="BL1243">
        <v>1</v>
      </c>
      <c r="BM1243">
        <v>1</v>
      </c>
      <c r="BN1243">
        <v>4</v>
      </c>
      <c r="BO1243">
        <v>2</v>
      </c>
      <c r="BP1243">
        <v>2</v>
      </c>
      <c r="BQ1243">
        <v>2</v>
      </c>
      <c r="BR1243">
        <v>1</v>
      </c>
      <c r="BS1243">
        <v>1</v>
      </c>
    </row>
    <row r="1244" spans="1:72" hidden="1">
      <c r="A1244" s="9">
        <v>5292</v>
      </c>
      <c r="B1244" s="9">
        <v>1</v>
      </c>
      <c r="C1244" s="9">
        <v>3</v>
      </c>
      <c r="D1244" s="9">
        <v>7</v>
      </c>
      <c r="E1244" s="9">
        <v>15</v>
      </c>
      <c r="F1244" s="9">
        <v>0</v>
      </c>
      <c r="G1244" s="9">
        <v>0</v>
      </c>
      <c r="H1244" s="9">
        <v>0</v>
      </c>
      <c r="I1244" s="9">
        <v>1</v>
      </c>
      <c r="J1244" s="9">
        <v>1</v>
      </c>
      <c r="K1244" s="9">
        <v>0</v>
      </c>
      <c r="L1244" s="9">
        <v>0</v>
      </c>
      <c r="M1244" s="9">
        <v>2</v>
      </c>
      <c r="N1244" s="9">
        <v>1</v>
      </c>
      <c r="O1244" s="9">
        <v>1</v>
      </c>
      <c r="P1244" s="9">
        <v>1</v>
      </c>
      <c r="Q1244" s="9">
        <v>2</v>
      </c>
      <c r="R1244" s="9" t="s">
        <v>957</v>
      </c>
      <c r="S1244" s="9" t="s">
        <v>957</v>
      </c>
      <c r="T1244" s="9">
        <v>1</v>
      </c>
      <c r="U1244" s="9">
        <v>1</v>
      </c>
      <c r="V1244" s="9">
        <v>1</v>
      </c>
      <c r="W1244" s="75">
        <v>1</v>
      </c>
      <c r="X1244" s="75">
        <v>1</v>
      </c>
      <c r="Y1244" s="75">
        <v>2</v>
      </c>
      <c r="Z1244" s="9">
        <v>1</v>
      </c>
      <c r="AA1244" s="9">
        <v>1</v>
      </c>
      <c r="AB1244" s="9">
        <v>2</v>
      </c>
      <c r="AC1244" s="9">
        <v>2</v>
      </c>
      <c r="AD1244" s="9">
        <v>2</v>
      </c>
      <c r="AE1244" s="9">
        <v>2</v>
      </c>
      <c r="AF1244" s="9">
        <v>2</v>
      </c>
      <c r="AG1244" s="9">
        <v>1</v>
      </c>
      <c r="AH1244" s="9">
        <v>2</v>
      </c>
      <c r="AI1244" s="9">
        <v>2</v>
      </c>
      <c r="AJ1244">
        <v>2</v>
      </c>
      <c r="AK1244" t="s">
        <v>957</v>
      </c>
      <c r="AL1244" s="58">
        <v>2</v>
      </c>
      <c r="AM1244">
        <v>1</v>
      </c>
      <c r="AN1244">
        <v>1</v>
      </c>
      <c r="AO1244">
        <v>2</v>
      </c>
      <c r="AP1244">
        <v>1</v>
      </c>
      <c r="AQ1244">
        <v>1</v>
      </c>
      <c r="AR1244">
        <v>2</v>
      </c>
      <c r="AS1244">
        <v>2</v>
      </c>
      <c r="AT1244">
        <v>2</v>
      </c>
      <c r="AU1244">
        <v>2</v>
      </c>
      <c r="AV1244">
        <v>2</v>
      </c>
      <c r="AW1244">
        <v>2</v>
      </c>
      <c r="AX1244">
        <v>2</v>
      </c>
      <c r="AY1244">
        <v>2</v>
      </c>
      <c r="AZ1244">
        <v>2</v>
      </c>
      <c r="BA1244">
        <v>2</v>
      </c>
      <c r="BB1244">
        <v>2</v>
      </c>
      <c r="BC1244">
        <v>2</v>
      </c>
      <c r="BD1244">
        <v>1</v>
      </c>
      <c r="BE1244">
        <v>2</v>
      </c>
      <c r="BF1244" t="s">
        <v>968</v>
      </c>
      <c r="BG1244" t="s">
        <v>957</v>
      </c>
      <c r="BH1244">
        <v>1</v>
      </c>
      <c r="BI1244">
        <v>3</v>
      </c>
      <c r="BJ1244">
        <v>1</v>
      </c>
      <c r="BK1244">
        <v>4</v>
      </c>
      <c r="BL1244">
        <v>4</v>
      </c>
      <c r="BM1244">
        <v>1</v>
      </c>
      <c r="BN1244">
        <v>4</v>
      </c>
      <c r="BO1244">
        <v>3</v>
      </c>
      <c r="BP1244">
        <v>4</v>
      </c>
      <c r="BQ1244">
        <v>3</v>
      </c>
      <c r="BR1244">
        <v>1</v>
      </c>
      <c r="BS1244">
        <v>5</v>
      </c>
    </row>
    <row r="1245" spans="1:72">
      <c r="A1245" s="9">
        <v>5293</v>
      </c>
      <c r="B1245" s="9">
        <v>1</v>
      </c>
      <c r="C1245" s="9">
        <v>7</v>
      </c>
      <c r="D1245" s="9">
        <v>4</v>
      </c>
      <c r="E1245" s="9">
        <v>8</v>
      </c>
      <c r="F1245" s="9">
        <v>0</v>
      </c>
      <c r="G1245" s="9">
        <v>0</v>
      </c>
      <c r="H1245" s="9">
        <v>0</v>
      </c>
      <c r="I1245" s="9">
        <v>0</v>
      </c>
      <c r="J1245" s="9">
        <v>0</v>
      </c>
      <c r="K1245" s="9">
        <v>1</v>
      </c>
      <c r="L1245" s="9">
        <v>0</v>
      </c>
      <c r="M1245" s="9">
        <v>1</v>
      </c>
      <c r="N1245" s="9">
        <v>2</v>
      </c>
      <c r="O1245" s="9">
        <v>2</v>
      </c>
      <c r="P1245" s="9">
        <v>1</v>
      </c>
      <c r="Q1245" s="9">
        <v>1</v>
      </c>
      <c r="R1245" s="9">
        <v>1</v>
      </c>
      <c r="S1245" s="9">
        <v>2</v>
      </c>
      <c r="T1245" s="9">
        <v>1</v>
      </c>
      <c r="U1245" s="9">
        <v>1</v>
      </c>
      <c r="V1245" s="9">
        <v>1</v>
      </c>
      <c r="W1245" s="75">
        <v>2</v>
      </c>
      <c r="X1245" s="75" t="s">
        <v>954</v>
      </c>
      <c r="Y1245" s="75" t="s">
        <v>952</v>
      </c>
      <c r="Z1245" s="9" t="s">
        <v>952</v>
      </c>
      <c r="AA1245" s="9">
        <v>2</v>
      </c>
      <c r="AB1245" s="9">
        <v>1</v>
      </c>
      <c r="AC1245" s="9">
        <v>2</v>
      </c>
      <c r="AD1245" s="9">
        <v>1</v>
      </c>
      <c r="AE1245" s="9">
        <v>2</v>
      </c>
      <c r="AF1245" s="9">
        <v>1</v>
      </c>
      <c r="AG1245" s="9">
        <v>2</v>
      </c>
      <c r="AH1245" s="9">
        <v>1</v>
      </c>
      <c r="AI1245" s="9">
        <v>2</v>
      </c>
      <c r="AJ1245">
        <v>2</v>
      </c>
      <c r="AK1245" t="s">
        <v>957</v>
      </c>
      <c r="AO1245">
        <v>1</v>
      </c>
      <c r="AP1245">
        <v>1</v>
      </c>
      <c r="AQ1245">
        <v>2</v>
      </c>
      <c r="AR1245">
        <v>2</v>
      </c>
      <c r="AS1245">
        <v>2</v>
      </c>
      <c r="AT1245">
        <v>2</v>
      </c>
      <c r="AU1245">
        <v>1</v>
      </c>
      <c r="AV1245">
        <v>2</v>
      </c>
      <c r="AW1245">
        <v>1</v>
      </c>
      <c r="AX1245">
        <v>2</v>
      </c>
      <c r="AY1245">
        <v>2</v>
      </c>
      <c r="AZ1245">
        <v>2</v>
      </c>
      <c r="BA1245">
        <v>1</v>
      </c>
      <c r="BB1245">
        <v>1</v>
      </c>
      <c r="BC1245">
        <v>1</v>
      </c>
      <c r="BD1245">
        <v>1</v>
      </c>
      <c r="BE1245">
        <v>1</v>
      </c>
      <c r="BF1245">
        <v>2</v>
      </c>
      <c r="BG1245">
        <v>2</v>
      </c>
      <c r="BH1245">
        <v>1</v>
      </c>
      <c r="BI1245">
        <v>2</v>
      </c>
      <c r="BJ1245">
        <v>1</v>
      </c>
      <c r="BK1245">
        <v>2</v>
      </c>
      <c r="BL1245">
        <v>2</v>
      </c>
      <c r="BM1245">
        <v>2</v>
      </c>
      <c r="BN1245">
        <v>4</v>
      </c>
      <c r="BO1245">
        <v>2</v>
      </c>
      <c r="BP1245">
        <v>2</v>
      </c>
      <c r="BQ1245">
        <v>2</v>
      </c>
      <c r="BR1245">
        <v>1</v>
      </c>
      <c r="BS1245">
        <v>5</v>
      </c>
    </row>
    <row r="1246" spans="1:72">
      <c r="A1246" s="9">
        <v>5294</v>
      </c>
      <c r="B1246" s="9">
        <v>1</v>
      </c>
      <c r="C1246" s="9">
        <v>4</v>
      </c>
      <c r="D1246" s="9">
        <v>1</v>
      </c>
      <c r="E1246" s="9">
        <v>12</v>
      </c>
      <c r="F1246" s="9">
        <v>0</v>
      </c>
      <c r="G1246" s="9">
        <v>0</v>
      </c>
      <c r="H1246" s="9">
        <v>0</v>
      </c>
      <c r="I1246" s="9">
        <v>0</v>
      </c>
      <c r="J1246" s="9">
        <v>1</v>
      </c>
      <c r="K1246" s="9">
        <v>0</v>
      </c>
      <c r="L1246" s="9">
        <v>0</v>
      </c>
      <c r="M1246" s="9">
        <v>1</v>
      </c>
      <c r="N1246" s="9">
        <v>2</v>
      </c>
      <c r="O1246" s="9">
        <v>2</v>
      </c>
      <c r="P1246" s="9">
        <v>2</v>
      </c>
      <c r="Q1246" s="9">
        <v>1</v>
      </c>
      <c r="R1246" s="9">
        <v>1</v>
      </c>
      <c r="S1246" s="9">
        <v>2</v>
      </c>
      <c r="T1246" s="9">
        <v>2</v>
      </c>
      <c r="U1246" s="9">
        <v>1</v>
      </c>
      <c r="V1246" s="9">
        <v>2</v>
      </c>
      <c r="W1246" s="75">
        <v>2</v>
      </c>
      <c r="X1246" s="75" t="s">
        <v>956</v>
      </c>
      <c r="Y1246" s="75" t="s">
        <v>952</v>
      </c>
      <c r="Z1246" s="9" t="s">
        <v>952</v>
      </c>
      <c r="AA1246" s="9">
        <v>2</v>
      </c>
      <c r="AB1246" s="9">
        <v>1</v>
      </c>
      <c r="AC1246" s="9">
        <v>1</v>
      </c>
      <c r="AD1246" s="9">
        <v>2</v>
      </c>
      <c r="AE1246" s="9">
        <v>2</v>
      </c>
      <c r="AF1246" s="9">
        <v>1</v>
      </c>
      <c r="AG1246" s="9">
        <v>2</v>
      </c>
      <c r="AH1246" s="9">
        <v>2</v>
      </c>
      <c r="AI1246" s="9">
        <v>2</v>
      </c>
      <c r="AJ1246">
        <v>2</v>
      </c>
      <c r="AK1246" t="s">
        <v>957</v>
      </c>
      <c r="AL1246" s="58">
        <v>2</v>
      </c>
      <c r="AM1246">
        <v>1</v>
      </c>
      <c r="AO1246">
        <v>2</v>
      </c>
      <c r="AP1246">
        <v>2</v>
      </c>
      <c r="AQ1246">
        <v>2</v>
      </c>
      <c r="AR1246">
        <v>2</v>
      </c>
      <c r="AS1246">
        <v>2</v>
      </c>
      <c r="AT1246">
        <v>2</v>
      </c>
      <c r="AU1246">
        <v>1</v>
      </c>
      <c r="AV1246">
        <v>2</v>
      </c>
      <c r="AW1246">
        <v>2</v>
      </c>
      <c r="AX1246">
        <v>2</v>
      </c>
      <c r="AY1246">
        <v>2</v>
      </c>
      <c r="AZ1246">
        <v>2</v>
      </c>
      <c r="BA1246">
        <v>1</v>
      </c>
      <c r="BB1246">
        <v>2</v>
      </c>
      <c r="BC1246">
        <v>1</v>
      </c>
      <c r="BD1246">
        <v>1</v>
      </c>
      <c r="BE1246">
        <v>1</v>
      </c>
      <c r="BF1246">
        <v>2</v>
      </c>
      <c r="BG1246">
        <v>2</v>
      </c>
      <c r="BH1246">
        <v>1</v>
      </c>
      <c r="BI1246">
        <v>3</v>
      </c>
      <c r="BJ1246">
        <v>2</v>
      </c>
      <c r="BK1246">
        <v>1</v>
      </c>
      <c r="BL1246">
        <v>1</v>
      </c>
      <c r="BM1246">
        <v>3</v>
      </c>
      <c r="BN1246">
        <v>3</v>
      </c>
      <c r="BO1246">
        <v>2</v>
      </c>
      <c r="BP1246">
        <v>4</v>
      </c>
      <c r="BQ1246">
        <v>2</v>
      </c>
      <c r="BR1246">
        <v>1</v>
      </c>
      <c r="BS1246">
        <v>5</v>
      </c>
    </row>
    <row r="1247" spans="1:72" hidden="1">
      <c r="A1247" s="9">
        <v>5295</v>
      </c>
      <c r="B1247" s="9">
        <v>1</v>
      </c>
      <c r="C1247" s="9">
        <v>4</v>
      </c>
      <c r="D1247" s="9">
        <v>1</v>
      </c>
      <c r="E1247" s="9">
        <v>8</v>
      </c>
      <c r="F1247" s="9">
        <v>0</v>
      </c>
      <c r="G1247" s="9">
        <v>1</v>
      </c>
      <c r="H1247" s="9">
        <v>1</v>
      </c>
      <c r="I1247" s="9">
        <v>0</v>
      </c>
      <c r="J1247" s="9">
        <v>0</v>
      </c>
      <c r="K1247" s="9">
        <v>0</v>
      </c>
      <c r="L1247" s="9">
        <v>0</v>
      </c>
      <c r="M1247" s="9">
        <v>1</v>
      </c>
      <c r="N1247" s="9">
        <v>1</v>
      </c>
      <c r="O1247" s="9">
        <v>1</v>
      </c>
      <c r="P1247" s="9">
        <v>1</v>
      </c>
      <c r="Q1247" s="9">
        <v>1</v>
      </c>
      <c r="R1247" s="9">
        <v>1</v>
      </c>
      <c r="S1247" s="9">
        <v>2</v>
      </c>
      <c r="T1247" s="9">
        <v>1</v>
      </c>
      <c r="U1247" s="9">
        <v>1</v>
      </c>
      <c r="V1247" s="9">
        <v>1</v>
      </c>
      <c r="W1247" s="75">
        <v>1</v>
      </c>
      <c r="X1247" s="75">
        <v>1</v>
      </c>
      <c r="Y1247" s="75">
        <v>2</v>
      </c>
      <c r="Z1247" s="9">
        <v>2</v>
      </c>
      <c r="AA1247" s="9">
        <v>2</v>
      </c>
      <c r="AB1247" s="9">
        <v>2</v>
      </c>
      <c r="AC1247" s="9">
        <v>1</v>
      </c>
      <c r="AD1247" s="9">
        <v>2</v>
      </c>
      <c r="AE1247" s="9">
        <v>1</v>
      </c>
      <c r="AF1247" s="9">
        <v>2</v>
      </c>
      <c r="AG1247" s="9">
        <v>2</v>
      </c>
      <c r="AH1247" s="9">
        <v>2</v>
      </c>
      <c r="AI1247" s="9">
        <v>2</v>
      </c>
      <c r="AJ1247">
        <v>2</v>
      </c>
      <c r="AK1247" t="s">
        <v>957</v>
      </c>
      <c r="AL1247" s="58">
        <v>1</v>
      </c>
      <c r="AM1247">
        <v>1</v>
      </c>
      <c r="AN1247">
        <v>1</v>
      </c>
      <c r="AO1247">
        <v>2</v>
      </c>
      <c r="AP1247">
        <v>1</v>
      </c>
      <c r="AQ1247">
        <v>2</v>
      </c>
      <c r="AR1247">
        <v>1</v>
      </c>
      <c r="AS1247">
        <v>2</v>
      </c>
      <c r="AT1247">
        <v>2</v>
      </c>
      <c r="AU1247">
        <v>2</v>
      </c>
      <c r="AV1247">
        <v>2</v>
      </c>
      <c r="AW1247">
        <v>1</v>
      </c>
      <c r="AX1247">
        <v>2</v>
      </c>
      <c r="AY1247">
        <v>2</v>
      </c>
      <c r="AZ1247">
        <v>2</v>
      </c>
      <c r="BA1247">
        <v>2</v>
      </c>
      <c r="BB1247">
        <v>2</v>
      </c>
      <c r="BC1247">
        <v>1</v>
      </c>
      <c r="BD1247">
        <v>1</v>
      </c>
      <c r="BE1247">
        <v>2</v>
      </c>
      <c r="BF1247" t="s">
        <v>957</v>
      </c>
      <c r="BG1247" t="s">
        <v>957</v>
      </c>
      <c r="BH1247">
        <v>1</v>
      </c>
      <c r="BI1247">
        <v>2</v>
      </c>
      <c r="BJ1247">
        <v>2</v>
      </c>
      <c r="BK1247">
        <v>2</v>
      </c>
      <c r="BL1247">
        <v>2</v>
      </c>
      <c r="BM1247">
        <v>3</v>
      </c>
      <c r="BN1247">
        <v>4</v>
      </c>
      <c r="BO1247">
        <v>4</v>
      </c>
      <c r="BP1247">
        <v>2</v>
      </c>
      <c r="BQ1247">
        <v>2</v>
      </c>
      <c r="BR1247">
        <v>1</v>
      </c>
      <c r="BS1247">
        <v>2</v>
      </c>
    </row>
    <row r="1248" spans="1:72">
      <c r="A1248" s="9">
        <v>5296</v>
      </c>
      <c r="B1248" s="9">
        <v>2</v>
      </c>
      <c r="C1248" s="9">
        <v>3</v>
      </c>
      <c r="D1248" s="9">
        <v>5</v>
      </c>
      <c r="E1248" s="9">
        <v>9</v>
      </c>
      <c r="F1248" s="9">
        <v>1</v>
      </c>
      <c r="G1248" s="9">
        <v>0</v>
      </c>
      <c r="H1248" s="9">
        <v>0</v>
      </c>
      <c r="I1248" s="9">
        <v>0</v>
      </c>
      <c r="J1248" s="9">
        <v>0</v>
      </c>
      <c r="K1248" s="9">
        <v>0</v>
      </c>
      <c r="L1248" s="9">
        <v>0</v>
      </c>
      <c r="M1248" s="9">
        <v>3</v>
      </c>
      <c r="N1248" s="9">
        <v>2</v>
      </c>
      <c r="O1248" s="9">
        <v>1</v>
      </c>
      <c r="P1248" s="9">
        <v>2</v>
      </c>
      <c r="Q1248" s="9">
        <v>1</v>
      </c>
      <c r="R1248" s="9">
        <v>1</v>
      </c>
      <c r="S1248" s="9">
        <v>2</v>
      </c>
      <c r="T1248" s="9">
        <v>2</v>
      </c>
      <c r="U1248" s="9">
        <v>1</v>
      </c>
      <c r="V1248" s="9">
        <v>2</v>
      </c>
      <c r="W1248" s="75">
        <v>2</v>
      </c>
      <c r="X1248" s="75" t="s">
        <v>956</v>
      </c>
      <c r="Y1248" s="75" t="s">
        <v>952</v>
      </c>
      <c r="Z1248" s="9" t="s">
        <v>952</v>
      </c>
      <c r="AA1248" s="9">
        <v>1</v>
      </c>
      <c r="AB1248" s="9">
        <v>2</v>
      </c>
      <c r="AC1248" s="9">
        <v>1</v>
      </c>
      <c r="AD1248" s="9">
        <v>1</v>
      </c>
      <c r="AE1248" s="9">
        <v>2</v>
      </c>
      <c r="AF1248" s="9">
        <v>1</v>
      </c>
      <c r="AG1248" s="9">
        <v>2</v>
      </c>
      <c r="AH1248" s="91">
        <v>1</v>
      </c>
      <c r="AI1248" s="9">
        <v>2</v>
      </c>
      <c r="AJ1248">
        <v>2</v>
      </c>
      <c r="AK1248" t="s">
        <v>957</v>
      </c>
      <c r="AL1248" s="58">
        <v>1</v>
      </c>
      <c r="AM1248">
        <v>1</v>
      </c>
      <c r="AN1248">
        <v>2</v>
      </c>
      <c r="AO1248">
        <v>2</v>
      </c>
      <c r="AP1248">
        <v>1</v>
      </c>
      <c r="AQ1248">
        <v>2</v>
      </c>
      <c r="AR1248">
        <v>2</v>
      </c>
      <c r="AS1248">
        <v>2</v>
      </c>
      <c r="AT1248">
        <v>2</v>
      </c>
      <c r="AU1248">
        <v>2</v>
      </c>
      <c r="AV1248">
        <v>2</v>
      </c>
      <c r="AW1248">
        <v>1</v>
      </c>
      <c r="AX1248">
        <v>2</v>
      </c>
      <c r="AY1248">
        <v>2</v>
      </c>
      <c r="AZ1248">
        <v>2</v>
      </c>
      <c r="BA1248">
        <v>1</v>
      </c>
      <c r="BB1248">
        <v>1</v>
      </c>
      <c r="BC1248">
        <v>1</v>
      </c>
      <c r="BD1248">
        <v>1</v>
      </c>
      <c r="BE1248">
        <v>2</v>
      </c>
      <c r="BF1248" t="s">
        <v>957</v>
      </c>
      <c r="BG1248" t="s">
        <v>957</v>
      </c>
      <c r="BH1248">
        <v>1</v>
      </c>
      <c r="BI1248">
        <v>1</v>
      </c>
      <c r="BJ1248">
        <v>2</v>
      </c>
      <c r="BK1248">
        <v>2</v>
      </c>
      <c r="BL1248">
        <v>2</v>
      </c>
      <c r="BM1248">
        <v>1</v>
      </c>
      <c r="BN1248">
        <v>4</v>
      </c>
      <c r="BO1248">
        <v>2</v>
      </c>
      <c r="BP1248">
        <v>2</v>
      </c>
      <c r="BQ1248">
        <v>2</v>
      </c>
      <c r="BR1248">
        <v>2</v>
      </c>
      <c r="BS1248">
        <v>2</v>
      </c>
    </row>
    <row r="1249" spans="1:72">
      <c r="A1249" s="9">
        <v>5297</v>
      </c>
      <c r="B1249" s="9">
        <v>1</v>
      </c>
      <c r="C1249" s="9">
        <v>2</v>
      </c>
      <c r="D1249" s="9">
        <v>1</v>
      </c>
      <c r="E1249" s="9">
        <v>2</v>
      </c>
      <c r="F1249" s="9">
        <v>0</v>
      </c>
      <c r="G1249" s="9">
        <v>0</v>
      </c>
      <c r="H1249" s="9">
        <v>0</v>
      </c>
      <c r="I1249" s="9">
        <v>0</v>
      </c>
      <c r="J1249" s="9">
        <v>0</v>
      </c>
      <c r="K1249" s="9">
        <v>0</v>
      </c>
      <c r="L1249" s="9">
        <v>1</v>
      </c>
      <c r="M1249" s="9">
        <v>3</v>
      </c>
      <c r="N1249" s="9">
        <v>2</v>
      </c>
      <c r="O1249" s="9">
        <v>2</v>
      </c>
      <c r="P1249" s="9">
        <v>1</v>
      </c>
      <c r="Q1249" s="9">
        <v>1</v>
      </c>
      <c r="R1249" s="9">
        <v>2</v>
      </c>
      <c r="S1249" s="9"/>
      <c r="T1249" s="9">
        <v>2</v>
      </c>
      <c r="U1249" s="9">
        <v>2</v>
      </c>
      <c r="V1249" s="9" t="s">
        <v>957</v>
      </c>
      <c r="W1249" s="75">
        <v>1</v>
      </c>
      <c r="X1249" s="75">
        <v>1</v>
      </c>
      <c r="Y1249" s="75">
        <v>2</v>
      </c>
      <c r="Z1249" s="9"/>
      <c r="AA1249" s="9">
        <v>2</v>
      </c>
      <c r="AB1249" s="9">
        <v>2</v>
      </c>
      <c r="AC1249" s="9">
        <v>1</v>
      </c>
      <c r="AD1249" s="9">
        <v>1</v>
      </c>
      <c r="AE1249" s="9">
        <v>2</v>
      </c>
      <c r="AF1249" s="9">
        <v>1</v>
      </c>
      <c r="AG1249" s="9">
        <v>1</v>
      </c>
      <c r="AH1249" s="9">
        <v>2</v>
      </c>
      <c r="AI1249" s="9">
        <v>2</v>
      </c>
      <c r="AJ1249">
        <v>2</v>
      </c>
      <c r="AK1249" t="s">
        <v>957</v>
      </c>
      <c r="AL1249" s="58">
        <v>2</v>
      </c>
      <c r="AM1249">
        <v>1</v>
      </c>
      <c r="AN1249">
        <v>1</v>
      </c>
      <c r="AO1249">
        <v>2</v>
      </c>
      <c r="AP1249">
        <v>1</v>
      </c>
      <c r="AQ1249">
        <v>1</v>
      </c>
      <c r="AR1249">
        <v>1</v>
      </c>
      <c r="AS1249">
        <v>2</v>
      </c>
      <c r="AT1249">
        <v>1</v>
      </c>
      <c r="AU1249">
        <v>1</v>
      </c>
      <c r="AV1249">
        <v>2</v>
      </c>
      <c r="AW1249">
        <v>1</v>
      </c>
      <c r="AX1249">
        <v>2</v>
      </c>
      <c r="AY1249">
        <v>2</v>
      </c>
      <c r="AZ1249">
        <v>2</v>
      </c>
      <c r="BA1249">
        <v>1</v>
      </c>
      <c r="BB1249">
        <v>2</v>
      </c>
      <c r="BC1249">
        <v>1</v>
      </c>
      <c r="BD1249">
        <v>1</v>
      </c>
      <c r="BE1249">
        <v>1</v>
      </c>
      <c r="BF1249">
        <v>2</v>
      </c>
      <c r="BG1249">
        <v>1</v>
      </c>
      <c r="BH1249">
        <v>1</v>
      </c>
      <c r="BI1249">
        <v>2</v>
      </c>
      <c r="BJ1249">
        <v>1</v>
      </c>
      <c r="BK1249">
        <v>2</v>
      </c>
      <c r="BL1249">
        <v>1</v>
      </c>
      <c r="BM1249">
        <v>1</v>
      </c>
      <c r="BN1249">
        <v>4</v>
      </c>
      <c r="BO1249">
        <v>1</v>
      </c>
      <c r="BP1249">
        <v>2</v>
      </c>
      <c r="BQ1249">
        <v>2</v>
      </c>
      <c r="BR1249">
        <v>1</v>
      </c>
      <c r="BS1249">
        <v>5</v>
      </c>
    </row>
    <row r="1250" spans="1:72" hidden="1">
      <c r="A1250" s="9">
        <v>5298</v>
      </c>
      <c r="B1250" s="9">
        <v>2</v>
      </c>
      <c r="C1250" s="9">
        <v>5</v>
      </c>
      <c r="D1250" s="9">
        <v>3</v>
      </c>
      <c r="E1250" s="9">
        <v>5</v>
      </c>
      <c r="F1250" s="9">
        <v>0</v>
      </c>
      <c r="G1250" s="9">
        <v>0</v>
      </c>
      <c r="H1250" s="9">
        <v>0</v>
      </c>
      <c r="I1250" s="9">
        <v>1</v>
      </c>
      <c r="J1250" s="9">
        <v>0</v>
      </c>
      <c r="K1250" s="9">
        <v>0</v>
      </c>
      <c r="L1250" s="9">
        <v>0</v>
      </c>
      <c r="M1250" s="9">
        <v>2</v>
      </c>
      <c r="N1250" s="9">
        <v>1</v>
      </c>
      <c r="O1250" s="9">
        <v>2</v>
      </c>
      <c r="P1250" s="9">
        <v>1</v>
      </c>
      <c r="Q1250" s="9">
        <v>1</v>
      </c>
      <c r="R1250" s="9">
        <v>1</v>
      </c>
      <c r="S1250" s="9">
        <v>2</v>
      </c>
      <c r="T1250" s="9">
        <v>2</v>
      </c>
      <c r="U1250" s="9">
        <v>1</v>
      </c>
      <c r="V1250" s="9">
        <v>1</v>
      </c>
      <c r="W1250" s="75">
        <v>1</v>
      </c>
      <c r="X1250" s="75">
        <v>1</v>
      </c>
      <c r="Y1250" s="75">
        <v>2</v>
      </c>
      <c r="Z1250" s="9">
        <v>1</v>
      </c>
      <c r="AA1250" s="9">
        <v>1</v>
      </c>
      <c r="AB1250" s="9">
        <v>1</v>
      </c>
      <c r="AC1250" s="9">
        <v>1</v>
      </c>
      <c r="AD1250" s="9">
        <v>1</v>
      </c>
      <c r="AE1250" s="9">
        <v>2</v>
      </c>
      <c r="AF1250" s="9">
        <v>1</v>
      </c>
      <c r="AG1250" s="9">
        <v>1</v>
      </c>
      <c r="AH1250" s="91">
        <v>2</v>
      </c>
      <c r="AI1250" s="9">
        <v>2</v>
      </c>
      <c r="AJ1250">
        <v>1</v>
      </c>
      <c r="AK1250">
        <v>1</v>
      </c>
      <c r="AL1250" s="58">
        <v>1</v>
      </c>
      <c r="AM1250">
        <v>1</v>
      </c>
      <c r="AN1250">
        <v>1</v>
      </c>
      <c r="AO1250">
        <v>2</v>
      </c>
      <c r="AP1250">
        <v>1</v>
      </c>
      <c r="AQ1250">
        <v>2</v>
      </c>
      <c r="AR1250">
        <v>1</v>
      </c>
      <c r="AS1250">
        <v>1</v>
      </c>
      <c r="AT1250">
        <v>2</v>
      </c>
      <c r="AU1250">
        <v>2</v>
      </c>
      <c r="AV1250">
        <v>2</v>
      </c>
      <c r="AW1250">
        <v>1</v>
      </c>
      <c r="AX1250">
        <v>2</v>
      </c>
      <c r="AY1250">
        <v>2</v>
      </c>
      <c r="AZ1250">
        <v>1</v>
      </c>
      <c r="BA1250">
        <v>1</v>
      </c>
      <c r="BB1250">
        <v>1</v>
      </c>
      <c r="BC1250">
        <v>1</v>
      </c>
      <c r="BD1250">
        <v>1</v>
      </c>
      <c r="BE1250">
        <v>1</v>
      </c>
      <c r="BF1250">
        <v>2</v>
      </c>
      <c r="BG1250">
        <v>2</v>
      </c>
      <c r="BH1250">
        <v>2</v>
      </c>
      <c r="BI1250">
        <v>3</v>
      </c>
      <c r="BJ1250">
        <v>2</v>
      </c>
      <c r="BK1250">
        <v>2</v>
      </c>
      <c r="BL1250">
        <v>2</v>
      </c>
      <c r="BM1250">
        <v>1</v>
      </c>
      <c r="BN1250">
        <v>4</v>
      </c>
      <c r="BO1250">
        <v>2</v>
      </c>
      <c r="BP1250">
        <v>2</v>
      </c>
      <c r="BQ1250">
        <v>3</v>
      </c>
      <c r="BR1250">
        <v>2</v>
      </c>
      <c r="BS1250">
        <v>2</v>
      </c>
    </row>
    <row r="1251" spans="1:72">
      <c r="A1251" s="9">
        <v>5299</v>
      </c>
      <c r="B1251" s="9">
        <v>1</v>
      </c>
      <c r="C1251" s="9">
        <v>5</v>
      </c>
      <c r="D1251" s="9">
        <v>1</v>
      </c>
      <c r="E1251" s="9">
        <v>2</v>
      </c>
      <c r="F1251" s="9">
        <v>0</v>
      </c>
      <c r="G1251" s="9">
        <v>0</v>
      </c>
      <c r="H1251" s="9">
        <v>0</v>
      </c>
      <c r="I1251" s="9">
        <v>0</v>
      </c>
      <c r="J1251" s="9">
        <v>0</v>
      </c>
      <c r="K1251" s="9">
        <v>0</v>
      </c>
      <c r="L1251" s="9">
        <v>1</v>
      </c>
      <c r="M1251" s="9">
        <v>2</v>
      </c>
      <c r="N1251" s="9">
        <v>2</v>
      </c>
      <c r="O1251" s="9">
        <v>2</v>
      </c>
      <c r="P1251" s="9">
        <v>1</v>
      </c>
      <c r="Q1251" s="9">
        <v>1</v>
      </c>
      <c r="R1251" s="9">
        <v>1</v>
      </c>
      <c r="S1251" s="9">
        <v>1</v>
      </c>
      <c r="T1251" s="9">
        <v>2</v>
      </c>
      <c r="U1251" s="9">
        <v>1</v>
      </c>
      <c r="V1251" s="9">
        <v>2</v>
      </c>
      <c r="W1251" s="75">
        <v>2</v>
      </c>
      <c r="X1251" s="75" t="s">
        <v>956</v>
      </c>
      <c r="Y1251" s="75" t="s">
        <v>952</v>
      </c>
      <c r="Z1251" s="9" t="s">
        <v>952</v>
      </c>
      <c r="AA1251" s="9">
        <v>1</v>
      </c>
      <c r="AB1251" s="9">
        <v>2</v>
      </c>
      <c r="AC1251" s="9">
        <v>1</v>
      </c>
      <c r="AD1251" s="9">
        <v>1</v>
      </c>
      <c r="AE1251" s="9">
        <v>2</v>
      </c>
      <c r="AF1251" s="9">
        <v>1</v>
      </c>
      <c r="AG1251" s="9">
        <v>2</v>
      </c>
      <c r="AH1251" s="91">
        <v>1</v>
      </c>
      <c r="AI1251" s="9">
        <v>2</v>
      </c>
      <c r="AJ1251">
        <v>2</v>
      </c>
      <c r="AK1251" t="s">
        <v>957</v>
      </c>
      <c r="AL1251" s="58">
        <v>2</v>
      </c>
      <c r="AM1251">
        <v>1</v>
      </c>
      <c r="AN1251">
        <v>1</v>
      </c>
      <c r="AO1251">
        <v>2</v>
      </c>
      <c r="AP1251">
        <v>1</v>
      </c>
      <c r="AQ1251">
        <v>2</v>
      </c>
      <c r="AR1251">
        <v>2</v>
      </c>
      <c r="AS1251">
        <v>2</v>
      </c>
      <c r="AT1251">
        <v>2</v>
      </c>
      <c r="AU1251">
        <v>2</v>
      </c>
      <c r="AV1251">
        <v>1</v>
      </c>
      <c r="AW1251">
        <v>2</v>
      </c>
      <c r="AX1251">
        <v>2</v>
      </c>
      <c r="AY1251">
        <v>2</v>
      </c>
      <c r="AZ1251">
        <v>2</v>
      </c>
      <c r="BA1251">
        <v>1</v>
      </c>
      <c r="BB1251">
        <v>2</v>
      </c>
      <c r="BC1251">
        <v>1</v>
      </c>
      <c r="BD1251">
        <v>1</v>
      </c>
      <c r="BE1251">
        <v>2</v>
      </c>
      <c r="BF1251" t="s">
        <v>968</v>
      </c>
      <c r="BG1251" t="s">
        <v>957</v>
      </c>
      <c r="BH1251">
        <v>1</v>
      </c>
      <c r="BI1251">
        <v>2</v>
      </c>
      <c r="BJ1251">
        <v>1</v>
      </c>
      <c r="BK1251">
        <v>2</v>
      </c>
      <c r="BL1251">
        <v>2</v>
      </c>
      <c r="BM1251">
        <v>3</v>
      </c>
      <c r="BN1251">
        <v>4</v>
      </c>
      <c r="BO1251">
        <v>3</v>
      </c>
      <c r="BP1251">
        <v>2</v>
      </c>
      <c r="BQ1251">
        <v>4</v>
      </c>
      <c r="BR1251">
        <v>1</v>
      </c>
      <c r="BS1251">
        <v>5</v>
      </c>
    </row>
    <row r="1252" spans="1:72" hidden="1">
      <c r="A1252" s="9">
        <v>5300</v>
      </c>
      <c r="B1252" s="9">
        <v>2</v>
      </c>
      <c r="C1252" s="9">
        <v>7</v>
      </c>
      <c r="D1252" s="9">
        <v>3</v>
      </c>
      <c r="E1252" s="9">
        <v>1</v>
      </c>
      <c r="F1252" s="9">
        <v>0</v>
      </c>
      <c r="G1252" s="9">
        <v>0</v>
      </c>
      <c r="H1252" s="9">
        <v>0</v>
      </c>
      <c r="I1252" s="9">
        <v>1</v>
      </c>
      <c r="J1252" s="9">
        <v>1</v>
      </c>
      <c r="K1252" s="9">
        <v>0</v>
      </c>
      <c r="L1252" s="9">
        <v>0</v>
      </c>
      <c r="M1252" s="9">
        <v>2</v>
      </c>
      <c r="N1252" s="9">
        <v>1</v>
      </c>
      <c r="O1252" s="9">
        <v>2</v>
      </c>
      <c r="P1252" s="9">
        <v>1</v>
      </c>
      <c r="Q1252" s="9">
        <v>1</v>
      </c>
      <c r="R1252" s="9">
        <v>1</v>
      </c>
      <c r="S1252" s="9">
        <v>2</v>
      </c>
      <c r="T1252" s="9">
        <v>1</v>
      </c>
      <c r="U1252" s="9">
        <v>1</v>
      </c>
      <c r="V1252" s="9">
        <v>1</v>
      </c>
      <c r="W1252" s="75">
        <v>1</v>
      </c>
      <c r="X1252" s="75">
        <v>1</v>
      </c>
      <c r="Y1252" s="75">
        <v>2</v>
      </c>
      <c r="Z1252" s="9">
        <v>2</v>
      </c>
      <c r="AA1252" s="9">
        <v>1</v>
      </c>
      <c r="AB1252" s="9">
        <v>1</v>
      </c>
      <c r="AC1252" s="9">
        <v>1</v>
      </c>
      <c r="AD1252" s="9">
        <v>1</v>
      </c>
      <c r="AE1252" s="9">
        <v>1</v>
      </c>
      <c r="AF1252" s="9">
        <v>1</v>
      </c>
      <c r="AG1252" s="9">
        <v>1</v>
      </c>
      <c r="AH1252" s="91">
        <v>1</v>
      </c>
      <c r="AI1252" s="9">
        <v>2</v>
      </c>
      <c r="AJ1252">
        <v>2</v>
      </c>
      <c r="AK1252" t="s">
        <v>957</v>
      </c>
      <c r="AL1252" s="58">
        <v>1</v>
      </c>
      <c r="AM1252">
        <v>1</v>
      </c>
      <c r="AN1252">
        <v>1</v>
      </c>
      <c r="AO1252">
        <v>1</v>
      </c>
      <c r="AP1252">
        <v>1</v>
      </c>
      <c r="AQ1252">
        <v>1</v>
      </c>
      <c r="AR1252">
        <v>1</v>
      </c>
      <c r="AS1252">
        <v>2</v>
      </c>
      <c r="AT1252">
        <v>1</v>
      </c>
      <c r="AU1252">
        <v>1</v>
      </c>
      <c r="AV1252">
        <v>2</v>
      </c>
      <c r="AW1252">
        <v>1</v>
      </c>
      <c r="AX1252">
        <v>1</v>
      </c>
      <c r="AY1252">
        <v>1</v>
      </c>
      <c r="AZ1252">
        <v>1</v>
      </c>
      <c r="BA1252">
        <v>1</v>
      </c>
      <c r="BB1252">
        <v>1</v>
      </c>
      <c r="BC1252">
        <v>1</v>
      </c>
      <c r="BD1252">
        <v>1</v>
      </c>
      <c r="BE1252">
        <v>1</v>
      </c>
      <c r="BF1252">
        <v>1</v>
      </c>
      <c r="BG1252">
        <v>2</v>
      </c>
      <c r="BH1252">
        <v>1</v>
      </c>
      <c r="BI1252">
        <v>1</v>
      </c>
      <c r="BJ1252">
        <v>1</v>
      </c>
      <c r="BK1252">
        <v>1</v>
      </c>
      <c r="BL1252">
        <v>1</v>
      </c>
      <c r="BM1252">
        <v>4</v>
      </c>
      <c r="BN1252">
        <v>2</v>
      </c>
      <c r="BO1252">
        <v>2</v>
      </c>
      <c r="BP1252">
        <v>1</v>
      </c>
      <c r="BQ1252">
        <v>1</v>
      </c>
      <c r="BR1252">
        <v>1</v>
      </c>
      <c r="BS1252">
        <v>1</v>
      </c>
      <c r="BT1252" t="s">
        <v>610</v>
      </c>
    </row>
    <row r="1253" spans="1:72" hidden="1">
      <c r="A1253" s="9">
        <v>5301</v>
      </c>
      <c r="B1253" s="9">
        <v>2</v>
      </c>
      <c r="C1253" s="9">
        <v>2</v>
      </c>
      <c r="D1253" s="9">
        <v>1</v>
      </c>
      <c r="E1253" s="9">
        <v>10</v>
      </c>
      <c r="F1253" s="9">
        <v>0</v>
      </c>
      <c r="G1253" s="9">
        <v>0</v>
      </c>
      <c r="H1253" s="9">
        <v>0</v>
      </c>
      <c r="I1253" s="9">
        <v>0</v>
      </c>
      <c r="J1253" s="9">
        <v>0</v>
      </c>
      <c r="K1253" s="9">
        <v>0</v>
      </c>
      <c r="L1253" s="9">
        <v>1</v>
      </c>
      <c r="M1253" s="9">
        <v>3</v>
      </c>
      <c r="N1253" s="9">
        <v>1</v>
      </c>
      <c r="O1253" s="9">
        <v>2</v>
      </c>
      <c r="P1253" s="9">
        <v>2</v>
      </c>
      <c r="Q1253" s="9">
        <v>1</v>
      </c>
      <c r="R1253" s="9">
        <v>1</v>
      </c>
      <c r="S1253" s="9">
        <v>1</v>
      </c>
      <c r="T1253" s="9">
        <v>2</v>
      </c>
      <c r="U1253" s="9">
        <v>1</v>
      </c>
      <c r="V1253" s="9">
        <v>2</v>
      </c>
      <c r="W1253" s="75">
        <v>2</v>
      </c>
      <c r="X1253" s="75" t="s">
        <v>956</v>
      </c>
      <c r="Y1253" s="75" t="s">
        <v>952</v>
      </c>
      <c r="Z1253" s="9" t="s">
        <v>952</v>
      </c>
      <c r="AA1253" s="9">
        <v>2</v>
      </c>
      <c r="AB1253" s="9">
        <v>1</v>
      </c>
      <c r="AC1253" s="9">
        <v>2</v>
      </c>
      <c r="AD1253" s="9">
        <v>1</v>
      </c>
      <c r="AE1253" s="9">
        <v>2</v>
      </c>
      <c r="AF1253" s="9">
        <v>2</v>
      </c>
      <c r="AG1253" s="9">
        <v>1</v>
      </c>
      <c r="AH1253" s="91">
        <v>1</v>
      </c>
      <c r="AI1253" s="9">
        <v>2</v>
      </c>
      <c r="AJ1253">
        <v>2</v>
      </c>
      <c r="AK1253" t="s">
        <v>957</v>
      </c>
      <c r="AL1253" s="58">
        <v>2</v>
      </c>
      <c r="AM1253">
        <v>1</v>
      </c>
      <c r="AN1253">
        <v>2</v>
      </c>
      <c r="AO1253">
        <v>2</v>
      </c>
      <c r="AP1253">
        <v>2</v>
      </c>
      <c r="AQ1253">
        <v>2</v>
      </c>
      <c r="AR1253">
        <v>2</v>
      </c>
      <c r="AS1253">
        <v>2</v>
      </c>
      <c r="AT1253">
        <v>2</v>
      </c>
      <c r="AU1253">
        <v>2</v>
      </c>
      <c r="AV1253">
        <v>2</v>
      </c>
      <c r="AW1253">
        <v>2</v>
      </c>
      <c r="AX1253">
        <v>2</v>
      </c>
      <c r="AY1253">
        <v>2</v>
      </c>
      <c r="AZ1253">
        <v>2</v>
      </c>
      <c r="BA1253">
        <v>2</v>
      </c>
      <c r="BB1253">
        <v>2</v>
      </c>
      <c r="BC1253">
        <v>1</v>
      </c>
      <c r="BD1253">
        <v>1</v>
      </c>
      <c r="BE1253">
        <v>1</v>
      </c>
      <c r="BF1253">
        <v>2</v>
      </c>
      <c r="BG1253">
        <v>2</v>
      </c>
      <c r="BH1253">
        <v>1</v>
      </c>
      <c r="BI1253">
        <v>1</v>
      </c>
      <c r="BJ1253">
        <v>1</v>
      </c>
      <c r="BK1253">
        <v>2</v>
      </c>
      <c r="BL1253">
        <v>4</v>
      </c>
      <c r="BM1253">
        <v>1</v>
      </c>
      <c r="BN1253">
        <v>4</v>
      </c>
      <c r="BO1253">
        <v>3</v>
      </c>
      <c r="BP1253">
        <v>4</v>
      </c>
      <c r="BQ1253">
        <v>4</v>
      </c>
      <c r="BR1253">
        <v>1</v>
      </c>
      <c r="BS1253">
        <v>1</v>
      </c>
    </row>
    <row r="1254" spans="1:72">
      <c r="A1254" s="9">
        <v>5302</v>
      </c>
      <c r="B1254" s="9">
        <v>1</v>
      </c>
      <c r="C1254" s="9">
        <v>2</v>
      </c>
      <c r="D1254" s="9">
        <v>1</v>
      </c>
      <c r="E1254" s="9">
        <v>10</v>
      </c>
      <c r="F1254" s="9">
        <v>0</v>
      </c>
      <c r="G1254" s="9">
        <v>0</v>
      </c>
      <c r="H1254" s="9">
        <v>0</v>
      </c>
      <c r="I1254" s="9">
        <v>1</v>
      </c>
      <c r="J1254" s="9">
        <v>0</v>
      </c>
      <c r="K1254" s="9">
        <v>0</v>
      </c>
      <c r="L1254" s="9">
        <v>0</v>
      </c>
      <c r="M1254" s="9">
        <v>3</v>
      </c>
      <c r="N1254" s="9">
        <v>2</v>
      </c>
      <c r="O1254" s="9">
        <v>1</v>
      </c>
      <c r="P1254" s="9">
        <v>2</v>
      </c>
      <c r="Q1254" s="9">
        <v>1</v>
      </c>
      <c r="R1254" s="9">
        <v>1</v>
      </c>
      <c r="S1254" s="9">
        <v>1</v>
      </c>
      <c r="T1254" s="9">
        <v>2</v>
      </c>
      <c r="U1254" s="9">
        <v>1</v>
      </c>
      <c r="V1254" s="9">
        <v>2</v>
      </c>
      <c r="W1254" s="75">
        <v>2</v>
      </c>
      <c r="X1254" s="75" t="s">
        <v>956</v>
      </c>
      <c r="Y1254" s="75" t="s">
        <v>952</v>
      </c>
      <c r="Z1254" s="9" t="s">
        <v>952</v>
      </c>
      <c r="AA1254" s="9">
        <v>2</v>
      </c>
      <c r="AB1254" s="9">
        <v>1</v>
      </c>
      <c r="AC1254" s="9">
        <v>2</v>
      </c>
      <c r="AD1254" s="9">
        <v>1</v>
      </c>
      <c r="AE1254" s="9">
        <v>1</v>
      </c>
      <c r="AF1254" s="9">
        <v>1</v>
      </c>
      <c r="AG1254" s="9">
        <v>1</v>
      </c>
      <c r="AH1254" s="91">
        <v>2</v>
      </c>
      <c r="AI1254" s="9">
        <v>2</v>
      </c>
      <c r="AJ1254">
        <v>2</v>
      </c>
      <c r="AK1254" t="s">
        <v>957</v>
      </c>
      <c r="AL1254" s="58">
        <v>2</v>
      </c>
      <c r="AM1254">
        <v>1</v>
      </c>
      <c r="AN1254">
        <v>1</v>
      </c>
      <c r="AO1254">
        <v>2</v>
      </c>
      <c r="AP1254">
        <v>1</v>
      </c>
      <c r="AQ1254">
        <v>2</v>
      </c>
      <c r="AR1254">
        <v>1</v>
      </c>
      <c r="AS1254">
        <v>2</v>
      </c>
      <c r="AT1254">
        <v>2</v>
      </c>
      <c r="AU1254">
        <v>2</v>
      </c>
      <c r="AV1254">
        <v>2</v>
      </c>
      <c r="AW1254">
        <v>1</v>
      </c>
      <c r="AX1254">
        <v>2</v>
      </c>
      <c r="AY1254">
        <v>2</v>
      </c>
      <c r="AZ1254">
        <v>2</v>
      </c>
      <c r="BA1254">
        <v>1</v>
      </c>
      <c r="BB1254">
        <v>2</v>
      </c>
      <c r="BC1254">
        <v>1</v>
      </c>
      <c r="BD1254">
        <v>1</v>
      </c>
      <c r="BE1254">
        <v>1</v>
      </c>
      <c r="BF1254">
        <v>1</v>
      </c>
      <c r="BG1254">
        <v>1</v>
      </c>
      <c r="BH1254">
        <v>2</v>
      </c>
      <c r="BI1254">
        <v>2</v>
      </c>
      <c r="BJ1254">
        <v>2</v>
      </c>
      <c r="BK1254">
        <v>2</v>
      </c>
      <c r="BL1254">
        <v>2</v>
      </c>
      <c r="BM1254">
        <v>1</v>
      </c>
      <c r="BN1254">
        <v>4</v>
      </c>
      <c r="BO1254">
        <v>2</v>
      </c>
      <c r="BP1254">
        <v>4</v>
      </c>
      <c r="BQ1254">
        <v>3</v>
      </c>
      <c r="BR1254">
        <v>1</v>
      </c>
      <c r="BS1254">
        <v>5</v>
      </c>
    </row>
    <row r="1255" spans="1:72" hidden="1">
      <c r="A1255" s="9">
        <v>5303</v>
      </c>
      <c r="B1255" s="9">
        <v>1</v>
      </c>
      <c r="C1255" s="9">
        <v>2</v>
      </c>
      <c r="D1255" s="9">
        <v>1</v>
      </c>
      <c r="E1255" s="9">
        <v>4</v>
      </c>
      <c r="F1255" s="9">
        <v>0</v>
      </c>
      <c r="G1255" s="9">
        <v>0</v>
      </c>
      <c r="H1255" s="9">
        <v>0</v>
      </c>
      <c r="I1255" s="9">
        <v>0</v>
      </c>
      <c r="J1255" s="9">
        <v>0</v>
      </c>
      <c r="K1255" s="9">
        <v>0</v>
      </c>
      <c r="L1255" s="9">
        <v>1</v>
      </c>
      <c r="M1255" s="9">
        <v>3</v>
      </c>
      <c r="N1255" s="9">
        <v>1</v>
      </c>
      <c r="O1255" s="9">
        <v>2</v>
      </c>
      <c r="P1255" s="9">
        <v>2</v>
      </c>
      <c r="Q1255" s="9">
        <v>1</v>
      </c>
      <c r="R1255" s="9">
        <v>1</v>
      </c>
      <c r="S1255" s="9">
        <v>2</v>
      </c>
      <c r="T1255" s="9">
        <v>2</v>
      </c>
      <c r="U1255" s="9">
        <v>1</v>
      </c>
      <c r="V1255" s="9">
        <v>2</v>
      </c>
      <c r="W1255" s="75">
        <v>1</v>
      </c>
      <c r="X1255" s="75">
        <v>1</v>
      </c>
      <c r="Y1255" s="75">
        <v>2</v>
      </c>
      <c r="Z1255" s="9">
        <v>1</v>
      </c>
      <c r="AA1255" s="9">
        <v>2</v>
      </c>
      <c r="AB1255" s="9">
        <v>2</v>
      </c>
      <c r="AC1255" s="9">
        <v>2</v>
      </c>
      <c r="AD1255" s="9">
        <v>1</v>
      </c>
      <c r="AE1255" s="9">
        <v>2</v>
      </c>
      <c r="AF1255" s="9">
        <v>1</v>
      </c>
      <c r="AG1255" s="9">
        <v>2</v>
      </c>
      <c r="AH1255" s="91">
        <v>2</v>
      </c>
      <c r="AI1255" s="9">
        <v>2</v>
      </c>
      <c r="AJ1255">
        <v>2</v>
      </c>
      <c r="AK1255" t="s">
        <v>957</v>
      </c>
      <c r="AL1255" s="58">
        <v>2</v>
      </c>
      <c r="AM1255">
        <v>1</v>
      </c>
      <c r="AN1255">
        <v>2</v>
      </c>
      <c r="AO1255">
        <v>2</v>
      </c>
      <c r="AP1255">
        <v>2</v>
      </c>
      <c r="AQ1255">
        <v>2</v>
      </c>
      <c r="AR1255">
        <v>1</v>
      </c>
      <c r="AS1255">
        <v>2</v>
      </c>
      <c r="AT1255">
        <v>2</v>
      </c>
      <c r="AU1255">
        <v>1</v>
      </c>
      <c r="AV1255">
        <v>2</v>
      </c>
      <c r="AW1255">
        <v>2</v>
      </c>
      <c r="AX1255">
        <v>2</v>
      </c>
      <c r="AY1255">
        <v>2</v>
      </c>
      <c r="AZ1255">
        <v>2</v>
      </c>
      <c r="BA1255">
        <v>1</v>
      </c>
      <c r="BB1255">
        <v>1</v>
      </c>
      <c r="BC1255">
        <v>1</v>
      </c>
      <c r="BD1255">
        <v>1</v>
      </c>
      <c r="BE1255">
        <v>1</v>
      </c>
      <c r="BF1255">
        <v>2</v>
      </c>
      <c r="BG1255">
        <v>2</v>
      </c>
      <c r="BH1255">
        <v>1</v>
      </c>
      <c r="BI1255">
        <v>2</v>
      </c>
      <c r="BJ1255">
        <v>3</v>
      </c>
      <c r="BK1255">
        <v>2</v>
      </c>
      <c r="BL1255">
        <v>2</v>
      </c>
      <c r="BM1255">
        <v>2</v>
      </c>
      <c r="BN1255">
        <v>4</v>
      </c>
      <c r="BO1255">
        <v>2</v>
      </c>
      <c r="BP1255">
        <v>2</v>
      </c>
      <c r="BQ1255">
        <v>2</v>
      </c>
      <c r="BR1255">
        <v>1</v>
      </c>
      <c r="BS1255">
        <v>5</v>
      </c>
    </row>
    <row r="1256" spans="1:72">
      <c r="A1256" s="9">
        <v>5304</v>
      </c>
      <c r="B1256" s="9">
        <v>2</v>
      </c>
      <c r="C1256" s="9">
        <v>2</v>
      </c>
      <c r="D1256" s="9">
        <v>2</v>
      </c>
      <c r="E1256" s="9">
        <v>13</v>
      </c>
      <c r="F1256" s="9">
        <v>0</v>
      </c>
      <c r="G1256" s="9">
        <v>0</v>
      </c>
      <c r="H1256" s="9">
        <v>0</v>
      </c>
      <c r="I1256" s="9">
        <v>1</v>
      </c>
      <c r="J1256" s="9">
        <v>0</v>
      </c>
      <c r="K1256" s="9">
        <v>0</v>
      </c>
      <c r="L1256" s="9">
        <v>0</v>
      </c>
      <c r="M1256" s="9">
        <v>1</v>
      </c>
      <c r="N1256" s="9">
        <v>2</v>
      </c>
      <c r="O1256" s="9">
        <v>2</v>
      </c>
      <c r="P1256" s="9">
        <v>1</v>
      </c>
      <c r="Q1256" s="9">
        <v>1</v>
      </c>
      <c r="R1256" s="9">
        <v>1</v>
      </c>
      <c r="S1256" s="9">
        <v>1</v>
      </c>
      <c r="T1256" s="9">
        <v>2</v>
      </c>
      <c r="U1256" s="9">
        <v>1</v>
      </c>
      <c r="V1256" s="9">
        <v>2</v>
      </c>
      <c r="W1256" s="75">
        <v>1</v>
      </c>
      <c r="X1256" s="75">
        <v>1</v>
      </c>
      <c r="Y1256" s="75">
        <v>2</v>
      </c>
      <c r="Z1256" s="9">
        <v>2</v>
      </c>
      <c r="AA1256" s="9">
        <v>2</v>
      </c>
      <c r="AB1256" s="9">
        <v>2</v>
      </c>
      <c r="AC1256" s="9">
        <v>2</v>
      </c>
      <c r="AD1256" s="9">
        <v>2</v>
      </c>
      <c r="AE1256" s="9">
        <v>2</v>
      </c>
      <c r="AF1256" s="9">
        <v>1</v>
      </c>
      <c r="AG1256" s="9">
        <v>1</v>
      </c>
      <c r="AH1256" s="91">
        <v>1</v>
      </c>
      <c r="AI1256" s="9">
        <v>2</v>
      </c>
      <c r="AJ1256">
        <v>2</v>
      </c>
      <c r="AK1256" t="s">
        <v>957</v>
      </c>
      <c r="AL1256" s="58">
        <v>2</v>
      </c>
      <c r="AM1256">
        <v>1</v>
      </c>
      <c r="AN1256">
        <v>2</v>
      </c>
      <c r="AO1256">
        <v>2</v>
      </c>
      <c r="AP1256">
        <v>1</v>
      </c>
      <c r="AQ1256">
        <v>2</v>
      </c>
      <c r="AR1256">
        <v>2</v>
      </c>
      <c r="AS1256">
        <v>2</v>
      </c>
      <c r="AT1256">
        <v>1</v>
      </c>
      <c r="AU1256">
        <v>2</v>
      </c>
      <c r="AV1256">
        <v>1</v>
      </c>
      <c r="AW1256">
        <v>1</v>
      </c>
      <c r="AX1256">
        <v>2</v>
      </c>
      <c r="AY1256">
        <v>2</v>
      </c>
      <c r="AZ1256">
        <v>2</v>
      </c>
      <c r="BA1256">
        <v>2</v>
      </c>
      <c r="BB1256">
        <v>2</v>
      </c>
      <c r="BC1256">
        <v>1</v>
      </c>
      <c r="BD1256">
        <v>1</v>
      </c>
      <c r="BE1256">
        <v>2</v>
      </c>
      <c r="BF1256" t="s">
        <v>957</v>
      </c>
      <c r="BG1256" t="s">
        <v>957</v>
      </c>
      <c r="BH1256">
        <v>2</v>
      </c>
      <c r="BI1256">
        <v>2</v>
      </c>
      <c r="BJ1256">
        <v>2</v>
      </c>
      <c r="BK1256">
        <v>2</v>
      </c>
      <c r="BL1256">
        <v>3</v>
      </c>
      <c r="BM1256">
        <v>2</v>
      </c>
      <c r="BN1256">
        <v>4</v>
      </c>
      <c r="BO1256">
        <v>2</v>
      </c>
      <c r="BP1256">
        <v>2</v>
      </c>
      <c r="BQ1256">
        <v>4</v>
      </c>
      <c r="BR1256">
        <v>1</v>
      </c>
      <c r="BS1256">
        <v>5</v>
      </c>
    </row>
    <row r="1257" spans="1:72" hidden="1">
      <c r="A1257" s="9">
        <v>5305</v>
      </c>
      <c r="B1257" s="9">
        <v>1</v>
      </c>
      <c r="C1257" s="9">
        <v>4</v>
      </c>
      <c r="D1257" s="9">
        <v>1</v>
      </c>
      <c r="E1257" s="9">
        <v>4</v>
      </c>
      <c r="F1257" s="9">
        <v>0</v>
      </c>
      <c r="G1257" s="9">
        <v>0</v>
      </c>
      <c r="H1257" s="9">
        <v>1</v>
      </c>
      <c r="I1257" s="9">
        <v>0</v>
      </c>
      <c r="J1257" s="9">
        <v>0</v>
      </c>
      <c r="K1257" s="9">
        <v>0</v>
      </c>
      <c r="L1257" s="9">
        <v>0</v>
      </c>
      <c r="M1257" s="9">
        <v>2</v>
      </c>
      <c r="N1257" s="9">
        <v>1</v>
      </c>
      <c r="O1257" s="9">
        <v>1</v>
      </c>
      <c r="P1257" s="9">
        <v>1</v>
      </c>
      <c r="Q1257" s="9">
        <v>1</v>
      </c>
      <c r="R1257" s="9">
        <v>1</v>
      </c>
      <c r="S1257" s="9">
        <v>1</v>
      </c>
      <c r="T1257" s="9">
        <v>1</v>
      </c>
      <c r="U1257" s="9">
        <v>1</v>
      </c>
      <c r="V1257" s="9">
        <v>1</v>
      </c>
      <c r="W1257" s="75">
        <v>1</v>
      </c>
      <c r="X1257" s="75">
        <v>1</v>
      </c>
      <c r="Y1257" s="75">
        <v>2</v>
      </c>
      <c r="Z1257" s="9">
        <v>1</v>
      </c>
      <c r="AA1257" s="9">
        <v>2</v>
      </c>
      <c r="AB1257" s="9">
        <v>2</v>
      </c>
      <c r="AC1257" s="9">
        <v>1</v>
      </c>
      <c r="AD1257" s="9">
        <v>1</v>
      </c>
      <c r="AE1257" s="9">
        <v>1</v>
      </c>
      <c r="AF1257" s="9">
        <v>1</v>
      </c>
      <c r="AG1257" s="9">
        <v>2</v>
      </c>
      <c r="AH1257" s="91">
        <v>1</v>
      </c>
      <c r="AI1257" s="9">
        <v>2</v>
      </c>
      <c r="AJ1257">
        <v>1</v>
      </c>
      <c r="AK1257">
        <v>1</v>
      </c>
      <c r="AL1257" s="58">
        <v>2</v>
      </c>
      <c r="AM1257">
        <v>1</v>
      </c>
      <c r="AN1257">
        <v>2</v>
      </c>
      <c r="AO1257">
        <v>2</v>
      </c>
      <c r="AP1257">
        <v>2</v>
      </c>
      <c r="AQ1257">
        <v>2</v>
      </c>
      <c r="AR1257">
        <v>2</v>
      </c>
      <c r="AS1257">
        <v>2</v>
      </c>
      <c r="AT1257">
        <v>1</v>
      </c>
      <c r="AU1257">
        <v>1</v>
      </c>
      <c r="AV1257">
        <v>1</v>
      </c>
      <c r="AW1257">
        <v>1</v>
      </c>
      <c r="AX1257">
        <v>1</v>
      </c>
      <c r="AY1257">
        <v>1</v>
      </c>
      <c r="AZ1257">
        <v>2</v>
      </c>
      <c r="BA1257">
        <v>2</v>
      </c>
      <c r="BB1257">
        <v>2</v>
      </c>
      <c r="BC1257">
        <v>1</v>
      </c>
      <c r="BD1257">
        <v>1</v>
      </c>
      <c r="BE1257">
        <v>1</v>
      </c>
      <c r="BF1257">
        <v>2</v>
      </c>
      <c r="BG1257">
        <v>2</v>
      </c>
      <c r="BH1257">
        <v>1</v>
      </c>
      <c r="BI1257">
        <v>1</v>
      </c>
      <c r="BJ1257">
        <v>2</v>
      </c>
      <c r="BK1257">
        <v>1</v>
      </c>
      <c r="BL1257">
        <v>1</v>
      </c>
      <c r="BM1257">
        <v>1</v>
      </c>
      <c r="BN1257">
        <v>4</v>
      </c>
      <c r="BO1257">
        <v>1</v>
      </c>
      <c r="BP1257">
        <v>2</v>
      </c>
      <c r="BQ1257">
        <v>3</v>
      </c>
      <c r="BR1257">
        <v>1</v>
      </c>
      <c r="BS1257">
        <v>1</v>
      </c>
      <c r="BT1257" t="s">
        <v>611</v>
      </c>
    </row>
    <row r="1258" spans="1:72" hidden="1">
      <c r="A1258" s="9">
        <v>5306</v>
      </c>
      <c r="B1258" s="9">
        <v>1</v>
      </c>
      <c r="C1258" s="9">
        <v>4</v>
      </c>
      <c r="D1258" s="9">
        <v>1</v>
      </c>
      <c r="E1258" s="9">
        <v>1</v>
      </c>
      <c r="F1258" s="9">
        <v>0</v>
      </c>
      <c r="G1258" s="9">
        <v>0</v>
      </c>
      <c r="H1258" s="9">
        <v>0</v>
      </c>
      <c r="I1258" s="9">
        <v>0</v>
      </c>
      <c r="J1258" s="9">
        <v>0</v>
      </c>
      <c r="K1258" s="9">
        <v>0</v>
      </c>
      <c r="L1258" s="9">
        <v>1</v>
      </c>
      <c r="M1258" s="9">
        <v>2</v>
      </c>
      <c r="N1258" s="9">
        <v>1</v>
      </c>
      <c r="O1258" s="9">
        <v>2</v>
      </c>
      <c r="P1258" s="9">
        <v>2</v>
      </c>
      <c r="Q1258" s="9">
        <v>1</v>
      </c>
      <c r="R1258" s="9">
        <v>2</v>
      </c>
      <c r="S1258" s="9">
        <v>2</v>
      </c>
      <c r="T1258" s="9">
        <v>2</v>
      </c>
      <c r="U1258" s="9">
        <v>2</v>
      </c>
      <c r="V1258" s="9" t="s">
        <v>957</v>
      </c>
      <c r="W1258" s="75">
        <v>1</v>
      </c>
      <c r="X1258" s="75">
        <v>1</v>
      </c>
      <c r="Y1258" s="75">
        <v>2</v>
      </c>
      <c r="Z1258" s="9">
        <v>2</v>
      </c>
      <c r="AA1258" s="9">
        <v>2</v>
      </c>
      <c r="AB1258" s="9">
        <v>2</v>
      </c>
      <c r="AC1258" s="9">
        <v>2</v>
      </c>
      <c r="AD1258" s="9">
        <v>1</v>
      </c>
      <c r="AE1258" s="9">
        <v>2</v>
      </c>
      <c r="AF1258" s="9">
        <v>2</v>
      </c>
      <c r="AG1258" s="9">
        <v>1</v>
      </c>
      <c r="AH1258" s="91">
        <v>1</v>
      </c>
      <c r="AI1258" s="9">
        <v>2</v>
      </c>
      <c r="AJ1258">
        <v>2</v>
      </c>
      <c r="AK1258" t="s">
        <v>957</v>
      </c>
      <c r="AL1258" s="58">
        <v>2</v>
      </c>
      <c r="AM1258">
        <v>1</v>
      </c>
      <c r="AN1258">
        <v>2</v>
      </c>
      <c r="AO1258">
        <v>2</v>
      </c>
      <c r="AP1258">
        <v>2</v>
      </c>
      <c r="AQ1258">
        <v>2</v>
      </c>
      <c r="AR1258">
        <v>2</v>
      </c>
      <c r="AS1258">
        <v>2</v>
      </c>
      <c r="AT1258">
        <v>2</v>
      </c>
      <c r="AU1258">
        <v>2</v>
      </c>
      <c r="AV1258">
        <v>2</v>
      </c>
      <c r="AW1258">
        <v>2</v>
      </c>
      <c r="AX1258">
        <v>2</v>
      </c>
      <c r="AY1258">
        <v>2</v>
      </c>
      <c r="AZ1258">
        <v>2</v>
      </c>
      <c r="BA1258">
        <v>1</v>
      </c>
      <c r="BB1258">
        <v>2</v>
      </c>
      <c r="BC1258">
        <v>1</v>
      </c>
      <c r="BD1258">
        <v>1</v>
      </c>
      <c r="BE1258">
        <v>1</v>
      </c>
      <c r="BF1258">
        <v>1</v>
      </c>
      <c r="BG1258">
        <v>1</v>
      </c>
      <c r="BH1258">
        <v>1</v>
      </c>
      <c r="BI1258">
        <v>1</v>
      </c>
      <c r="BJ1258">
        <v>1</v>
      </c>
      <c r="BK1258">
        <v>3</v>
      </c>
      <c r="BL1258">
        <v>2</v>
      </c>
      <c r="BM1258">
        <v>2</v>
      </c>
      <c r="BN1258">
        <v>4</v>
      </c>
      <c r="BO1258">
        <v>4</v>
      </c>
      <c r="BP1258">
        <v>2</v>
      </c>
      <c r="BQ1258">
        <v>2</v>
      </c>
      <c r="BR1258">
        <v>1</v>
      </c>
      <c r="BS1258">
        <v>4</v>
      </c>
    </row>
    <row r="1259" spans="1:72" hidden="1">
      <c r="A1259" s="9">
        <v>5307</v>
      </c>
      <c r="B1259" s="9">
        <v>1</v>
      </c>
      <c r="C1259" s="9">
        <v>6</v>
      </c>
      <c r="D1259" s="9">
        <v>1</v>
      </c>
      <c r="E1259" s="9">
        <v>16</v>
      </c>
      <c r="F1259" s="9">
        <v>0</v>
      </c>
      <c r="G1259" s="9">
        <v>0</v>
      </c>
      <c r="H1259" s="9">
        <v>0</v>
      </c>
      <c r="I1259" s="9">
        <v>0</v>
      </c>
      <c r="J1259" s="9">
        <v>0</v>
      </c>
      <c r="K1259" s="9">
        <v>1</v>
      </c>
      <c r="L1259" s="9">
        <v>0</v>
      </c>
      <c r="M1259" s="9">
        <v>2</v>
      </c>
      <c r="N1259" s="9">
        <v>1</v>
      </c>
      <c r="O1259" s="9">
        <v>1</v>
      </c>
      <c r="P1259" s="9">
        <v>1</v>
      </c>
      <c r="Q1259" s="9">
        <v>1</v>
      </c>
      <c r="R1259" s="9">
        <v>2</v>
      </c>
      <c r="S1259" s="9">
        <v>2</v>
      </c>
      <c r="T1259" s="9">
        <v>2</v>
      </c>
      <c r="U1259" s="9">
        <v>1</v>
      </c>
      <c r="V1259" s="9">
        <v>1</v>
      </c>
      <c r="W1259" s="75">
        <v>2</v>
      </c>
      <c r="X1259" s="75" t="s">
        <v>956</v>
      </c>
      <c r="Y1259" s="75" t="s">
        <v>952</v>
      </c>
      <c r="Z1259" s="9" t="s">
        <v>952</v>
      </c>
      <c r="AA1259" s="9">
        <v>1</v>
      </c>
      <c r="AB1259" s="9">
        <v>2</v>
      </c>
      <c r="AC1259" s="9">
        <v>1</v>
      </c>
      <c r="AD1259" s="9">
        <v>1</v>
      </c>
      <c r="AE1259" s="9">
        <v>1</v>
      </c>
      <c r="AF1259" s="9">
        <v>1</v>
      </c>
      <c r="AG1259" s="9">
        <v>1</v>
      </c>
      <c r="AH1259" s="91">
        <v>1</v>
      </c>
      <c r="AI1259" s="9">
        <v>2</v>
      </c>
      <c r="AJ1259">
        <v>2</v>
      </c>
      <c r="AK1259" t="s">
        <v>957</v>
      </c>
      <c r="AL1259" s="58">
        <v>2</v>
      </c>
      <c r="AM1259">
        <v>1</v>
      </c>
      <c r="AN1259">
        <v>1</v>
      </c>
      <c r="AO1259">
        <v>2</v>
      </c>
      <c r="AP1259">
        <v>2</v>
      </c>
      <c r="AQ1259">
        <v>2</v>
      </c>
      <c r="AR1259">
        <v>2</v>
      </c>
      <c r="AS1259">
        <v>2</v>
      </c>
      <c r="AT1259">
        <v>1</v>
      </c>
      <c r="AU1259">
        <v>2</v>
      </c>
      <c r="AV1259">
        <v>2</v>
      </c>
      <c r="AW1259">
        <v>1</v>
      </c>
      <c r="AX1259">
        <v>1</v>
      </c>
      <c r="AY1259">
        <v>2</v>
      </c>
      <c r="AZ1259">
        <v>1</v>
      </c>
      <c r="BA1259">
        <v>1</v>
      </c>
      <c r="BB1259">
        <v>1</v>
      </c>
      <c r="BC1259">
        <v>1</v>
      </c>
      <c r="BD1259">
        <v>1</v>
      </c>
      <c r="BE1259">
        <v>1</v>
      </c>
      <c r="BF1259">
        <v>2</v>
      </c>
      <c r="BG1259">
        <v>1</v>
      </c>
      <c r="BH1259">
        <v>1</v>
      </c>
      <c r="BI1259">
        <v>2</v>
      </c>
      <c r="BJ1259">
        <v>2</v>
      </c>
      <c r="BK1259">
        <v>2</v>
      </c>
      <c r="BL1259">
        <v>1</v>
      </c>
      <c r="BM1259">
        <v>1</v>
      </c>
      <c r="BN1259">
        <v>4</v>
      </c>
      <c r="BO1259">
        <v>1</v>
      </c>
      <c r="BP1259">
        <v>1</v>
      </c>
      <c r="BQ1259">
        <v>2</v>
      </c>
      <c r="BR1259">
        <v>1</v>
      </c>
      <c r="BS1259">
        <v>1</v>
      </c>
    </row>
    <row r="1260" spans="1:72" hidden="1">
      <c r="A1260" s="9">
        <v>5308</v>
      </c>
      <c r="B1260" s="9">
        <v>2</v>
      </c>
      <c r="C1260" s="9">
        <v>2</v>
      </c>
      <c r="D1260" s="9">
        <v>2</v>
      </c>
      <c r="E1260" s="9">
        <v>12</v>
      </c>
      <c r="F1260" s="9">
        <v>0</v>
      </c>
      <c r="G1260" s="9">
        <v>1</v>
      </c>
      <c r="H1260" s="9">
        <v>0</v>
      </c>
      <c r="I1260" s="9">
        <v>1</v>
      </c>
      <c r="J1260" s="9">
        <v>0</v>
      </c>
      <c r="K1260" s="9">
        <v>0</v>
      </c>
      <c r="L1260" s="9">
        <v>0</v>
      </c>
      <c r="M1260" s="9">
        <v>1</v>
      </c>
      <c r="N1260" s="9">
        <v>1</v>
      </c>
      <c r="O1260" s="9">
        <v>1</v>
      </c>
      <c r="P1260" s="9">
        <v>1</v>
      </c>
      <c r="Q1260" s="9">
        <v>1</v>
      </c>
      <c r="R1260" s="9">
        <v>1</v>
      </c>
      <c r="S1260" s="9">
        <v>1</v>
      </c>
      <c r="T1260" s="9">
        <v>1</v>
      </c>
      <c r="U1260" s="9">
        <v>1</v>
      </c>
      <c r="V1260" s="9">
        <v>1</v>
      </c>
      <c r="W1260" s="75">
        <v>1</v>
      </c>
      <c r="X1260" s="75">
        <v>1</v>
      </c>
      <c r="Y1260" s="75">
        <v>2</v>
      </c>
      <c r="Z1260" s="9">
        <v>2</v>
      </c>
      <c r="AA1260" s="9">
        <v>2</v>
      </c>
      <c r="AB1260" s="9">
        <v>1</v>
      </c>
      <c r="AC1260" s="9">
        <v>2</v>
      </c>
      <c r="AD1260" s="9">
        <v>1</v>
      </c>
      <c r="AE1260" s="9">
        <v>2</v>
      </c>
      <c r="AF1260" s="9">
        <v>2</v>
      </c>
      <c r="AG1260" s="9">
        <v>2</v>
      </c>
      <c r="AH1260" s="91">
        <v>1</v>
      </c>
      <c r="AI1260" s="9">
        <v>2</v>
      </c>
      <c r="AJ1260">
        <v>1</v>
      </c>
      <c r="AK1260">
        <v>1</v>
      </c>
      <c r="AL1260" s="58">
        <v>2</v>
      </c>
      <c r="AM1260">
        <v>1</v>
      </c>
      <c r="AN1260">
        <v>2</v>
      </c>
      <c r="AO1260">
        <v>2</v>
      </c>
      <c r="AP1260">
        <v>1</v>
      </c>
      <c r="AQ1260">
        <v>1</v>
      </c>
      <c r="AR1260">
        <v>1</v>
      </c>
      <c r="AS1260">
        <v>2</v>
      </c>
      <c r="AT1260">
        <v>1</v>
      </c>
      <c r="AU1260">
        <v>1</v>
      </c>
      <c r="AV1260">
        <v>1</v>
      </c>
      <c r="AW1260">
        <v>1</v>
      </c>
      <c r="AX1260">
        <v>2</v>
      </c>
      <c r="AY1260">
        <v>2</v>
      </c>
      <c r="AZ1260">
        <v>1</v>
      </c>
      <c r="BA1260">
        <v>2</v>
      </c>
      <c r="BB1260">
        <v>2</v>
      </c>
      <c r="BC1260">
        <v>1</v>
      </c>
      <c r="BD1260">
        <v>1</v>
      </c>
      <c r="BE1260">
        <v>1</v>
      </c>
      <c r="BF1260">
        <v>1</v>
      </c>
      <c r="BG1260">
        <v>2</v>
      </c>
      <c r="BH1260">
        <v>1</v>
      </c>
      <c r="BI1260">
        <v>3</v>
      </c>
      <c r="BJ1260">
        <v>1</v>
      </c>
      <c r="BK1260">
        <v>2</v>
      </c>
      <c r="BL1260">
        <v>2</v>
      </c>
      <c r="BM1260">
        <v>1</v>
      </c>
      <c r="BN1260">
        <v>4</v>
      </c>
      <c r="BO1260">
        <v>4</v>
      </c>
      <c r="BP1260">
        <v>1</v>
      </c>
      <c r="BQ1260">
        <v>3</v>
      </c>
      <c r="BR1260">
        <v>1</v>
      </c>
      <c r="BS1260">
        <v>2</v>
      </c>
    </row>
    <row r="1261" spans="1:72" hidden="1">
      <c r="A1261" s="9">
        <v>5309</v>
      </c>
      <c r="B1261" s="9">
        <v>1</v>
      </c>
      <c r="C1261" s="9">
        <v>2</v>
      </c>
      <c r="D1261" s="9">
        <v>1</v>
      </c>
      <c r="E1261" s="9">
        <v>3</v>
      </c>
      <c r="F1261" s="9">
        <v>0</v>
      </c>
      <c r="G1261" s="9">
        <v>0</v>
      </c>
      <c r="H1261" s="9">
        <v>0</v>
      </c>
      <c r="I1261" s="9">
        <v>1</v>
      </c>
      <c r="J1261" s="9">
        <v>1</v>
      </c>
      <c r="K1261" s="9">
        <v>0</v>
      </c>
      <c r="L1261" s="9">
        <v>0</v>
      </c>
      <c r="M1261" s="9">
        <v>1</v>
      </c>
      <c r="N1261" s="9">
        <v>2</v>
      </c>
      <c r="O1261" s="9">
        <v>2</v>
      </c>
      <c r="P1261" s="9">
        <v>2</v>
      </c>
      <c r="Q1261" s="9">
        <v>1</v>
      </c>
      <c r="R1261" s="9">
        <v>1</v>
      </c>
      <c r="S1261" s="9">
        <v>2</v>
      </c>
      <c r="T1261" s="9">
        <v>2</v>
      </c>
      <c r="U1261" s="9">
        <v>1</v>
      </c>
      <c r="V1261" s="9">
        <v>2</v>
      </c>
      <c r="W1261" s="75">
        <v>2</v>
      </c>
      <c r="X1261" s="75" t="s">
        <v>956</v>
      </c>
      <c r="Y1261" s="75" t="s">
        <v>952</v>
      </c>
      <c r="Z1261" s="9" t="s">
        <v>952</v>
      </c>
      <c r="AA1261" s="9">
        <v>2</v>
      </c>
      <c r="AB1261" s="9">
        <v>1</v>
      </c>
      <c r="AC1261" s="9">
        <v>2</v>
      </c>
      <c r="AD1261" s="9">
        <v>2</v>
      </c>
      <c r="AE1261" s="9">
        <v>2</v>
      </c>
      <c r="AF1261" s="9">
        <v>1</v>
      </c>
      <c r="AG1261" s="9">
        <v>2</v>
      </c>
      <c r="AH1261" s="91">
        <v>2</v>
      </c>
      <c r="AI1261" s="9">
        <v>2</v>
      </c>
      <c r="AJ1261">
        <v>2</v>
      </c>
      <c r="AK1261" t="s">
        <v>957</v>
      </c>
      <c r="AL1261" s="58">
        <v>2</v>
      </c>
      <c r="AM1261">
        <v>1</v>
      </c>
      <c r="AN1261">
        <v>1</v>
      </c>
      <c r="AO1261">
        <v>2</v>
      </c>
      <c r="AP1261">
        <v>2</v>
      </c>
      <c r="AQ1261">
        <v>2</v>
      </c>
      <c r="AR1261">
        <v>2</v>
      </c>
      <c r="AS1261">
        <v>2</v>
      </c>
      <c r="AT1261">
        <v>2</v>
      </c>
      <c r="AU1261">
        <v>2</v>
      </c>
      <c r="AV1261">
        <v>2</v>
      </c>
      <c r="AW1261">
        <v>2</v>
      </c>
      <c r="AX1261">
        <v>2</v>
      </c>
      <c r="AY1261">
        <v>2</v>
      </c>
      <c r="AZ1261">
        <v>2</v>
      </c>
      <c r="BA1261">
        <v>2</v>
      </c>
      <c r="BB1261">
        <v>2</v>
      </c>
      <c r="BC1261">
        <v>1</v>
      </c>
      <c r="BD1261">
        <v>2</v>
      </c>
      <c r="BE1261">
        <v>1</v>
      </c>
      <c r="BF1261">
        <v>2</v>
      </c>
      <c r="BG1261">
        <v>2</v>
      </c>
      <c r="BH1261">
        <v>2</v>
      </c>
      <c r="BI1261">
        <v>3</v>
      </c>
      <c r="BJ1261">
        <v>1</v>
      </c>
      <c r="BK1261">
        <v>3</v>
      </c>
      <c r="BL1261">
        <v>2</v>
      </c>
      <c r="BM1261">
        <v>1</v>
      </c>
      <c r="BN1261">
        <v>4</v>
      </c>
      <c r="BO1261">
        <v>2</v>
      </c>
      <c r="BP1261">
        <v>2</v>
      </c>
      <c r="BQ1261">
        <v>2</v>
      </c>
      <c r="BR1261">
        <v>1</v>
      </c>
      <c r="BS1261">
        <v>5</v>
      </c>
    </row>
    <row r="1262" spans="1:72" hidden="1">
      <c r="A1262" s="9">
        <v>5310</v>
      </c>
      <c r="B1262" s="9">
        <v>1</v>
      </c>
      <c r="C1262" s="9">
        <v>5</v>
      </c>
      <c r="D1262" s="9">
        <v>1</v>
      </c>
      <c r="E1262" s="9">
        <v>9</v>
      </c>
      <c r="F1262" s="9">
        <v>0</v>
      </c>
      <c r="G1262" s="9">
        <v>0</v>
      </c>
      <c r="H1262" s="9">
        <v>1</v>
      </c>
      <c r="I1262" s="9">
        <v>1</v>
      </c>
      <c r="J1262" s="9">
        <v>1</v>
      </c>
      <c r="K1262" s="9">
        <v>0</v>
      </c>
      <c r="L1262" s="9">
        <v>0</v>
      </c>
      <c r="M1262" s="9">
        <v>1</v>
      </c>
      <c r="N1262" s="9">
        <v>1</v>
      </c>
      <c r="O1262" s="9">
        <v>1</v>
      </c>
      <c r="P1262" s="9">
        <v>1</v>
      </c>
      <c r="Q1262" s="9">
        <v>1</v>
      </c>
      <c r="R1262" s="9">
        <v>1</v>
      </c>
      <c r="S1262" s="9">
        <v>2</v>
      </c>
      <c r="T1262" s="9">
        <v>1</v>
      </c>
      <c r="U1262" s="9">
        <v>1</v>
      </c>
      <c r="V1262" s="9">
        <v>1</v>
      </c>
      <c r="W1262" s="75">
        <v>1</v>
      </c>
      <c r="X1262" s="75">
        <v>1</v>
      </c>
      <c r="Y1262" s="75">
        <v>2</v>
      </c>
      <c r="Z1262" s="9">
        <v>1</v>
      </c>
      <c r="AA1262" s="9">
        <v>2</v>
      </c>
      <c r="AB1262" s="9">
        <v>2</v>
      </c>
      <c r="AC1262" s="9">
        <v>1</v>
      </c>
      <c r="AD1262" s="9">
        <v>1</v>
      </c>
      <c r="AE1262" s="9">
        <v>2</v>
      </c>
      <c r="AF1262" s="9">
        <v>1</v>
      </c>
      <c r="AG1262" s="9">
        <v>1</v>
      </c>
      <c r="AH1262" s="91">
        <v>1</v>
      </c>
      <c r="AI1262" s="9">
        <v>2</v>
      </c>
      <c r="AJ1262">
        <v>1</v>
      </c>
      <c r="AK1262">
        <v>1</v>
      </c>
      <c r="AL1262" s="58">
        <v>2</v>
      </c>
      <c r="AM1262">
        <v>1</v>
      </c>
      <c r="AN1262">
        <v>1</v>
      </c>
      <c r="AO1262">
        <v>2</v>
      </c>
      <c r="AP1262">
        <v>1</v>
      </c>
      <c r="AQ1262">
        <v>2</v>
      </c>
      <c r="AR1262">
        <v>2</v>
      </c>
      <c r="AS1262">
        <v>2</v>
      </c>
      <c r="AT1262">
        <v>2</v>
      </c>
      <c r="AU1262">
        <v>2</v>
      </c>
      <c r="AV1262">
        <v>1</v>
      </c>
      <c r="AW1262">
        <v>2</v>
      </c>
      <c r="AX1262">
        <v>2</v>
      </c>
      <c r="AY1262">
        <v>2</v>
      </c>
      <c r="AZ1262">
        <v>2</v>
      </c>
      <c r="BA1262">
        <v>2</v>
      </c>
      <c r="BB1262">
        <v>2</v>
      </c>
      <c r="BC1262">
        <v>1</v>
      </c>
      <c r="BD1262">
        <v>1</v>
      </c>
      <c r="BE1262">
        <v>2</v>
      </c>
      <c r="BF1262" t="s">
        <v>957</v>
      </c>
      <c r="BG1262" t="s">
        <v>957</v>
      </c>
      <c r="BH1262">
        <v>1</v>
      </c>
      <c r="BI1262">
        <v>4</v>
      </c>
      <c r="BJ1262">
        <v>2</v>
      </c>
      <c r="BK1262">
        <v>2</v>
      </c>
      <c r="BL1262">
        <v>1</v>
      </c>
      <c r="BM1262">
        <v>1</v>
      </c>
      <c r="BN1262">
        <v>4</v>
      </c>
      <c r="BO1262">
        <v>3</v>
      </c>
      <c r="BP1262">
        <v>2</v>
      </c>
      <c r="BQ1262">
        <v>3</v>
      </c>
      <c r="BR1262">
        <v>1</v>
      </c>
      <c r="BS1262">
        <v>2</v>
      </c>
    </row>
    <row r="1263" spans="1:72" hidden="1">
      <c r="A1263" s="9">
        <v>5311</v>
      </c>
      <c r="B1263" s="9">
        <v>2</v>
      </c>
      <c r="C1263" s="9">
        <v>4</v>
      </c>
      <c r="D1263" s="9">
        <v>5</v>
      </c>
      <c r="E1263" s="9">
        <v>5</v>
      </c>
      <c r="F1263" s="9">
        <v>0</v>
      </c>
      <c r="G1263" s="9">
        <v>0</v>
      </c>
      <c r="H1263" s="9">
        <v>1</v>
      </c>
      <c r="I1263" s="9">
        <v>1</v>
      </c>
      <c r="J1263" s="9">
        <v>0</v>
      </c>
      <c r="K1263" s="9">
        <v>0</v>
      </c>
      <c r="L1263" s="9">
        <v>0</v>
      </c>
      <c r="M1263" s="9">
        <v>2</v>
      </c>
      <c r="N1263" s="9">
        <v>1</v>
      </c>
      <c r="O1263" s="9">
        <v>2</v>
      </c>
      <c r="P1263" s="9">
        <v>1</v>
      </c>
      <c r="Q1263" s="9">
        <v>1</v>
      </c>
      <c r="R1263" s="9">
        <v>1</v>
      </c>
      <c r="S1263" s="9">
        <v>1</v>
      </c>
      <c r="T1263" s="9">
        <v>1</v>
      </c>
      <c r="U1263" s="9">
        <v>1</v>
      </c>
      <c r="V1263" s="9">
        <v>1</v>
      </c>
      <c r="W1263" s="75">
        <v>1</v>
      </c>
      <c r="X1263" s="75">
        <v>1</v>
      </c>
      <c r="Y1263" s="75">
        <v>2</v>
      </c>
      <c r="Z1263" s="9">
        <v>1</v>
      </c>
      <c r="AA1263" s="9">
        <v>1</v>
      </c>
      <c r="AB1263" s="9">
        <v>1</v>
      </c>
      <c r="AC1263" s="9">
        <v>1</v>
      </c>
      <c r="AD1263" s="9">
        <v>1</v>
      </c>
      <c r="AE1263" s="9">
        <v>1</v>
      </c>
      <c r="AF1263" s="9">
        <v>1</v>
      </c>
      <c r="AG1263" s="9">
        <v>1</v>
      </c>
      <c r="AH1263" s="91">
        <v>1</v>
      </c>
      <c r="AI1263" s="9">
        <v>2</v>
      </c>
      <c r="AJ1263">
        <v>1</v>
      </c>
      <c r="AK1263">
        <v>2</v>
      </c>
      <c r="AL1263" s="58">
        <v>2</v>
      </c>
      <c r="AM1263">
        <v>1</v>
      </c>
      <c r="AN1263">
        <v>2</v>
      </c>
      <c r="AO1263">
        <v>1</v>
      </c>
      <c r="AP1263">
        <v>1</v>
      </c>
      <c r="AQ1263">
        <v>1</v>
      </c>
      <c r="AR1263">
        <v>1</v>
      </c>
      <c r="AS1263">
        <v>2</v>
      </c>
      <c r="AT1263">
        <v>1</v>
      </c>
      <c r="AU1263">
        <v>1</v>
      </c>
      <c r="AV1263">
        <v>2</v>
      </c>
      <c r="AW1263">
        <v>2</v>
      </c>
      <c r="AX1263">
        <v>1</v>
      </c>
      <c r="AY1263">
        <v>1</v>
      </c>
      <c r="AZ1263">
        <v>1</v>
      </c>
      <c r="BA1263">
        <v>1</v>
      </c>
      <c r="BB1263">
        <v>1</v>
      </c>
      <c r="BC1263">
        <v>1</v>
      </c>
      <c r="BD1263">
        <v>1</v>
      </c>
      <c r="BE1263">
        <v>1</v>
      </c>
      <c r="BF1263">
        <v>1</v>
      </c>
      <c r="BG1263">
        <v>1</v>
      </c>
      <c r="BH1263">
        <v>1</v>
      </c>
      <c r="BI1263">
        <v>2</v>
      </c>
      <c r="BJ1263">
        <v>1</v>
      </c>
      <c r="BK1263">
        <v>1</v>
      </c>
      <c r="BL1263">
        <v>2</v>
      </c>
      <c r="BM1263">
        <v>2</v>
      </c>
      <c r="BN1263">
        <v>4</v>
      </c>
      <c r="BO1263">
        <v>1</v>
      </c>
      <c r="BP1263">
        <v>2</v>
      </c>
      <c r="BQ1263">
        <v>2</v>
      </c>
      <c r="BR1263">
        <v>1</v>
      </c>
      <c r="BS1263">
        <v>1</v>
      </c>
    </row>
    <row r="1264" spans="1:72">
      <c r="A1264" s="9">
        <v>5312</v>
      </c>
      <c r="B1264" s="9">
        <v>2</v>
      </c>
      <c r="C1264" s="9">
        <v>3</v>
      </c>
      <c r="D1264" s="9">
        <v>4</v>
      </c>
      <c r="E1264" s="9">
        <v>17</v>
      </c>
      <c r="F1264" s="9">
        <v>0</v>
      </c>
      <c r="G1264" s="9">
        <v>0</v>
      </c>
      <c r="H1264" s="9">
        <v>0</v>
      </c>
      <c r="I1264" s="9">
        <v>0</v>
      </c>
      <c r="J1264" s="9">
        <v>0</v>
      </c>
      <c r="K1264" s="9">
        <v>1</v>
      </c>
      <c r="L1264" s="9">
        <v>0</v>
      </c>
      <c r="M1264" s="9">
        <v>2</v>
      </c>
      <c r="N1264" s="9">
        <v>2</v>
      </c>
      <c r="O1264" s="9">
        <v>2</v>
      </c>
      <c r="P1264" s="9">
        <v>2</v>
      </c>
      <c r="Q1264" s="9">
        <v>1</v>
      </c>
      <c r="R1264" s="9">
        <v>1</v>
      </c>
      <c r="S1264" s="9">
        <v>2</v>
      </c>
      <c r="T1264" s="9">
        <v>1</v>
      </c>
      <c r="U1264" s="9">
        <v>1</v>
      </c>
      <c r="V1264" s="9">
        <v>1</v>
      </c>
      <c r="W1264" s="75">
        <v>1</v>
      </c>
      <c r="X1264" s="75">
        <v>1</v>
      </c>
      <c r="Y1264" s="75">
        <v>2</v>
      </c>
      <c r="Z1264" s="9">
        <v>2</v>
      </c>
      <c r="AA1264" s="9">
        <v>1</v>
      </c>
      <c r="AB1264" s="9">
        <v>2</v>
      </c>
      <c r="AC1264" s="9">
        <v>2</v>
      </c>
      <c r="AD1264" s="9">
        <v>1</v>
      </c>
      <c r="AE1264" s="9">
        <v>2</v>
      </c>
      <c r="AF1264" s="9">
        <v>2</v>
      </c>
      <c r="AG1264" s="9">
        <v>1</v>
      </c>
      <c r="AH1264" s="91">
        <v>2</v>
      </c>
      <c r="AI1264" s="9">
        <v>2</v>
      </c>
      <c r="AJ1264">
        <v>2</v>
      </c>
      <c r="AK1264" t="s">
        <v>957</v>
      </c>
      <c r="AL1264" s="58">
        <v>1</v>
      </c>
      <c r="AM1264">
        <v>1</v>
      </c>
      <c r="AN1264">
        <v>1</v>
      </c>
      <c r="AO1264">
        <v>2</v>
      </c>
      <c r="AP1264">
        <v>2</v>
      </c>
      <c r="AQ1264">
        <v>2</v>
      </c>
      <c r="AR1264">
        <v>2</v>
      </c>
      <c r="AS1264">
        <v>2</v>
      </c>
      <c r="AT1264">
        <v>2</v>
      </c>
      <c r="AU1264">
        <v>2</v>
      </c>
      <c r="AV1264">
        <v>2</v>
      </c>
      <c r="AW1264">
        <v>2</v>
      </c>
      <c r="AX1264">
        <v>2</v>
      </c>
      <c r="AY1264">
        <v>2</v>
      </c>
      <c r="AZ1264">
        <v>2</v>
      </c>
      <c r="BA1264">
        <v>2</v>
      </c>
      <c r="BB1264">
        <v>2</v>
      </c>
      <c r="BC1264">
        <v>1</v>
      </c>
      <c r="BD1264">
        <v>1</v>
      </c>
      <c r="BE1264">
        <v>2</v>
      </c>
      <c r="BF1264" t="s">
        <v>957</v>
      </c>
      <c r="BG1264" t="s">
        <v>957</v>
      </c>
      <c r="BH1264">
        <v>1</v>
      </c>
      <c r="BI1264">
        <v>3</v>
      </c>
      <c r="BJ1264">
        <v>1</v>
      </c>
      <c r="BK1264">
        <v>2</v>
      </c>
      <c r="BL1264">
        <v>2</v>
      </c>
      <c r="BM1264">
        <v>1</v>
      </c>
      <c r="BN1264">
        <v>4</v>
      </c>
      <c r="BO1264">
        <v>3</v>
      </c>
      <c r="BP1264">
        <v>2</v>
      </c>
      <c r="BQ1264">
        <v>3</v>
      </c>
      <c r="BR1264">
        <v>1</v>
      </c>
      <c r="BS1264">
        <v>2</v>
      </c>
      <c r="BT1264" t="s">
        <v>612</v>
      </c>
    </row>
    <row r="1265" spans="1:72" hidden="1">
      <c r="A1265" s="9">
        <v>5313</v>
      </c>
      <c r="B1265" s="9">
        <v>1</v>
      </c>
      <c r="C1265" s="9">
        <v>4</v>
      </c>
      <c r="D1265" s="9">
        <v>3</v>
      </c>
      <c r="E1265" s="9">
        <v>17</v>
      </c>
      <c r="F1265" s="9">
        <v>0</v>
      </c>
      <c r="G1265" s="9">
        <v>0</v>
      </c>
      <c r="H1265" s="9">
        <v>0</v>
      </c>
      <c r="I1265" s="9">
        <v>0</v>
      </c>
      <c r="J1265" s="9">
        <v>1</v>
      </c>
      <c r="K1265" s="9">
        <v>0</v>
      </c>
      <c r="L1265" s="9">
        <v>0</v>
      </c>
      <c r="M1265" s="9">
        <v>2</v>
      </c>
      <c r="N1265" s="9">
        <v>1</v>
      </c>
      <c r="O1265" s="9">
        <v>2</v>
      </c>
      <c r="P1265" s="9">
        <v>1</v>
      </c>
      <c r="Q1265" s="9">
        <v>1</v>
      </c>
      <c r="R1265" s="9">
        <v>1</v>
      </c>
      <c r="S1265" s="9">
        <v>2</v>
      </c>
      <c r="T1265" s="9">
        <v>2</v>
      </c>
      <c r="U1265" s="9">
        <v>1</v>
      </c>
      <c r="V1265" s="9">
        <v>2</v>
      </c>
      <c r="W1265" s="75">
        <v>2</v>
      </c>
      <c r="X1265" s="75" t="s">
        <v>956</v>
      </c>
      <c r="Y1265" s="75" t="s">
        <v>952</v>
      </c>
      <c r="Z1265" s="9" t="s">
        <v>952</v>
      </c>
      <c r="AA1265" s="9">
        <v>1</v>
      </c>
      <c r="AB1265" s="9">
        <v>2</v>
      </c>
      <c r="AC1265" s="9">
        <v>1</v>
      </c>
      <c r="AD1265" s="9">
        <v>1</v>
      </c>
      <c r="AE1265" s="9">
        <v>1</v>
      </c>
      <c r="AF1265" s="9">
        <v>2</v>
      </c>
      <c r="AG1265" s="9">
        <v>1</v>
      </c>
      <c r="AH1265" s="91">
        <v>2</v>
      </c>
      <c r="AI1265" s="9">
        <v>2</v>
      </c>
      <c r="AJ1265">
        <v>1</v>
      </c>
      <c r="AK1265">
        <v>1</v>
      </c>
      <c r="AL1265" s="58">
        <v>2</v>
      </c>
      <c r="AM1265">
        <v>1</v>
      </c>
      <c r="AN1265">
        <v>2</v>
      </c>
      <c r="AO1265">
        <v>2</v>
      </c>
      <c r="AP1265">
        <v>1</v>
      </c>
      <c r="AQ1265">
        <v>1</v>
      </c>
      <c r="AR1265">
        <v>2</v>
      </c>
      <c r="AS1265">
        <v>2</v>
      </c>
      <c r="AT1265">
        <v>2</v>
      </c>
      <c r="AU1265">
        <v>1</v>
      </c>
      <c r="AV1265">
        <v>2</v>
      </c>
      <c r="AW1265">
        <v>1</v>
      </c>
      <c r="AX1265">
        <v>2</v>
      </c>
      <c r="AY1265">
        <v>2</v>
      </c>
      <c r="AZ1265">
        <v>2</v>
      </c>
      <c r="BA1265">
        <v>2</v>
      </c>
      <c r="BB1265">
        <v>2</v>
      </c>
      <c r="BC1265">
        <v>1</v>
      </c>
      <c r="BD1265">
        <v>1</v>
      </c>
      <c r="BE1265">
        <v>1</v>
      </c>
      <c r="BF1265">
        <v>3</v>
      </c>
      <c r="BG1265">
        <v>2</v>
      </c>
      <c r="BH1265">
        <v>1</v>
      </c>
      <c r="BI1265">
        <v>2</v>
      </c>
      <c r="BJ1265">
        <v>2</v>
      </c>
      <c r="BK1265">
        <v>3</v>
      </c>
      <c r="BL1265">
        <v>2</v>
      </c>
      <c r="BM1265">
        <v>2</v>
      </c>
      <c r="BN1265">
        <v>4</v>
      </c>
      <c r="BO1265">
        <v>2</v>
      </c>
      <c r="BP1265">
        <v>2</v>
      </c>
      <c r="BQ1265">
        <v>2</v>
      </c>
      <c r="BR1265">
        <v>1</v>
      </c>
      <c r="BS1265">
        <v>5</v>
      </c>
    </row>
    <row r="1266" spans="1:72" hidden="1">
      <c r="A1266" s="9">
        <v>5314</v>
      </c>
      <c r="B1266" s="9">
        <v>2</v>
      </c>
      <c r="C1266" s="9">
        <v>5</v>
      </c>
      <c r="D1266" s="9">
        <v>1</v>
      </c>
      <c r="E1266" s="9">
        <v>3</v>
      </c>
      <c r="F1266" s="9">
        <v>0</v>
      </c>
      <c r="G1266" s="9">
        <v>0</v>
      </c>
      <c r="H1266" s="9">
        <v>0</v>
      </c>
      <c r="I1266" s="9">
        <v>0</v>
      </c>
      <c r="J1266" s="9">
        <v>0</v>
      </c>
      <c r="K1266" s="9">
        <v>0</v>
      </c>
      <c r="L1266" s="9">
        <v>1</v>
      </c>
      <c r="M1266" s="9">
        <v>2</v>
      </c>
      <c r="N1266" s="9">
        <v>1</v>
      </c>
      <c r="O1266" s="9">
        <v>2</v>
      </c>
      <c r="P1266" s="9">
        <v>1</v>
      </c>
      <c r="Q1266" s="9">
        <v>1</v>
      </c>
      <c r="R1266" s="9">
        <v>1</v>
      </c>
      <c r="S1266" s="9">
        <v>1</v>
      </c>
      <c r="T1266" s="9">
        <v>2</v>
      </c>
      <c r="U1266" s="9">
        <v>1</v>
      </c>
      <c r="V1266" s="9">
        <v>1</v>
      </c>
      <c r="W1266" s="75">
        <v>2</v>
      </c>
      <c r="X1266" s="75" t="s">
        <v>956</v>
      </c>
      <c r="Y1266" s="75" t="s">
        <v>952</v>
      </c>
      <c r="Z1266" s="9" t="s">
        <v>952</v>
      </c>
      <c r="AA1266" s="9">
        <v>1</v>
      </c>
      <c r="AB1266" s="9">
        <v>1</v>
      </c>
      <c r="AC1266" s="9">
        <v>1</v>
      </c>
      <c r="AD1266" s="9">
        <v>1</v>
      </c>
      <c r="AE1266" s="9">
        <v>2</v>
      </c>
      <c r="AF1266" s="9">
        <v>1</v>
      </c>
      <c r="AG1266" s="9">
        <v>1</v>
      </c>
      <c r="AH1266" s="91">
        <v>1</v>
      </c>
      <c r="AI1266" s="9">
        <v>2</v>
      </c>
      <c r="AJ1266">
        <v>2</v>
      </c>
      <c r="AK1266" t="s">
        <v>957</v>
      </c>
      <c r="AL1266" s="58">
        <v>1</v>
      </c>
      <c r="AM1266">
        <v>1</v>
      </c>
      <c r="AN1266">
        <v>1</v>
      </c>
      <c r="AO1266">
        <v>1</v>
      </c>
      <c r="AP1266">
        <v>1</v>
      </c>
      <c r="AQ1266">
        <v>2</v>
      </c>
      <c r="AR1266">
        <v>1</v>
      </c>
      <c r="AS1266">
        <v>2</v>
      </c>
      <c r="AT1266">
        <v>2</v>
      </c>
      <c r="AU1266">
        <v>2</v>
      </c>
      <c r="AV1266">
        <v>2</v>
      </c>
      <c r="AW1266">
        <v>1</v>
      </c>
      <c r="AX1266">
        <v>2</v>
      </c>
      <c r="AY1266">
        <v>2</v>
      </c>
      <c r="AZ1266">
        <v>2</v>
      </c>
      <c r="BA1266">
        <v>1</v>
      </c>
      <c r="BB1266">
        <v>2</v>
      </c>
      <c r="BC1266">
        <v>1</v>
      </c>
      <c r="BD1266">
        <v>1</v>
      </c>
      <c r="BE1266">
        <v>1</v>
      </c>
      <c r="BF1266">
        <v>1</v>
      </c>
      <c r="BG1266">
        <v>1</v>
      </c>
      <c r="BH1266">
        <v>1</v>
      </c>
      <c r="BI1266">
        <v>2</v>
      </c>
      <c r="BJ1266">
        <v>2</v>
      </c>
      <c r="BK1266">
        <v>2</v>
      </c>
      <c r="BL1266">
        <v>1</v>
      </c>
      <c r="BM1266">
        <v>1</v>
      </c>
      <c r="BN1266">
        <v>3</v>
      </c>
      <c r="BO1266">
        <v>1</v>
      </c>
      <c r="BP1266">
        <v>2</v>
      </c>
      <c r="BQ1266">
        <v>2</v>
      </c>
      <c r="BR1266">
        <v>1</v>
      </c>
      <c r="BS1266">
        <v>1</v>
      </c>
    </row>
    <row r="1267" spans="1:72" hidden="1">
      <c r="A1267" s="9">
        <v>5315</v>
      </c>
      <c r="B1267" s="9">
        <v>1</v>
      </c>
      <c r="C1267" s="9">
        <v>3</v>
      </c>
      <c r="D1267" s="9">
        <v>1</v>
      </c>
      <c r="E1267" s="9">
        <v>1</v>
      </c>
      <c r="F1267" s="9">
        <v>0</v>
      </c>
      <c r="G1267" s="9">
        <v>0</v>
      </c>
      <c r="H1267" s="9">
        <v>0</v>
      </c>
      <c r="I1267" s="9">
        <v>0</v>
      </c>
      <c r="J1267" s="9">
        <v>0</v>
      </c>
      <c r="K1267" s="9">
        <v>1</v>
      </c>
      <c r="L1267" s="9">
        <v>0</v>
      </c>
      <c r="M1267" s="9">
        <v>2</v>
      </c>
      <c r="N1267" s="9">
        <v>1</v>
      </c>
      <c r="O1267" s="9">
        <v>1</v>
      </c>
      <c r="P1267" s="9">
        <v>1</v>
      </c>
      <c r="Q1267" s="9">
        <v>2</v>
      </c>
      <c r="R1267" s="9" t="s">
        <v>957</v>
      </c>
      <c r="S1267" s="9" t="s">
        <v>957</v>
      </c>
      <c r="T1267" s="9">
        <v>1</v>
      </c>
      <c r="U1267" s="9">
        <v>1</v>
      </c>
      <c r="V1267" s="9">
        <v>1</v>
      </c>
      <c r="W1267" s="75">
        <v>1</v>
      </c>
      <c r="X1267" s="75">
        <v>1</v>
      </c>
      <c r="Y1267" s="75">
        <v>2</v>
      </c>
      <c r="Z1267" s="9">
        <v>1</v>
      </c>
      <c r="AA1267" s="9">
        <v>1</v>
      </c>
      <c r="AB1267" s="9">
        <v>1</v>
      </c>
      <c r="AC1267" s="9">
        <v>2</v>
      </c>
      <c r="AD1267" s="9">
        <v>1</v>
      </c>
      <c r="AE1267" s="9">
        <v>2</v>
      </c>
      <c r="AF1267" s="9">
        <v>1</v>
      </c>
      <c r="AG1267" s="9">
        <v>2</v>
      </c>
      <c r="AH1267" s="91">
        <v>2</v>
      </c>
      <c r="AI1267" s="9">
        <v>2</v>
      </c>
      <c r="AJ1267">
        <v>2</v>
      </c>
      <c r="AK1267" t="s">
        <v>957</v>
      </c>
      <c r="AL1267" s="58">
        <v>1</v>
      </c>
      <c r="AM1267">
        <v>1</v>
      </c>
      <c r="AN1267">
        <v>1</v>
      </c>
      <c r="AO1267">
        <v>2</v>
      </c>
      <c r="AP1267">
        <v>1</v>
      </c>
      <c r="AQ1267">
        <v>1</v>
      </c>
      <c r="AR1267">
        <v>2</v>
      </c>
      <c r="AS1267">
        <v>2</v>
      </c>
      <c r="AT1267">
        <v>1</v>
      </c>
      <c r="AU1267">
        <v>1</v>
      </c>
      <c r="AV1267">
        <v>2</v>
      </c>
      <c r="AW1267">
        <v>1</v>
      </c>
      <c r="AX1267">
        <v>2</v>
      </c>
      <c r="AY1267">
        <v>2</v>
      </c>
      <c r="AZ1267">
        <v>2</v>
      </c>
      <c r="BA1267">
        <v>1</v>
      </c>
      <c r="BB1267">
        <v>2</v>
      </c>
      <c r="BC1267">
        <v>1</v>
      </c>
      <c r="BD1267">
        <v>1</v>
      </c>
      <c r="BE1267">
        <v>1</v>
      </c>
      <c r="BF1267">
        <v>1</v>
      </c>
      <c r="BG1267">
        <v>1</v>
      </c>
      <c r="BH1267">
        <v>1</v>
      </c>
      <c r="BI1267">
        <v>1</v>
      </c>
      <c r="BJ1267">
        <v>1</v>
      </c>
      <c r="BK1267">
        <v>4</v>
      </c>
      <c r="BL1267">
        <v>4</v>
      </c>
      <c r="BM1267">
        <v>1</v>
      </c>
      <c r="BN1267">
        <v>3</v>
      </c>
      <c r="BO1267">
        <v>2</v>
      </c>
      <c r="BP1267">
        <v>2</v>
      </c>
      <c r="BQ1267">
        <v>3</v>
      </c>
      <c r="BR1267">
        <v>1</v>
      </c>
      <c r="BS1267">
        <v>3</v>
      </c>
      <c r="BT1267" t="s">
        <v>613</v>
      </c>
    </row>
    <row r="1268" spans="1:72">
      <c r="A1268" s="9">
        <v>5316</v>
      </c>
      <c r="B1268" s="9">
        <v>2</v>
      </c>
      <c r="C1268" s="9">
        <v>3</v>
      </c>
      <c r="D1268" s="9">
        <v>5</v>
      </c>
      <c r="E1268" s="9">
        <v>12</v>
      </c>
      <c r="F1268" s="9">
        <v>1</v>
      </c>
      <c r="G1268" s="9">
        <v>0</v>
      </c>
      <c r="H1268" s="9">
        <v>0</v>
      </c>
      <c r="I1268" s="9">
        <v>0</v>
      </c>
      <c r="J1268" s="9">
        <v>0</v>
      </c>
      <c r="K1268" s="9">
        <v>0</v>
      </c>
      <c r="L1268" s="9">
        <v>0</v>
      </c>
      <c r="M1268" s="9">
        <v>3</v>
      </c>
      <c r="N1268" s="9">
        <v>2</v>
      </c>
      <c r="O1268" s="9">
        <v>2</v>
      </c>
      <c r="P1268" s="9">
        <v>1</v>
      </c>
      <c r="Q1268" s="9">
        <v>1</v>
      </c>
      <c r="R1268" s="9">
        <v>1</v>
      </c>
      <c r="S1268" s="9">
        <v>2</v>
      </c>
      <c r="T1268" s="9">
        <v>2</v>
      </c>
      <c r="U1268" s="9">
        <v>1</v>
      </c>
      <c r="V1268" s="9">
        <v>2</v>
      </c>
      <c r="W1268" s="75">
        <v>2</v>
      </c>
      <c r="X1268" s="75" t="s">
        <v>956</v>
      </c>
      <c r="Y1268" s="75" t="s">
        <v>952</v>
      </c>
      <c r="Z1268" s="9" t="s">
        <v>952</v>
      </c>
      <c r="AA1268" s="9">
        <v>1</v>
      </c>
      <c r="AB1268" s="9">
        <v>2</v>
      </c>
      <c r="AC1268" s="9">
        <v>2</v>
      </c>
      <c r="AD1268" s="9">
        <v>1</v>
      </c>
      <c r="AE1268" s="9">
        <v>2</v>
      </c>
      <c r="AF1268" s="9">
        <v>1</v>
      </c>
      <c r="AG1268" s="9">
        <v>2</v>
      </c>
      <c r="AH1268" s="91">
        <v>1</v>
      </c>
      <c r="AI1268" s="9">
        <v>2</v>
      </c>
      <c r="AJ1268">
        <v>1</v>
      </c>
      <c r="AK1268">
        <v>1</v>
      </c>
      <c r="AL1268" s="58">
        <v>1</v>
      </c>
      <c r="AM1268">
        <v>1</v>
      </c>
      <c r="AN1268">
        <v>2</v>
      </c>
      <c r="AO1268">
        <v>2</v>
      </c>
      <c r="AP1268">
        <v>2</v>
      </c>
      <c r="AQ1268">
        <v>2</v>
      </c>
      <c r="AR1268">
        <v>1</v>
      </c>
      <c r="AS1268">
        <v>2</v>
      </c>
      <c r="AT1268">
        <v>2</v>
      </c>
      <c r="AU1268">
        <v>1</v>
      </c>
      <c r="AV1268">
        <v>2</v>
      </c>
      <c r="AW1268">
        <v>1</v>
      </c>
      <c r="AX1268">
        <v>2</v>
      </c>
      <c r="AY1268">
        <v>2</v>
      </c>
      <c r="AZ1268">
        <v>2</v>
      </c>
      <c r="BA1268">
        <v>1</v>
      </c>
      <c r="BB1268">
        <v>2</v>
      </c>
      <c r="BC1268">
        <v>1</v>
      </c>
      <c r="BD1268">
        <v>1</v>
      </c>
      <c r="BE1268">
        <v>1</v>
      </c>
      <c r="BF1268">
        <v>1</v>
      </c>
      <c r="BG1268">
        <v>1</v>
      </c>
      <c r="BH1268">
        <v>1</v>
      </c>
      <c r="BI1268">
        <v>3</v>
      </c>
      <c r="BJ1268">
        <v>3</v>
      </c>
      <c r="BK1268">
        <v>2</v>
      </c>
      <c r="BL1268">
        <v>2</v>
      </c>
      <c r="BM1268">
        <v>2</v>
      </c>
      <c r="BN1268">
        <v>4</v>
      </c>
      <c r="BO1268">
        <v>2</v>
      </c>
      <c r="BP1268">
        <v>2</v>
      </c>
      <c r="BQ1268">
        <v>3</v>
      </c>
      <c r="BR1268">
        <v>1</v>
      </c>
      <c r="BS1268">
        <v>1</v>
      </c>
    </row>
    <row r="1269" spans="1:72" hidden="1">
      <c r="A1269" s="9">
        <v>5317</v>
      </c>
      <c r="B1269" s="9">
        <v>2</v>
      </c>
      <c r="C1269" s="9">
        <v>3</v>
      </c>
      <c r="D1269" s="9">
        <v>1</v>
      </c>
      <c r="E1269" s="9">
        <v>13</v>
      </c>
      <c r="F1269" s="9">
        <v>0</v>
      </c>
      <c r="G1269" s="9">
        <v>1</v>
      </c>
      <c r="H1269" s="9">
        <v>1</v>
      </c>
      <c r="I1269" s="9">
        <v>1</v>
      </c>
      <c r="J1269" s="9">
        <v>0</v>
      </c>
      <c r="K1269" s="9">
        <v>0</v>
      </c>
      <c r="L1269" s="9">
        <v>0</v>
      </c>
      <c r="M1269" s="9">
        <v>2</v>
      </c>
      <c r="N1269" s="9">
        <v>1</v>
      </c>
      <c r="O1269" s="9">
        <v>2</v>
      </c>
      <c r="P1269" s="9">
        <v>1</v>
      </c>
      <c r="Q1269" s="9">
        <v>1</v>
      </c>
      <c r="R1269" s="9">
        <v>1</v>
      </c>
      <c r="S1269" s="9">
        <v>1</v>
      </c>
      <c r="T1269" s="9">
        <v>1</v>
      </c>
      <c r="U1269" s="9">
        <v>1</v>
      </c>
      <c r="V1269" s="9">
        <v>1</v>
      </c>
      <c r="W1269" s="75">
        <v>1</v>
      </c>
      <c r="X1269" s="75">
        <v>1</v>
      </c>
      <c r="Y1269" s="75">
        <v>2</v>
      </c>
      <c r="Z1269" s="9"/>
      <c r="AA1269" s="9">
        <v>1</v>
      </c>
      <c r="AB1269" s="9">
        <v>1</v>
      </c>
      <c r="AC1269" s="9">
        <v>1</v>
      </c>
      <c r="AD1269" s="9">
        <v>1</v>
      </c>
      <c r="AE1269" s="9">
        <v>1</v>
      </c>
      <c r="AF1269" s="9">
        <v>1</v>
      </c>
      <c r="AG1269" s="9">
        <v>1</v>
      </c>
      <c r="AH1269" s="91">
        <v>1</v>
      </c>
      <c r="AI1269" s="9">
        <v>1</v>
      </c>
      <c r="AJ1269">
        <v>1</v>
      </c>
      <c r="AK1269">
        <v>1</v>
      </c>
      <c r="AL1269" s="58">
        <v>2</v>
      </c>
      <c r="AM1269">
        <v>1</v>
      </c>
      <c r="AN1269">
        <v>1</v>
      </c>
      <c r="AO1269">
        <v>2</v>
      </c>
      <c r="AP1269">
        <v>2</v>
      </c>
      <c r="AQ1269">
        <v>2</v>
      </c>
      <c r="AR1269">
        <v>1</v>
      </c>
      <c r="AS1269">
        <v>2</v>
      </c>
      <c r="AT1269">
        <v>1</v>
      </c>
      <c r="AU1269">
        <v>1</v>
      </c>
      <c r="AV1269">
        <v>2</v>
      </c>
      <c r="AW1269">
        <v>1</v>
      </c>
      <c r="AX1269">
        <v>2</v>
      </c>
      <c r="AY1269">
        <v>2</v>
      </c>
      <c r="AZ1269">
        <v>1</v>
      </c>
      <c r="BA1269">
        <v>1</v>
      </c>
      <c r="BB1269">
        <v>2</v>
      </c>
      <c r="BC1269">
        <v>1</v>
      </c>
      <c r="BD1269">
        <v>1</v>
      </c>
      <c r="BE1269">
        <v>2</v>
      </c>
      <c r="BF1269" t="s">
        <v>957</v>
      </c>
      <c r="BG1269" t="s">
        <v>957</v>
      </c>
      <c r="BH1269">
        <v>1</v>
      </c>
      <c r="BI1269">
        <v>2</v>
      </c>
      <c r="BJ1269">
        <v>1</v>
      </c>
      <c r="BK1269">
        <v>2</v>
      </c>
      <c r="BL1269">
        <v>3</v>
      </c>
      <c r="BM1269">
        <v>1</v>
      </c>
      <c r="BN1269">
        <v>4</v>
      </c>
      <c r="BO1269">
        <v>1</v>
      </c>
      <c r="BP1269">
        <v>1</v>
      </c>
      <c r="BQ1269">
        <v>2</v>
      </c>
      <c r="BR1269">
        <v>1</v>
      </c>
      <c r="BS1269">
        <v>2</v>
      </c>
      <c r="BT1269" t="s">
        <v>614</v>
      </c>
    </row>
    <row r="1270" spans="1:72">
      <c r="A1270" s="9">
        <v>5318</v>
      </c>
      <c r="B1270" s="9">
        <v>2</v>
      </c>
      <c r="C1270" s="9">
        <v>4</v>
      </c>
      <c r="D1270" s="9">
        <v>1</v>
      </c>
      <c r="E1270" s="9">
        <v>12</v>
      </c>
      <c r="F1270" s="9">
        <v>0</v>
      </c>
      <c r="G1270" s="9">
        <v>0</v>
      </c>
      <c r="H1270" s="9">
        <v>1</v>
      </c>
      <c r="I1270" s="9">
        <v>1</v>
      </c>
      <c r="J1270" s="9">
        <v>0</v>
      </c>
      <c r="K1270" s="9">
        <v>0</v>
      </c>
      <c r="L1270" s="9">
        <v>0</v>
      </c>
      <c r="M1270" s="9">
        <v>2</v>
      </c>
      <c r="N1270" s="9">
        <v>2</v>
      </c>
      <c r="O1270" s="9">
        <v>1</v>
      </c>
      <c r="P1270" s="9">
        <v>1</v>
      </c>
      <c r="Q1270" s="9">
        <v>1</v>
      </c>
      <c r="R1270" s="9">
        <v>1</v>
      </c>
      <c r="S1270" s="9">
        <v>2</v>
      </c>
      <c r="T1270" s="9">
        <v>2</v>
      </c>
      <c r="U1270" s="9">
        <v>1</v>
      </c>
      <c r="V1270" s="9">
        <v>2</v>
      </c>
      <c r="W1270" s="75">
        <v>2</v>
      </c>
      <c r="X1270" s="75" t="s">
        <v>956</v>
      </c>
      <c r="Y1270" s="75" t="s">
        <v>952</v>
      </c>
      <c r="Z1270" s="9" t="s">
        <v>952</v>
      </c>
      <c r="AA1270" s="9">
        <v>1</v>
      </c>
      <c r="AB1270" s="9">
        <v>2</v>
      </c>
      <c r="AC1270" s="9">
        <v>2</v>
      </c>
      <c r="AD1270" s="9">
        <v>1</v>
      </c>
      <c r="AE1270" s="9">
        <v>1</v>
      </c>
      <c r="AF1270" s="9">
        <v>1</v>
      </c>
      <c r="AG1270" s="9">
        <v>1</v>
      </c>
      <c r="AH1270" s="91">
        <v>2</v>
      </c>
      <c r="AI1270" s="9">
        <v>2</v>
      </c>
      <c r="AJ1270">
        <v>1</v>
      </c>
      <c r="AK1270">
        <v>1</v>
      </c>
      <c r="AL1270" s="58">
        <v>1</v>
      </c>
      <c r="AM1270">
        <v>1</v>
      </c>
      <c r="AN1270">
        <v>1</v>
      </c>
      <c r="AO1270">
        <v>2</v>
      </c>
      <c r="AP1270">
        <v>1</v>
      </c>
      <c r="AQ1270">
        <v>2</v>
      </c>
      <c r="AR1270">
        <v>1</v>
      </c>
      <c r="AS1270">
        <v>2</v>
      </c>
      <c r="AT1270">
        <v>2</v>
      </c>
      <c r="AU1270">
        <v>1</v>
      </c>
      <c r="AV1270">
        <v>2</v>
      </c>
      <c r="AW1270">
        <v>1</v>
      </c>
      <c r="AX1270">
        <v>2</v>
      </c>
      <c r="AY1270">
        <v>1</v>
      </c>
      <c r="AZ1270">
        <v>2</v>
      </c>
      <c r="BA1270">
        <v>1</v>
      </c>
      <c r="BB1270">
        <v>2</v>
      </c>
      <c r="BC1270">
        <v>1</v>
      </c>
      <c r="BD1270">
        <v>1</v>
      </c>
      <c r="BE1270">
        <v>1</v>
      </c>
      <c r="BF1270">
        <v>2</v>
      </c>
      <c r="BG1270">
        <v>2</v>
      </c>
      <c r="BH1270">
        <v>1</v>
      </c>
      <c r="BI1270">
        <v>2</v>
      </c>
      <c r="BJ1270">
        <v>1</v>
      </c>
      <c r="BK1270">
        <v>1</v>
      </c>
      <c r="BL1270">
        <v>1</v>
      </c>
      <c r="BM1270">
        <v>1</v>
      </c>
      <c r="BN1270">
        <v>4</v>
      </c>
      <c r="BO1270">
        <v>1</v>
      </c>
      <c r="BP1270">
        <v>2</v>
      </c>
      <c r="BQ1270">
        <v>3</v>
      </c>
      <c r="BR1270">
        <v>1</v>
      </c>
      <c r="BS1270">
        <v>2</v>
      </c>
    </row>
    <row r="1271" spans="1:72" hidden="1">
      <c r="A1271" s="9">
        <v>5319</v>
      </c>
      <c r="B1271" s="9">
        <v>1</v>
      </c>
      <c r="C1271" s="9">
        <v>3</v>
      </c>
      <c r="D1271" s="9">
        <v>2</v>
      </c>
      <c r="E1271" s="9">
        <v>3</v>
      </c>
      <c r="F1271" s="9">
        <v>0</v>
      </c>
      <c r="G1271" s="9">
        <v>0</v>
      </c>
      <c r="H1271" s="9">
        <v>0</v>
      </c>
      <c r="I1271" s="9">
        <v>0</v>
      </c>
      <c r="J1271" s="9">
        <v>0</v>
      </c>
      <c r="K1271" s="9">
        <v>1</v>
      </c>
      <c r="L1271" s="9">
        <v>0</v>
      </c>
      <c r="M1271" s="9">
        <v>1</v>
      </c>
      <c r="N1271" s="9">
        <v>1</v>
      </c>
      <c r="O1271" s="9">
        <v>2</v>
      </c>
      <c r="P1271" s="9">
        <v>1</v>
      </c>
      <c r="Q1271" s="9">
        <v>1</v>
      </c>
      <c r="R1271" s="9">
        <v>1</v>
      </c>
      <c r="S1271" s="9">
        <v>1</v>
      </c>
      <c r="T1271" s="9">
        <v>2</v>
      </c>
      <c r="U1271" s="9">
        <v>1</v>
      </c>
      <c r="V1271" s="9">
        <v>2</v>
      </c>
      <c r="W1271" s="75">
        <v>1</v>
      </c>
      <c r="X1271" s="75">
        <v>1</v>
      </c>
      <c r="Y1271" s="75">
        <v>1</v>
      </c>
      <c r="Z1271" s="9">
        <v>2</v>
      </c>
      <c r="AA1271" s="9">
        <v>1</v>
      </c>
      <c r="AB1271" s="9">
        <v>2</v>
      </c>
      <c r="AC1271" s="9">
        <v>1</v>
      </c>
      <c r="AD1271" s="9">
        <v>1</v>
      </c>
      <c r="AE1271" s="9">
        <v>2</v>
      </c>
      <c r="AF1271" s="9">
        <v>1</v>
      </c>
      <c r="AG1271" s="9">
        <v>1</v>
      </c>
      <c r="AH1271" s="91">
        <v>1</v>
      </c>
      <c r="AI1271" s="9">
        <v>2</v>
      </c>
      <c r="AJ1271">
        <v>2</v>
      </c>
      <c r="AK1271" t="s">
        <v>957</v>
      </c>
      <c r="AL1271" s="58">
        <v>1</v>
      </c>
      <c r="AM1271">
        <v>1</v>
      </c>
      <c r="AN1271">
        <v>2</v>
      </c>
      <c r="AO1271">
        <v>2</v>
      </c>
      <c r="AP1271">
        <v>2</v>
      </c>
      <c r="AQ1271">
        <v>2</v>
      </c>
      <c r="AR1271">
        <v>2</v>
      </c>
      <c r="AS1271">
        <v>2</v>
      </c>
      <c r="AT1271">
        <v>2</v>
      </c>
      <c r="AU1271">
        <v>1</v>
      </c>
      <c r="AV1271">
        <v>2</v>
      </c>
      <c r="AW1271">
        <v>1</v>
      </c>
      <c r="AX1271">
        <v>2</v>
      </c>
      <c r="AY1271">
        <v>2</v>
      </c>
      <c r="AZ1271">
        <v>1</v>
      </c>
      <c r="BA1271">
        <v>1</v>
      </c>
      <c r="BB1271">
        <v>1</v>
      </c>
      <c r="BC1271">
        <v>1</v>
      </c>
      <c r="BD1271">
        <v>1</v>
      </c>
      <c r="BE1271">
        <v>1</v>
      </c>
      <c r="BF1271">
        <v>1</v>
      </c>
      <c r="BG1271">
        <v>1</v>
      </c>
      <c r="BH1271">
        <v>1</v>
      </c>
      <c r="BI1271">
        <v>1</v>
      </c>
      <c r="BJ1271">
        <v>1</v>
      </c>
      <c r="BK1271">
        <v>1</v>
      </c>
      <c r="BL1271">
        <v>1</v>
      </c>
      <c r="BM1271">
        <v>2</v>
      </c>
      <c r="BN1271">
        <v>1</v>
      </c>
      <c r="BO1271">
        <v>2</v>
      </c>
      <c r="BP1271">
        <v>1</v>
      </c>
      <c r="BQ1271">
        <v>2</v>
      </c>
      <c r="BR1271">
        <v>1</v>
      </c>
      <c r="BS1271">
        <v>1</v>
      </c>
    </row>
    <row r="1272" spans="1:72">
      <c r="A1272" s="9">
        <v>5320</v>
      </c>
      <c r="B1272" s="9">
        <v>2</v>
      </c>
      <c r="C1272" s="9">
        <v>3</v>
      </c>
      <c r="D1272" s="9">
        <v>2</v>
      </c>
      <c r="E1272" s="9">
        <v>3</v>
      </c>
      <c r="F1272" s="9">
        <v>1</v>
      </c>
      <c r="G1272" s="9">
        <v>1</v>
      </c>
      <c r="H1272" s="9">
        <v>0</v>
      </c>
      <c r="I1272" s="9">
        <v>1</v>
      </c>
      <c r="J1272" s="9">
        <v>0</v>
      </c>
      <c r="K1272" s="9">
        <v>0</v>
      </c>
      <c r="L1272" s="9">
        <v>0</v>
      </c>
      <c r="M1272" s="9">
        <v>3</v>
      </c>
      <c r="N1272" s="9">
        <v>2</v>
      </c>
      <c r="O1272" s="9">
        <v>1</v>
      </c>
      <c r="P1272" s="9">
        <v>2</v>
      </c>
      <c r="Q1272" s="9">
        <v>1</v>
      </c>
      <c r="R1272" s="9">
        <v>1</v>
      </c>
      <c r="S1272" s="9">
        <v>2</v>
      </c>
      <c r="T1272" s="9">
        <v>1</v>
      </c>
      <c r="U1272" s="9">
        <v>1</v>
      </c>
      <c r="V1272" s="9">
        <v>2</v>
      </c>
      <c r="W1272" s="75">
        <v>2</v>
      </c>
      <c r="X1272" s="75" t="s">
        <v>956</v>
      </c>
      <c r="Y1272" s="75" t="s">
        <v>952</v>
      </c>
      <c r="Z1272" s="9" t="s">
        <v>952</v>
      </c>
      <c r="AA1272" s="9">
        <v>2</v>
      </c>
      <c r="AB1272" s="9">
        <v>1</v>
      </c>
      <c r="AC1272" s="9">
        <v>2</v>
      </c>
      <c r="AD1272" s="9">
        <v>1</v>
      </c>
      <c r="AE1272" s="9">
        <v>2</v>
      </c>
      <c r="AF1272" s="9">
        <v>1</v>
      </c>
      <c r="AG1272" s="9">
        <v>1</v>
      </c>
      <c r="AH1272" s="91">
        <v>2</v>
      </c>
      <c r="AI1272" s="9">
        <v>2</v>
      </c>
      <c r="AJ1272">
        <v>1</v>
      </c>
      <c r="AK1272">
        <v>1</v>
      </c>
      <c r="AL1272" s="58">
        <v>2</v>
      </c>
      <c r="AM1272">
        <v>1</v>
      </c>
      <c r="AN1272">
        <v>2</v>
      </c>
      <c r="AO1272">
        <v>2</v>
      </c>
      <c r="AP1272">
        <v>1</v>
      </c>
      <c r="AQ1272">
        <v>1</v>
      </c>
      <c r="AR1272">
        <v>2</v>
      </c>
      <c r="AS1272">
        <v>2</v>
      </c>
      <c r="AT1272">
        <v>1</v>
      </c>
      <c r="AU1272">
        <v>2</v>
      </c>
      <c r="AV1272">
        <v>2</v>
      </c>
      <c r="AW1272">
        <v>1</v>
      </c>
      <c r="AX1272">
        <v>2</v>
      </c>
      <c r="AY1272">
        <v>1</v>
      </c>
      <c r="AZ1272">
        <v>2</v>
      </c>
      <c r="BA1272">
        <v>2</v>
      </c>
      <c r="BB1272">
        <v>2</v>
      </c>
      <c r="BC1272">
        <v>1</v>
      </c>
      <c r="BD1272">
        <v>1</v>
      </c>
      <c r="BE1272">
        <v>2</v>
      </c>
      <c r="BF1272" t="s">
        <v>968</v>
      </c>
      <c r="BG1272" t="s">
        <v>957</v>
      </c>
      <c r="BH1272">
        <v>1</v>
      </c>
      <c r="BI1272">
        <v>2</v>
      </c>
      <c r="BJ1272">
        <v>2</v>
      </c>
      <c r="BK1272">
        <v>2</v>
      </c>
      <c r="BL1272">
        <v>2</v>
      </c>
      <c r="BM1272">
        <v>1</v>
      </c>
      <c r="BN1272">
        <v>4</v>
      </c>
      <c r="BO1272">
        <v>1</v>
      </c>
      <c r="BP1272">
        <v>2</v>
      </c>
      <c r="BQ1272">
        <v>3</v>
      </c>
      <c r="BR1272">
        <v>1</v>
      </c>
      <c r="BS1272">
        <v>1</v>
      </c>
      <c r="BT1272" t="s">
        <v>615</v>
      </c>
    </row>
    <row r="1273" spans="1:72" hidden="1">
      <c r="A1273" s="9">
        <v>5321</v>
      </c>
      <c r="B1273" s="9">
        <v>2</v>
      </c>
      <c r="C1273" s="9">
        <v>2</v>
      </c>
      <c r="D1273" s="9">
        <v>1</v>
      </c>
      <c r="E1273" s="9">
        <v>3</v>
      </c>
      <c r="F1273" s="9">
        <v>0</v>
      </c>
      <c r="G1273" s="9">
        <v>0</v>
      </c>
      <c r="H1273" s="9">
        <v>0</v>
      </c>
      <c r="I1273" s="9">
        <v>1</v>
      </c>
      <c r="J1273" s="9">
        <v>0</v>
      </c>
      <c r="K1273" s="9">
        <v>0</v>
      </c>
      <c r="L1273" s="9">
        <v>0</v>
      </c>
      <c r="M1273" s="9">
        <v>1</v>
      </c>
      <c r="N1273" s="9">
        <v>1</v>
      </c>
      <c r="O1273" s="9">
        <v>2</v>
      </c>
      <c r="P1273" s="9">
        <v>1</v>
      </c>
      <c r="Q1273" s="9">
        <v>1</v>
      </c>
      <c r="R1273" s="9">
        <v>1</v>
      </c>
      <c r="S1273" s="9">
        <v>1</v>
      </c>
      <c r="T1273" s="9">
        <v>1</v>
      </c>
      <c r="U1273" s="9">
        <v>1</v>
      </c>
      <c r="V1273" s="9">
        <v>1</v>
      </c>
      <c r="W1273" s="75">
        <v>1</v>
      </c>
      <c r="X1273" s="75">
        <v>1</v>
      </c>
      <c r="Y1273" s="75">
        <v>1</v>
      </c>
      <c r="Z1273" s="9">
        <v>1</v>
      </c>
      <c r="AA1273" s="9">
        <v>2</v>
      </c>
      <c r="AB1273" s="9">
        <v>1</v>
      </c>
      <c r="AC1273" s="9">
        <v>1</v>
      </c>
      <c r="AD1273" s="9">
        <v>1</v>
      </c>
      <c r="AE1273" s="9">
        <v>2</v>
      </c>
      <c r="AF1273" s="9">
        <v>1</v>
      </c>
      <c r="AG1273" s="9">
        <v>1</v>
      </c>
      <c r="AH1273" s="91">
        <v>1</v>
      </c>
      <c r="AI1273" s="9">
        <v>1</v>
      </c>
      <c r="AJ1273">
        <v>2</v>
      </c>
      <c r="AK1273" t="s">
        <v>957</v>
      </c>
      <c r="AL1273" s="58">
        <v>2</v>
      </c>
      <c r="AM1273">
        <v>1</v>
      </c>
      <c r="AN1273">
        <v>2</v>
      </c>
      <c r="AO1273">
        <v>2</v>
      </c>
      <c r="AP1273">
        <v>1</v>
      </c>
      <c r="AQ1273">
        <v>1</v>
      </c>
      <c r="AR1273">
        <v>1</v>
      </c>
      <c r="AS1273">
        <v>2</v>
      </c>
      <c r="AT1273">
        <v>2</v>
      </c>
      <c r="AU1273">
        <v>1</v>
      </c>
      <c r="AV1273">
        <v>1</v>
      </c>
      <c r="AW1273">
        <v>1</v>
      </c>
      <c r="AX1273">
        <v>2</v>
      </c>
      <c r="AY1273">
        <v>2</v>
      </c>
      <c r="AZ1273">
        <v>2</v>
      </c>
      <c r="BA1273">
        <v>2</v>
      </c>
      <c r="BB1273">
        <v>2</v>
      </c>
      <c r="BC1273">
        <v>1</v>
      </c>
      <c r="BD1273">
        <v>1</v>
      </c>
      <c r="BE1273">
        <v>1</v>
      </c>
      <c r="BF1273">
        <v>3</v>
      </c>
      <c r="BG1273">
        <v>2</v>
      </c>
      <c r="BH1273">
        <v>2</v>
      </c>
      <c r="BI1273">
        <v>3</v>
      </c>
      <c r="BJ1273">
        <v>2</v>
      </c>
      <c r="BK1273">
        <v>1</v>
      </c>
      <c r="BL1273">
        <v>2</v>
      </c>
      <c r="BM1273">
        <v>1</v>
      </c>
      <c r="BN1273">
        <v>4</v>
      </c>
      <c r="BO1273">
        <v>2</v>
      </c>
      <c r="BP1273">
        <v>2</v>
      </c>
      <c r="BQ1273">
        <v>1</v>
      </c>
      <c r="BR1273">
        <v>1</v>
      </c>
      <c r="BS1273">
        <v>3</v>
      </c>
    </row>
    <row r="1274" spans="1:72" hidden="1">
      <c r="A1274" s="9">
        <v>5322</v>
      </c>
      <c r="B1274" s="9">
        <v>2</v>
      </c>
      <c r="C1274" s="9">
        <v>4</v>
      </c>
      <c r="D1274" s="9">
        <v>1</v>
      </c>
      <c r="E1274" s="9">
        <v>8</v>
      </c>
      <c r="F1274" s="9">
        <v>1</v>
      </c>
      <c r="G1274" s="9">
        <v>0</v>
      </c>
      <c r="H1274" s="9">
        <v>0</v>
      </c>
      <c r="I1274" s="9">
        <v>0</v>
      </c>
      <c r="J1274" s="9">
        <v>0</v>
      </c>
      <c r="K1274" s="9">
        <v>0</v>
      </c>
      <c r="L1274" s="9">
        <v>0</v>
      </c>
      <c r="M1274" s="9">
        <v>2</v>
      </c>
      <c r="N1274" s="9">
        <v>1</v>
      </c>
      <c r="O1274" s="9">
        <v>2</v>
      </c>
      <c r="P1274" s="9">
        <v>1</v>
      </c>
      <c r="Q1274" s="9">
        <v>1</v>
      </c>
      <c r="R1274" s="9">
        <v>1</v>
      </c>
      <c r="S1274" s="9">
        <v>2</v>
      </c>
      <c r="T1274" s="9">
        <v>2</v>
      </c>
      <c r="U1274" s="9">
        <v>1</v>
      </c>
      <c r="V1274" s="9">
        <v>2</v>
      </c>
      <c r="W1274" s="75">
        <v>2</v>
      </c>
      <c r="X1274" s="75" t="s">
        <v>956</v>
      </c>
      <c r="Y1274" s="75" t="s">
        <v>952</v>
      </c>
      <c r="Z1274" s="9" t="s">
        <v>952</v>
      </c>
      <c r="AA1274" s="9">
        <v>1</v>
      </c>
      <c r="AB1274" s="9">
        <v>2</v>
      </c>
      <c r="AC1274" s="9">
        <v>1</v>
      </c>
      <c r="AD1274" s="9">
        <v>1</v>
      </c>
      <c r="AE1274" s="9">
        <v>2</v>
      </c>
      <c r="AF1274" s="9">
        <v>1</v>
      </c>
      <c r="AG1274" s="9">
        <v>2</v>
      </c>
      <c r="AH1274" s="91">
        <v>1</v>
      </c>
      <c r="AI1274" s="9">
        <v>2</v>
      </c>
      <c r="AJ1274">
        <v>1</v>
      </c>
      <c r="AK1274">
        <v>1</v>
      </c>
      <c r="AL1274" s="58">
        <v>2</v>
      </c>
      <c r="AM1274">
        <v>1</v>
      </c>
      <c r="AN1274">
        <v>2</v>
      </c>
      <c r="AO1274">
        <v>2</v>
      </c>
      <c r="AP1274">
        <v>2</v>
      </c>
      <c r="AQ1274">
        <v>2</v>
      </c>
      <c r="AR1274">
        <v>2</v>
      </c>
      <c r="AS1274">
        <v>2</v>
      </c>
      <c r="AT1274">
        <v>1</v>
      </c>
      <c r="AU1274">
        <v>2</v>
      </c>
      <c r="AV1274">
        <v>2</v>
      </c>
      <c r="AW1274">
        <v>1</v>
      </c>
      <c r="AX1274">
        <v>2</v>
      </c>
      <c r="AY1274">
        <v>2</v>
      </c>
      <c r="AZ1274">
        <v>2</v>
      </c>
      <c r="BA1274">
        <v>2</v>
      </c>
      <c r="BB1274">
        <v>1</v>
      </c>
      <c r="BC1274">
        <v>1</v>
      </c>
      <c r="BD1274">
        <v>1</v>
      </c>
      <c r="BE1274">
        <v>1</v>
      </c>
      <c r="BF1274">
        <v>2</v>
      </c>
      <c r="BG1274">
        <v>2</v>
      </c>
      <c r="BH1274">
        <v>1</v>
      </c>
      <c r="BI1274">
        <v>2</v>
      </c>
      <c r="BJ1274">
        <v>1</v>
      </c>
      <c r="BK1274">
        <v>2</v>
      </c>
      <c r="BL1274">
        <v>1</v>
      </c>
      <c r="BM1274">
        <v>1</v>
      </c>
      <c r="BN1274">
        <v>4</v>
      </c>
      <c r="BO1274">
        <v>2</v>
      </c>
      <c r="BP1274">
        <v>2</v>
      </c>
      <c r="BQ1274">
        <v>2</v>
      </c>
      <c r="BR1274">
        <v>1</v>
      </c>
      <c r="BS1274">
        <v>2</v>
      </c>
      <c r="BT1274" t="s">
        <v>616</v>
      </c>
    </row>
    <row r="1275" spans="1:72" hidden="1">
      <c r="A1275" s="9">
        <v>5323</v>
      </c>
      <c r="B1275" s="9">
        <v>2</v>
      </c>
      <c r="C1275" s="9">
        <v>4</v>
      </c>
      <c r="D1275" s="9">
        <v>4</v>
      </c>
      <c r="E1275" s="9">
        <v>3</v>
      </c>
      <c r="F1275" s="9">
        <v>0</v>
      </c>
      <c r="G1275" s="9">
        <v>1</v>
      </c>
      <c r="H1275" s="9">
        <v>1</v>
      </c>
      <c r="I1275" s="9">
        <v>0</v>
      </c>
      <c r="J1275" s="9">
        <v>0</v>
      </c>
      <c r="K1275" s="9">
        <v>0</v>
      </c>
      <c r="L1275" s="9">
        <v>0</v>
      </c>
      <c r="M1275" s="9">
        <v>2</v>
      </c>
      <c r="N1275" s="9">
        <v>1</v>
      </c>
      <c r="O1275" s="9">
        <v>1</v>
      </c>
      <c r="P1275" s="9">
        <v>1</v>
      </c>
      <c r="Q1275" s="9">
        <v>1</v>
      </c>
      <c r="R1275" s="9">
        <v>1</v>
      </c>
      <c r="S1275" s="9">
        <v>1</v>
      </c>
      <c r="T1275" s="9">
        <v>1</v>
      </c>
      <c r="U1275" s="9">
        <v>1</v>
      </c>
      <c r="V1275" s="9">
        <v>1</v>
      </c>
      <c r="W1275" s="75">
        <v>1</v>
      </c>
      <c r="X1275" s="75">
        <v>1</v>
      </c>
      <c r="Y1275" s="75">
        <v>2</v>
      </c>
      <c r="Z1275" s="9">
        <v>1</v>
      </c>
      <c r="AA1275" s="9">
        <v>1</v>
      </c>
      <c r="AB1275" s="9">
        <v>1</v>
      </c>
      <c r="AC1275" s="9">
        <v>1</v>
      </c>
      <c r="AD1275" s="9">
        <v>1</v>
      </c>
      <c r="AE1275" s="9">
        <v>1</v>
      </c>
      <c r="AF1275" s="9">
        <v>1</v>
      </c>
      <c r="AG1275" s="9">
        <v>1</v>
      </c>
      <c r="AH1275" s="91">
        <v>1</v>
      </c>
      <c r="AI1275" s="9">
        <v>2</v>
      </c>
      <c r="AJ1275">
        <v>1</v>
      </c>
      <c r="AK1275">
        <v>1</v>
      </c>
      <c r="AL1275" s="58">
        <v>1</v>
      </c>
      <c r="AM1275">
        <v>1</v>
      </c>
      <c r="AN1275">
        <v>1</v>
      </c>
      <c r="AO1275">
        <v>1</v>
      </c>
      <c r="AP1275">
        <v>1</v>
      </c>
      <c r="AQ1275">
        <v>2</v>
      </c>
      <c r="AR1275">
        <v>2</v>
      </c>
      <c r="AS1275">
        <v>2</v>
      </c>
      <c r="AT1275">
        <v>1</v>
      </c>
      <c r="AU1275">
        <v>1</v>
      </c>
      <c r="AV1275">
        <v>2</v>
      </c>
      <c r="AW1275">
        <v>1</v>
      </c>
      <c r="AX1275">
        <v>2</v>
      </c>
      <c r="AY1275">
        <v>2</v>
      </c>
      <c r="AZ1275">
        <v>1</v>
      </c>
      <c r="BA1275">
        <v>1</v>
      </c>
      <c r="BB1275">
        <v>1</v>
      </c>
      <c r="BC1275">
        <v>1</v>
      </c>
      <c r="BD1275">
        <v>1</v>
      </c>
      <c r="BE1275">
        <v>1</v>
      </c>
      <c r="BF1275">
        <v>1</v>
      </c>
      <c r="BG1275">
        <v>1</v>
      </c>
      <c r="BH1275">
        <v>1</v>
      </c>
      <c r="BI1275">
        <v>1</v>
      </c>
      <c r="BJ1275">
        <v>1</v>
      </c>
      <c r="BK1275">
        <v>1</v>
      </c>
      <c r="BL1275">
        <v>1</v>
      </c>
      <c r="BM1275">
        <v>1</v>
      </c>
      <c r="BN1275">
        <v>2</v>
      </c>
      <c r="BO1275">
        <v>1</v>
      </c>
      <c r="BP1275">
        <v>2</v>
      </c>
      <c r="BQ1275">
        <v>1</v>
      </c>
      <c r="BR1275">
        <v>1</v>
      </c>
      <c r="BS1275">
        <v>1</v>
      </c>
      <c r="BT1275" t="s">
        <v>617</v>
      </c>
    </row>
    <row r="1276" spans="1:72" hidden="1">
      <c r="A1276" s="9">
        <v>5324</v>
      </c>
      <c r="B1276" s="9">
        <v>1</v>
      </c>
      <c r="C1276" s="9">
        <v>4</v>
      </c>
      <c r="D1276" s="9">
        <v>1</v>
      </c>
      <c r="E1276" s="9">
        <v>1</v>
      </c>
      <c r="F1276" s="9">
        <v>0</v>
      </c>
      <c r="G1276" s="9">
        <v>0</v>
      </c>
      <c r="H1276" s="9">
        <v>0</v>
      </c>
      <c r="I1276" s="9">
        <v>0</v>
      </c>
      <c r="J1276" s="9">
        <v>0</v>
      </c>
      <c r="K1276" s="9">
        <v>0</v>
      </c>
      <c r="L1276" s="9">
        <v>1</v>
      </c>
      <c r="M1276" s="9">
        <v>3</v>
      </c>
      <c r="N1276" s="9">
        <v>1</v>
      </c>
      <c r="O1276" s="9">
        <v>2</v>
      </c>
      <c r="P1276" s="9">
        <v>1</v>
      </c>
      <c r="Q1276" s="9">
        <v>1</v>
      </c>
      <c r="R1276" s="9">
        <v>1</v>
      </c>
      <c r="S1276" s="9">
        <v>2</v>
      </c>
      <c r="T1276" s="9">
        <v>1</v>
      </c>
      <c r="U1276" s="9">
        <v>2</v>
      </c>
      <c r="V1276" s="9" t="s">
        <v>957</v>
      </c>
      <c r="W1276" s="75">
        <v>1</v>
      </c>
      <c r="X1276" s="75">
        <v>1</v>
      </c>
      <c r="Y1276" s="75">
        <v>2</v>
      </c>
      <c r="Z1276" s="9">
        <v>1</v>
      </c>
      <c r="AA1276" s="9">
        <v>1</v>
      </c>
      <c r="AB1276" s="9">
        <v>1</v>
      </c>
      <c r="AC1276" s="9">
        <v>1</v>
      </c>
      <c r="AD1276" s="9">
        <v>1</v>
      </c>
      <c r="AE1276" s="9">
        <v>2</v>
      </c>
      <c r="AF1276" s="9">
        <v>1</v>
      </c>
      <c r="AG1276" s="9">
        <v>2</v>
      </c>
      <c r="AH1276" s="9">
        <v>1</v>
      </c>
      <c r="AI1276" s="9">
        <v>2</v>
      </c>
      <c r="AJ1276">
        <v>2</v>
      </c>
      <c r="AK1276" t="s">
        <v>957</v>
      </c>
      <c r="AL1276" s="58">
        <v>1</v>
      </c>
      <c r="AM1276">
        <v>1</v>
      </c>
      <c r="AN1276">
        <v>2</v>
      </c>
      <c r="AO1276">
        <v>2</v>
      </c>
      <c r="AP1276">
        <v>1</v>
      </c>
      <c r="AQ1276">
        <v>1</v>
      </c>
      <c r="AR1276">
        <v>1</v>
      </c>
      <c r="AS1276">
        <v>2</v>
      </c>
      <c r="AT1276">
        <v>2</v>
      </c>
      <c r="AU1276">
        <v>2</v>
      </c>
      <c r="AV1276">
        <v>2</v>
      </c>
      <c r="AW1276">
        <v>1</v>
      </c>
      <c r="AX1276">
        <v>2</v>
      </c>
      <c r="AY1276">
        <v>2</v>
      </c>
      <c r="AZ1276">
        <v>2</v>
      </c>
      <c r="BA1276">
        <v>2</v>
      </c>
      <c r="BB1276">
        <v>2</v>
      </c>
      <c r="BC1276">
        <v>1</v>
      </c>
      <c r="BD1276">
        <v>2</v>
      </c>
      <c r="BE1276">
        <v>1</v>
      </c>
      <c r="BF1276">
        <v>1</v>
      </c>
      <c r="BG1276">
        <v>1</v>
      </c>
      <c r="BH1276">
        <v>1</v>
      </c>
      <c r="BI1276">
        <v>2</v>
      </c>
      <c r="BJ1276">
        <v>2</v>
      </c>
      <c r="BK1276">
        <v>2</v>
      </c>
      <c r="BL1276">
        <v>2</v>
      </c>
      <c r="BM1276">
        <v>1</v>
      </c>
      <c r="BN1276">
        <v>3</v>
      </c>
      <c r="BO1276">
        <v>3</v>
      </c>
      <c r="BP1276">
        <v>2</v>
      </c>
      <c r="BQ1276">
        <v>2</v>
      </c>
      <c r="BR1276">
        <v>1</v>
      </c>
      <c r="BS1276">
        <v>5</v>
      </c>
    </row>
    <row r="1277" spans="1:72" hidden="1">
      <c r="A1277" s="9">
        <v>5325</v>
      </c>
      <c r="B1277" s="9">
        <v>1</v>
      </c>
      <c r="C1277" s="9">
        <v>3</v>
      </c>
      <c r="D1277" s="9">
        <v>1</v>
      </c>
      <c r="E1277" s="9">
        <v>5</v>
      </c>
      <c r="F1277" s="9">
        <v>0</v>
      </c>
      <c r="G1277" s="9">
        <v>0</v>
      </c>
      <c r="H1277" s="9">
        <v>0</v>
      </c>
      <c r="I1277" s="9">
        <v>0</v>
      </c>
      <c r="J1277" s="9">
        <v>0</v>
      </c>
      <c r="K1277" s="9">
        <v>1</v>
      </c>
      <c r="L1277" s="9">
        <v>0</v>
      </c>
      <c r="M1277" s="9">
        <v>3</v>
      </c>
      <c r="N1277" s="9">
        <v>1</v>
      </c>
      <c r="O1277" s="9">
        <v>1</v>
      </c>
      <c r="P1277" s="9">
        <v>2</v>
      </c>
      <c r="Q1277" s="9">
        <v>2</v>
      </c>
      <c r="R1277" s="9" t="s">
        <v>961</v>
      </c>
      <c r="S1277" s="9" t="s">
        <v>957</v>
      </c>
      <c r="T1277" s="9">
        <v>2</v>
      </c>
      <c r="U1277" s="9">
        <v>2</v>
      </c>
      <c r="V1277" s="9" t="s">
        <v>957</v>
      </c>
      <c r="W1277" s="75">
        <v>2</v>
      </c>
      <c r="X1277" s="75" t="s">
        <v>956</v>
      </c>
      <c r="Y1277" s="75" t="s">
        <v>952</v>
      </c>
      <c r="Z1277" s="9" t="s">
        <v>952</v>
      </c>
      <c r="AA1277" s="9">
        <v>2</v>
      </c>
      <c r="AB1277" s="9">
        <v>1</v>
      </c>
      <c r="AC1277" s="9">
        <v>1</v>
      </c>
      <c r="AD1277" s="9">
        <v>1</v>
      </c>
      <c r="AE1277" s="9">
        <v>2</v>
      </c>
      <c r="AF1277" s="9">
        <v>1</v>
      </c>
      <c r="AG1277" s="9">
        <v>1</v>
      </c>
      <c r="AH1277" s="91">
        <v>1</v>
      </c>
      <c r="AI1277" s="9">
        <v>2</v>
      </c>
      <c r="AJ1277">
        <v>1</v>
      </c>
      <c r="AK1277">
        <v>1</v>
      </c>
      <c r="AL1277" s="58">
        <v>2</v>
      </c>
      <c r="AM1277">
        <v>1</v>
      </c>
      <c r="AN1277">
        <v>1</v>
      </c>
      <c r="AO1277">
        <v>2</v>
      </c>
      <c r="AP1277">
        <v>1</v>
      </c>
      <c r="AQ1277">
        <v>2</v>
      </c>
      <c r="AR1277">
        <v>2</v>
      </c>
      <c r="AS1277">
        <v>2</v>
      </c>
      <c r="AT1277">
        <v>1</v>
      </c>
      <c r="AU1277">
        <v>2</v>
      </c>
      <c r="AV1277">
        <v>1</v>
      </c>
      <c r="AW1277">
        <v>1</v>
      </c>
      <c r="AX1277">
        <v>2</v>
      </c>
      <c r="AY1277">
        <v>2</v>
      </c>
      <c r="AZ1277">
        <v>2</v>
      </c>
      <c r="BA1277">
        <v>2</v>
      </c>
      <c r="BB1277">
        <v>1</v>
      </c>
      <c r="BC1277">
        <v>1</v>
      </c>
      <c r="BD1277">
        <v>1</v>
      </c>
      <c r="BE1277">
        <v>1</v>
      </c>
      <c r="BF1277">
        <v>1</v>
      </c>
      <c r="BG1277">
        <v>1</v>
      </c>
      <c r="BH1277">
        <v>1</v>
      </c>
      <c r="BI1277">
        <v>2</v>
      </c>
      <c r="BJ1277">
        <v>1</v>
      </c>
      <c r="BK1277">
        <v>2</v>
      </c>
      <c r="BL1277">
        <v>1</v>
      </c>
      <c r="BM1277">
        <v>1</v>
      </c>
      <c r="BN1277">
        <v>4</v>
      </c>
      <c r="BO1277">
        <v>1</v>
      </c>
      <c r="BP1277">
        <v>2</v>
      </c>
      <c r="BQ1277">
        <v>3</v>
      </c>
      <c r="BR1277">
        <v>1</v>
      </c>
      <c r="BS1277">
        <v>2</v>
      </c>
      <c r="BT1277" t="s">
        <v>618</v>
      </c>
    </row>
    <row r="1278" spans="1:72" hidden="1">
      <c r="A1278" s="9">
        <v>5326</v>
      </c>
      <c r="B1278" s="9">
        <v>1</v>
      </c>
      <c r="C1278" s="9">
        <v>3</v>
      </c>
      <c r="D1278" s="9">
        <v>1</v>
      </c>
      <c r="E1278" s="9">
        <v>12</v>
      </c>
      <c r="F1278" s="9">
        <v>0</v>
      </c>
      <c r="G1278" s="9">
        <v>0</v>
      </c>
      <c r="H1278" s="9">
        <v>0</v>
      </c>
      <c r="I1278" s="9">
        <v>1</v>
      </c>
      <c r="J1278" s="9">
        <v>1</v>
      </c>
      <c r="K1278" s="9">
        <v>0</v>
      </c>
      <c r="L1278" s="9">
        <v>0</v>
      </c>
      <c r="M1278" s="9">
        <v>3</v>
      </c>
      <c r="N1278" s="9">
        <v>1</v>
      </c>
      <c r="O1278" s="9">
        <v>1</v>
      </c>
      <c r="P1278" s="9">
        <v>1</v>
      </c>
      <c r="Q1278" s="9">
        <v>1</v>
      </c>
      <c r="R1278" s="9">
        <v>1</v>
      </c>
      <c r="S1278" s="9">
        <v>1</v>
      </c>
      <c r="T1278" s="9">
        <v>1</v>
      </c>
      <c r="U1278" s="9">
        <v>1</v>
      </c>
      <c r="V1278" s="9">
        <v>2</v>
      </c>
      <c r="W1278" s="75">
        <v>2</v>
      </c>
      <c r="X1278" s="75" t="s">
        <v>956</v>
      </c>
      <c r="Y1278" s="75" t="s">
        <v>952</v>
      </c>
      <c r="Z1278" s="9" t="s">
        <v>952</v>
      </c>
      <c r="AA1278" s="9">
        <v>1</v>
      </c>
      <c r="AB1278" s="9">
        <v>1</v>
      </c>
      <c r="AC1278" s="9">
        <v>1</v>
      </c>
      <c r="AD1278" s="9">
        <v>1</v>
      </c>
      <c r="AE1278" s="9">
        <v>2</v>
      </c>
      <c r="AF1278" s="9">
        <v>2</v>
      </c>
      <c r="AG1278" s="9">
        <v>1</v>
      </c>
      <c r="AH1278" s="91">
        <v>2</v>
      </c>
      <c r="AI1278" s="9">
        <v>1</v>
      </c>
      <c r="AJ1278">
        <v>2</v>
      </c>
      <c r="AK1278" t="s">
        <v>957</v>
      </c>
      <c r="AL1278" s="58">
        <v>2</v>
      </c>
      <c r="AM1278">
        <v>1</v>
      </c>
      <c r="AN1278">
        <v>1</v>
      </c>
      <c r="AO1278">
        <v>2</v>
      </c>
      <c r="AP1278">
        <v>1</v>
      </c>
      <c r="AQ1278">
        <v>2</v>
      </c>
      <c r="AR1278">
        <v>1</v>
      </c>
      <c r="AS1278">
        <v>2</v>
      </c>
      <c r="AT1278">
        <v>2</v>
      </c>
      <c r="AU1278">
        <v>2</v>
      </c>
      <c r="AV1278">
        <v>2</v>
      </c>
      <c r="AW1278">
        <v>1</v>
      </c>
      <c r="AX1278">
        <v>2</v>
      </c>
      <c r="AY1278">
        <v>2</v>
      </c>
      <c r="AZ1278">
        <v>2</v>
      </c>
      <c r="BA1278">
        <v>2</v>
      </c>
      <c r="BB1278">
        <v>2</v>
      </c>
      <c r="BC1278">
        <v>1</v>
      </c>
      <c r="BD1278">
        <v>1</v>
      </c>
      <c r="BE1278">
        <v>1</v>
      </c>
      <c r="BF1278">
        <v>1</v>
      </c>
      <c r="BG1278">
        <v>1</v>
      </c>
      <c r="BH1278">
        <v>1</v>
      </c>
      <c r="BI1278">
        <v>2</v>
      </c>
      <c r="BJ1278">
        <v>1</v>
      </c>
      <c r="BK1278">
        <v>1</v>
      </c>
      <c r="BL1278">
        <v>2</v>
      </c>
      <c r="BM1278">
        <v>3</v>
      </c>
      <c r="BN1278">
        <v>2</v>
      </c>
      <c r="BO1278">
        <v>2</v>
      </c>
      <c r="BP1278">
        <v>1</v>
      </c>
      <c r="BQ1278">
        <v>2</v>
      </c>
      <c r="BR1278">
        <v>1</v>
      </c>
      <c r="BS1278">
        <v>2</v>
      </c>
    </row>
    <row r="1279" spans="1:72" hidden="1">
      <c r="A1279" s="9">
        <v>5327</v>
      </c>
      <c r="B1279" s="9">
        <v>2</v>
      </c>
      <c r="C1279" s="9">
        <v>8</v>
      </c>
      <c r="D1279" s="9">
        <v>7</v>
      </c>
      <c r="E1279" s="9">
        <v>15</v>
      </c>
      <c r="F1279" s="9">
        <v>0</v>
      </c>
      <c r="G1279" s="9">
        <v>0</v>
      </c>
      <c r="H1279" s="9">
        <v>0</v>
      </c>
      <c r="I1279" s="9">
        <v>1</v>
      </c>
      <c r="J1279" s="9">
        <v>1</v>
      </c>
      <c r="K1279" s="9">
        <v>0</v>
      </c>
      <c r="L1279" s="9">
        <v>0</v>
      </c>
      <c r="M1279" s="9">
        <v>2</v>
      </c>
      <c r="N1279" s="9">
        <v>1</v>
      </c>
      <c r="O1279" s="9">
        <v>1</v>
      </c>
      <c r="P1279" s="9">
        <v>1</v>
      </c>
      <c r="Q1279" s="9">
        <v>1</v>
      </c>
      <c r="R1279" s="9">
        <v>1</v>
      </c>
      <c r="S1279" s="9">
        <v>1</v>
      </c>
      <c r="T1279" s="9">
        <v>1</v>
      </c>
      <c r="U1279" s="9">
        <v>1</v>
      </c>
      <c r="V1279" s="9">
        <v>2</v>
      </c>
      <c r="W1279" s="75">
        <v>2</v>
      </c>
      <c r="X1279" s="75" t="s">
        <v>956</v>
      </c>
      <c r="Y1279" s="75" t="s">
        <v>952</v>
      </c>
      <c r="Z1279" s="9" t="s">
        <v>952</v>
      </c>
      <c r="AA1279" s="9">
        <v>1</v>
      </c>
      <c r="AB1279" s="9">
        <v>1</v>
      </c>
      <c r="AC1279" s="9">
        <v>1</v>
      </c>
      <c r="AD1279" s="9">
        <v>1</v>
      </c>
      <c r="AE1279" s="9">
        <v>1</v>
      </c>
      <c r="AF1279" s="9">
        <v>1</v>
      </c>
      <c r="AG1279" s="9">
        <v>1</v>
      </c>
      <c r="AH1279" s="91">
        <v>1</v>
      </c>
      <c r="AI1279" s="9">
        <v>2</v>
      </c>
      <c r="AJ1279">
        <v>1</v>
      </c>
      <c r="AK1279">
        <v>1</v>
      </c>
      <c r="AL1279" s="58">
        <v>1</v>
      </c>
      <c r="AM1279">
        <v>1</v>
      </c>
      <c r="AN1279">
        <v>1</v>
      </c>
      <c r="AO1279">
        <v>2</v>
      </c>
      <c r="AP1279">
        <v>1</v>
      </c>
      <c r="AQ1279">
        <v>1</v>
      </c>
      <c r="AR1279">
        <v>2</v>
      </c>
      <c r="AS1279">
        <v>2</v>
      </c>
      <c r="AT1279">
        <v>1</v>
      </c>
      <c r="AU1279">
        <v>2</v>
      </c>
      <c r="AV1279">
        <v>2</v>
      </c>
      <c r="AW1279">
        <v>1</v>
      </c>
      <c r="AX1279">
        <v>2</v>
      </c>
      <c r="AY1279">
        <v>1</v>
      </c>
      <c r="AZ1279">
        <v>1</v>
      </c>
      <c r="BA1279">
        <v>1</v>
      </c>
      <c r="BB1279">
        <v>2</v>
      </c>
      <c r="BC1279">
        <v>2</v>
      </c>
      <c r="BD1279">
        <v>1</v>
      </c>
      <c r="BE1279">
        <v>1</v>
      </c>
      <c r="BF1279">
        <v>1</v>
      </c>
      <c r="BG1279">
        <v>1</v>
      </c>
      <c r="BH1279">
        <v>1</v>
      </c>
      <c r="BI1279">
        <v>2</v>
      </c>
      <c r="BJ1279">
        <v>2</v>
      </c>
      <c r="BK1279">
        <v>2</v>
      </c>
      <c r="BL1279">
        <v>1</v>
      </c>
      <c r="BM1279">
        <v>1</v>
      </c>
      <c r="BN1279">
        <v>4</v>
      </c>
      <c r="BO1279">
        <v>2</v>
      </c>
      <c r="BP1279">
        <v>2</v>
      </c>
      <c r="BQ1279">
        <v>1</v>
      </c>
      <c r="BR1279">
        <v>1</v>
      </c>
      <c r="BS1279">
        <v>2</v>
      </c>
      <c r="BT1279" t="s">
        <v>619</v>
      </c>
    </row>
    <row r="1280" spans="1:72">
      <c r="A1280" s="9">
        <v>5328</v>
      </c>
      <c r="B1280" s="9">
        <v>1</v>
      </c>
      <c r="C1280" s="9">
        <v>4</v>
      </c>
      <c r="D1280" s="9">
        <v>1</v>
      </c>
      <c r="E1280" s="9">
        <v>14</v>
      </c>
      <c r="F1280" s="9">
        <v>0</v>
      </c>
      <c r="G1280" s="9">
        <v>1</v>
      </c>
      <c r="H1280" s="9">
        <v>1</v>
      </c>
      <c r="I1280" s="9">
        <v>1</v>
      </c>
      <c r="J1280" s="9">
        <v>0</v>
      </c>
      <c r="K1280" s="9">
        <v>0</v>
      </c>
      <c r="L1280" s="9">
        <v>0</v>
      </c>
      <c r="M1280" s="9">
        <v>2</v>
      </c>
      <c r="N1280" s="9">
        <v>2</v>
      </c>
      <c r="O1280" s="9">
        <v>2</v>
      </c>
      <c r="P1280" s="9">
        <v>1</v>
      </c>
      <c r="Q1280" s="9">
        <v>1</v>
      </c>
      <c r="R1280" s="9">
        <v>1</v>
      </c>
      <c r="S1280" s="9">
        <v>2</v>
      </c>
      <c r="T1280" s="9">
        <v>1</v>
      </c>
      <c r="U1280" s="9">
        <v>1</v>
      </c>
      <c r="V1280" s="9">
        <v>1</v>
      </c>
      <c r="W1280" s="75">
        <v>1</v>
      </c>
      <c r="X1280" s="75">
        <v>1</v>
      </c>
      <c r="Y1280" s="75">
        <v>2</v>
      </c>
      <c r="Z1280" s="9">
        <v>1</v>
      </c>
      <c r="AA1280" s="9">
        <v>2</v>
      </c>
      <c r="AB1280" s="9">
        <v>2</v>
      </c>
      <c r="AC1280" s="9">
        <v>1</v>
      </c>
      <c r="AD1280" s="9">
        <v>1</v>
      </c>
      <c r="AE1280" s="9">
        <v>2</v>
      </c>
      <c r="AF1280" s="9">
        <v>1</v>
      </c>
      <c r="AG1280" s="9">
        <v>1</v>
      </c>
      <c r="AH1280" s="91">
        <v>2</v>
      </c>
      <c r="AI1280" s="9">
        <v>2</v>
      </c>
      <c r="AJ1280">
        <v>1</v>
      </c>
      <c r="AK1280">
        <v>1</v>
      </c>
      <c r="AL1280" s="58">
        <v>2</v>
      </c>
      <c r="AM1280">
        <v>1</v>
      </c>
      <c r="AN1280">
        <v>1</v>
      </c>
      <c r="AO1280">
        <v>2</v>
      </c>
      <c r="AP1280">
        <v>1</v>
      </c>
      <c r="AQ1280">
        <v>2</v>
      </c>
      <c r="AR1280">
        <v>2</v>
      </c>
      <c r="AS1280">
        <v>2</v>
      </c>
      <c r="AT1280">
        <v>2</v>
      </c>
      <c r="AU1280">
        <v>2</v>
      </c>
      <c r="AV1280">
        <v>1</v>
      </c>
      <c r="AW1280">
        <v>1</v>
      </c>
      <c r="AX1280">
        <v>1</v>
      </c>
      <c r="AY1280">
        <v>2</v>
      </c>
      <c r="AZ1280">
        <v>1</v>
      </c>
      <c r="BA1280">
        <v>1</v>
      </c>
      <c r="BB1280">
        <v>2</v>
      </c>
      <c r="BC1280">
        <v>1</v>
      </c>
      <c r="BD1280">
        <v>1</v>
      </c>
      <c r="BE1280">
        <v>2</v>
      </c>
      <c r="BF1280" t="s">
        <v>957</v>
      </c>
      <c r="BG1280" t="s">
        <v>957</v>
      </c>
      <c r="BH1280">
        <v>1</v>
      </c>
      <c r="BI1280">
        <v>2</v>
      </c>
      <c r="BJ1280">
        <v>1</v>
      </c>
      <c r="BK1280">
        <v>2</v>
      </c>
      <c r="BL1280">
        <v>2</v>
      </c>
      <c r="BM1280">
        <v>3</v>
      </c>
      <c r="BN1280">
        <v>4</v>
      </c>
      <c r="BO1280">
        <v>2</v>
      </c>
      <c r="BP1280">
        <v>2</v>
      </c>
      <c r="BQ1280">
        <v>2</v>
      </c>
      <c r="BR1280">
        <v>2</v>
      </c>
      <c r="BS1280">
        <v>1</v>
      </c>
      <c r="BT1280" t="s">
        <v>620</v>
      </c>
    </row>
    <row r="1281" spans="1:72" hidden="1">
      <c r="A1281" s="9">
        <v>5329</v>
      </c>
      <c r="B1281" s="9">
        <v>1</v>
      </c>
      <c r="C1281" s="9">
        <v>5</v>
      </c>
      <c r="D1281" s="9">
        <v>1</v>
      </c>
      <c r="E1281" s="9">
        <v>11</v>
      </c>
      <c r="F1281" s="9">
        <v>0</v>
      </c>
      <c r="G1281" s="9">
        <v>0</v>
      </c>
      <c r="H1281" s="9">
        <v>0</v>
      </c>
      <c r="I1281" s="9">
        <v>1</v>
      </c>
      <c r="J1281" s="9">
        <v>0</v>
      </c>
      <c r="K1281" s="9">
        <v>0</v>
      </c>
      <c r="L1281" s="9">
        <v>0</v>
      </c>
      <c r="M1281" s="9">
        <v>2</v>
      </c>
      <c r="N1281" s="9">
        <v>1</v>
      </c>
      <c r="O1281" s="9">
        <v>2</v>
      </c>
      <c r="P1281" s="9">
        <v>1</v>
      </c>
      <c r="Q1281" s="9">
        <v>1</v>
      </c>
      <c r="R1281" s="9">
        <v>1</v>
      </c>
      <c r="S1281" s="9">
        <v>1</v>
      </c>
      <c r="T1281" s="9">
        <v>1</v>
      </c>
      <c r="U1281" s="9">
        <v>1</v>
      </c>
      <c r="V1281" s="9">
        <v>2</v>
      </c>
      <c r="W1281" s="75">
        <v>2</v>
      </c>
      <c r="X1281" s="75" t="s">
        <v>956</v>
      </c>
      <c r="Y1281" s="75" t="s">
        <v>952</v>
      </c>
      <c r="Z1281" s="9" t="s">
        <v>952</v>
      </c>
      <c r="AA1281" s="9">
        <v>2</v>
      </c>
      <c r="AB1281" s="9">
        <v>2</v>
      </c>
      <c r="AC1281" s="9">
        <v>1</v>
      </c>
      <c r="AD1281" s="9">
        <v>1</v>
      </c>
      <c r="AE1281" s="9">
        <v>2</v>
      </c>
      <c r="AF1281" s="9">
        <v>2</v>
      </c>
      <c r="AG1281" s="9">
        <v>2</v>
      </c>
      <c r="AH1281" s="9">
        <v>1</v>
      </c>
      <c r="AI1281" s="9">
        <v>2</v>
      </c>
      <c r="AJ1281">
        <v>2</v>
      </c>
      <c r="AK1281" t="s">
        <v>957</v>
      </c>
      <c r="AL1281" s="58">
        <v>2</v>
      </c>
      <c r="AM1281">
        <v>1</v>
      </c>
      <c r="AN1281">
        <v>2</v>
      </c>
      <c r="AO1281">
        <v>2</v>
      </c>
      <c r="AP1281">
        <v>1</v>
      </c>
      <c r="AQ1281">
        <v>2</v>
      </c>
      <c r="AR1281">
        <v>2</v>
      </c>
      <c r="AS1281">
        <v>2</v>
      </c>
      <c r="AT1281">
        <v>2</v>
      </c>
      <c r="AU1281">
        <v>1</v>
      </c>
      <c r="AV1281">
        <v>2</v>
      </c>
      <c r="AW1281">
        <v>1</v>
      </c>
      <c r="AX1281">
        <v>2</v>
      </c>
      <c r="AY1281">
        <v>2</v>
      </c>
      <c r="AZ1281">
        <v>2</v>
      </c>
      <c r="BA1281">
        <v>1</v>
      </c>
      <c r="BB1281">
        <v>1</v>
      </c>
      <c r="BC1281">
        <v>1</v>
      </c>
      <c r="BD1281">
        <v>1</v>
      </c>
      <c r="BE1281">
        <v>2</v>
      </c>
      <c r="BF1281" t="s">
        <v>957</v>
      </c>
      <c r="BG1281" t="s">
        <v>957</v>
      </c>
      <c r="BH1281">
        <v>1</v>
      </c>
      <c r="BI1281">
        <v>2</v>
      </c>
      <c r="BJ1281">
        <v>1</v>
      </c>
      <c r="BK1281">
        <v>2</v>
      </c>
      <c r="BL1281">
        <v>1</v>
      </c>
      <c r="BM1281">
        <v>1</v>
      </c>
      <c r="BN1281">
        <v>3</v>
      </c>
      <c r="BO1281">
        <v>2</v>
      </c>
      <c r="BP1281">
        <v>2</v>
      </c>
      <c r="BQ1281">
        <v>2</v>
      </c>
      <c r="BR1281">
        <v>3</v>
      </c>
      <c r="BS1281">
        <v>2</v>
      </c>
    </row>
    <row r="1282" spans="1:72" hidden="1">
      <c r="A1282" s="9">
        <v>5330</v>
      </c>
      <c r="B1282" s="9">
        <v>2</v>
      </c>
      <c r="C1282" s="9">
        <v>4</v>
      </c>
      <c r="D1282" s="9">
        <v>4</v>
      </c>
      <c r="E1282" s="9">
        <v>5</v>
      </c>
      <c r="F1282" s="9">
        <v>0</v>
      </c>
      <c r="G1282" s="9">
        <v>1</v>
      </c>
      <c r="H1282" s="9">
        <v>1</v>
      </c>
      <c r="I1282" s="9">
        <v>1</v>
      </c>
      <c r="J1282" s="9">
        <v>0</v>
      </c>
      <c r="K1282" s="9">
        <v>0</v>
      </c>
      <c r="L1282" s="9">
        <v>0</v>
      </c>
      <c r="M1282" s="9">
        <v>2</v>
      </c>
      <c r="N1282" s="9">
        <v>1</v>
      </c>
      <c r="O1282" s="9">
        <v>2</v>
      </c>
      <c r="P1282" s="9">
        <v>2</v>
      </c>
      <c r="Q1282" s="9">
        <v>1</v>
      </c>
      <c r="R1282" s="9">
        <v>1</v>
      </c>
      <c r="S1282" s="9">
        <v>1</v>
      </c>
      <c r="T1282" s="9">
        <v>2</v>
      </c>
      <c r="U1282" s="9">
        <v>1</v>
      </c>
      <c r="V1282" s="9">
        <v>1</v>
      </c>
      <c r="W1282" s="75">
        <v>2</v>
      </c>
      <c r="X1282" s="75" t="s">
        <v>956</v>
      </c>
      <c r="Y1282" s="75" t="s">
        <v>952</v>
      </c>
      <c r="Z1282" s="9" t="s">
        <v>952</v>
      </c>
      <c r="AA1282" s="9">
        <v>2</v>
      </c>
      <c r="AB1282" s="9">
        <v>1</v>
      </c>
      <c r="AC1282" s="9">
        <v>1</v>
      </c>
      <c r="AD1282" s="9">
        <v>1</v>
      </c>
      <c r="AE1282" s="9">
        <v>2</v>
      </c>
      <c r="AF1282" s="9">
        <v>1</v>
      </c>
      <c r="AG1282" s="9">
        <v>2</v>
      </c>
      <c r="AH1282" s="9">
        <v>2</v>
      </c>
      <c r="AI1282" s="9">
        <v>2</v>
      </c>
      <c r="AJ1282">
        <v>1</v>
      </c>
      <c r="AK1282">
        <v>1</v>
      </c>
      <c r="AL1282" s="58">
        <v>2</v>
      </c>
      <c r="AM1282">
        <v>2</v>
      </c>
      <c r="AN1282">
        <v>1</v>
      </c>
      <c r="AO1282">
        <v>2</v>
      </c>
      <c r="AP1282">
        <v>1</v>
      </c>
      <c r="AQ1282">
        <v>2</v>
      </c>
      <c r="AR1282">
        <v>2</v>
      </c>
      <c r="AS1282">
        <v>2</v>
      </c>
      <c r="AT1282">
        <v>2</v>
      </c>
      <c r="AU1282">
        <v>1</v>
      </c>
      <c r="AV1282">
        <v>2</v>
      </c>
      <c r="AW1282">
        <v>2</v>
      </c>
      <c r="AX1282">
        <v>1</v>
      </c>
      <c r="AY1282">
        <v>2</v>
      </c>
      <c r="AZ1282">
        <v>2</v>
      </c>
      <c r="BA1282">
        <v>1</v>
      </c>
      <c r="BB1282">
        <v>2</v>
      </c>
      <c r="BC1282">
        <v>1</v>
      </c>
      <c r="BD1282">
        <v>1</v>
      </c>
      <c r="BE1282">
        <v>2</v>
      </c>
      <c r="BF1282" t="s">
        <v>957</v>
      </c>
      <c r="BG1282" t="s">
        <v>957</v>
      </c>
      <c r="BH1282">
        <v>1</v>
      </c>
      <c r="BI1282">
        <v>2</v>
      </c>
      <c r="BJ1282">
        <v>1</v>
      </c>
      <c r="BK1282">
        <v>1</v>
      </c>
      <c r="BL1282">
        <v>2</v>
      </c>
      <c r="BM1282">
        <v>4</v>
      </c>
      <c r="BN1282">
        <v>4</v>
      </c>
      <c r="BO1282">
        <v>3</v>
      </c>
      <c r="BP1282">
        <v>2</v>
      </c>
      <c r="BQ1282">
        <v>3</v>
      </c>
      <c r="BR1282">
        <v>1</v>
      </c>
      <c r="BS1282">
        <v>2</v>
      </c>
    </row>
    <row r="1283" spans="1:72">
      <c r="A1283" s="9">
        <v>5331</v>
      </c>
      <c r="B1283" s="9">
        <v>1</v>
      </c>
      <c r="C1283" s="9">
        <v>5</v>
      </c>
      <c r="D1283" s="9">
        <v>1</v>
      </c>
      <c r="E1283" s="9">
        <v>1</v>
      </c>
      <c r="F1283" s="9">
        <v>0</v>
      </c>
      <c r="G1283" s="9">
        <v>0</v>
      </c>
      <c r="H1283" s="9">
        <v>0</v>
      </c>
      <c r="I1283" s="9">
        <v>1</v>
      </c>
      <c r="J1283" s="9">
        <v>0</v>
      </c>
      <c r="K1283" s="9">
        <v>0</v>
      </c>
      <c r="L1283" s="9">
        <v>0</v>
      </c>
      <c r="M1283" s="9"/>
      <c r="N1283" s="9">
        <v>2</v>
      </c>
      <c r="O1283" s="9">
        <v>2</v>
      </c>
      <c r="P1283" s="9">
        <v>2</v>
      </c>
      <c r="Q1283" s="9">
        <v>1</v>
      </c>
      <c r="R1283" s="9">
        <v>1</v>
      </c>
      <c r="S1283" s="9">
        <v>2</v>
      </c>
      <c r="T1283" s="9">
        <v>2</v>
      </c>
      <c r="U1283" s="9">
        <v>1</v>
      </c>
      <c r="V1283" s="9">
        <v>1</v>
      </c>
      <c r="W1283" s="75">
        <v>1</v>
      </c>
      <c r="X1283" s="75">
        <v>1</v>
      </c>
      <c r="Y1283" s="75">
        <v>2</v>
      </c>
      <c r="Z1283" s="9"/>
      <c r="AA1283" s="9">
        <v>2</v>
      </c>
      <c r="AB1283" s="9">
        <v>2</v>
      </c>
      <c r="AC1283" s="9">
        <v>2</v>
      </c>
      <c r="AD1283" s="9">
        <v>2</v>
      </c>
      <c r="AE1283" s="9">
        <v>2</v>
      </c>
      <c r="AF1283" s="9">
        <v>1</v>
      </c>
      <c r="AG1283" s="9">
        <v>2</v>
      </c>
      <c r="AH1283" s="9">
        <v>1</v>
      </c>
      <c r="AI1283" s="9">
        <v>2</v>
      </c>
      <c r="AJ1283">
        <v>2</v>
      </c>
      <c r="AK1283" t="s">
        <v>957</v>
      </c>
      <c r="AL1283" s="58">
        <v>2</v>
      </c>
      <c r="AM1283">
        <v>1</v>
      </c>
      <c r="AN1283">
        <v>2</v>
      </c>
      <c r="AO1283">
        <v>2</v>
      </c>
      <c r="AP1283">
        <v>1</v>
      </c>
      <c r="AQ1283">
        <v>2</v>
      </c>
      <c r="AR1283">
        <v>1</v>
      </c>
      <c r="AS1283">
        <v>1</v>
      </c>
      <c r="AT1283">
        <v>1</v>
      </c>
      <c r="AU1283">
        <v>2</v>
      </c>
      <c r="AV1283">
        <v>2</v>
      </c>
      <c r="AW1283">
        <v>1</v>
      </c>
      <c r="AX1283">
        <v>1</v>
      </c>
      <c r="AY1283">
        <v>2</v>
      </c>
      <c r="AZ1283">
        <v>2</v>
      </c>
      <c r="BA1283">
        <v>1</v>
      </c>
      <c r="BB1283">
        <v>2</v>
      </c>
      <c r="BC1283">
        <v>1</v>
      </c>
      <c r="BD1283">
        <v>1</v>
      </c>
      <c r="BE1283">
        <v>1</v>
      </c>
      <c r="BF1283">
        <v>1</v>
      </c>
      <c r="BG1283">
        <v>1</v>
      </c>
      <c r="BH1283">
        <v>1</v>
      </c>
      <c r="BI1283">
        <v>1</v>
      </c>
      <c r="BJ1283">
        <v>1</v>
      </c>
      <c r="BK1283">
        <v>1</v>
      </c>
      <c r="BL1283">
        <v>1</v>
      </c>
      <c r="BM1283">
        <v>1</v>
      </c>
      <c r="BN1283">
        <v>4</v>
      </c>
      <c r="BO1283">
        <v>1</v>
      </c>
      <c r="BP1283">
        <v>2</v>
      </c>
      <c r="BQ1283">
        <v>2</v>
      </c>
      <c r="BR1283">
        <v>1</v>
      </c>
      <c r="BS1283">
        <v>1</v>
      </c>
    </row>
    <row r="1284" spans="1:72">
      <c r="A1284" s="9">
        <v>5332</v>
      </c>
      <c r="B1284" s="9">
        <v>1</v>
      </c>
      <c r="C1284" s="9">
        <v>4</v>
      </c>
      <c r="D1284" s="9">
        <v>1</v>
      </c>
      <c r="E1284" s="9">
        <v>6</v>
      </c>
      <c r="F1284" s="9">
        <v>0</v>
      </c>
      <c r="G1284" s="9">
        <v>0</v>
      </c>
      <c r="H1284" s="9">
        <v>1</v>
      </c>
      <c r="I1284" s="9">
        <v>0</v>
      </c>
      <c r="J1284" s="9">
        <v>0</v>
      </c>
      <c r="K1284" s="9">
        <v>0</v>
      </c>
      <c r="L1284" s="9">
        <v>0</v>
      </c>
      <c r="M1284" s="9">
        <v>1</v>
      </c>
      <c r="N1284" s="9">
        <v>2</v>
      </c>
      <c r="O1284" s="9">
        <v>2</v>
      </c>
      <c r="P1284" s="9">
        <v>2</v>
      </c>
      <c r="Q1284" s="9">
        <v>1</v>
      </c>
      <c r="R1284" s="9">
        <v>1</v>
      </c>
      <c r="S1284" s="9">
        <v>2</v>
      </c>
      <c r="T1284" s="9">
        <v>2</v>
      </c>
      <c r="U1284" s="9">
        <v>1</v>
      </c>
      <c r="V1284" s="9">
        <v>2</v>
      </c>
      <c r="W1284" s="75">
        <v>2</v>
      </c>
      <c r="X1284" s="75" t="s">
        <v>956</v>
      </c>
      <c r="Y1284" s="75" t="s">
        <v>952</v>
      </c>
      <c r="Z1284" s="9" t="s">
        <v>952</v>
      </c>
      <c r="AA1284" s="9">
        <v>1</v>
      </c>
      <c r="AB1284" s="9">
        <v>2</v>
      </c>
      <c r="AC1284" s="9">
        <v>2</v>
      </c>
      <c r="AD1284" s="9">
        <v>1</v>
      </c>
      <c r="AE1284" s="9">
        <v>2</v>
      </c>
      <c r="AF1284" s="9">
        <v>2</v>
      </c>
      <c r="AG1284" s="9">
        <v>2</v>
      </c>
      <c r="AH1284" s="91">
        <v>2</v>
      </c>
      <c r="AI1284" s="9">
        <v>2</v>
      </c>
      <c r="AJ1284">
        <v>1</v>
      </c>
      <c r="AK1284">
        <v>1</v>
      </c>
      <c r="AL1284" s="58">
        <v>1</v>
      </c>
      <c r="AM1284">
        <v>1</v>
      </c>
      <c r="AN1284">
        <v>2</v>
      </c>
      <c r="AO1284">
        <v>2</v>
      </c>
      <c r="AP1284">
        <v>1</v>
      </c>
      <c r="AQ1284">
        <v>2</v>
      </c>
      <c r="AR1284">
        <v>2</v>
      </c>
      <c r="AS1284">
        <v>2</v>
      </c>
      <c r="AT1284">
        <v>2</v>
      </c>
      <c r="AU1284">
        <v>1</v>
      </c>
      <c r="AV1284">
        <v>2</v>
      </c>
      <c r="AW1284">
        <v>1</v>
      </c>
      <c r="AX1284">
        <v>2</v>
      </c>
      <c r="AY1284">
        <v>2</v>
      </c>
      <c r="AZ1284">
        <v>1</v>
      </c>
      <c r="BA1284">
        <v>1</v>
      </c>
      <c r="BB1284">
        <v>2</v>
      </c>
      <c r="BC1284">
        <v>1</v>
      </c>
      <c r="BD1284">
        <v>1</v>
      </c>
      <c r="BE1284">
        <v>1</v>
      </c>
      <c r="BF1284">
        <v>2</v>
      </c>
      <c r="BG1284">
        <v>2</v>
      </c>
      <c r="BH1284">
        <v>1</v>
      </c>
      <c r="BI1284">
        <v>2</v>
      </c>
      <c r="BJ1284">
        <v>2</v>
      </c>
      <c r="BK1284">
        <v>2</v>
      </c>
      <c r="BL1284">
        <v>2</v>
      </c>
      <c r="BM1284">
        <v>1</v>
      </c>
      <c r="BN1284">
        <v>4</v>
      </c>
      <c r="BO1284">
        <v>3</v>
      </c>
      <c r="BP1284">
        <v>2</v>
      </c>
      <c r="BQ1284">
        <v>2</v>
      </c>
      <c r="BR1284">
        <v>2</v>
      </c>
      <c r="BS1284">
        <v>2</v>
      </c>
    </row>
    <row r="1285" spans="1:72" hidden="1">
      <c r="A1285" s="9">
        <v>5333</v>
      </c>
      <c r="B1285" s="9">
        <v>2</v>
      </c>
      <c r="C1285" s="9">
        <v>4</v>
      </c>
      <c r="D1285" s="9">
        <v>1</v>
      </c>
      <c r="E1285" s="9">
        <v>6</v>
      </c>
      <c r="F1285" s="9">
        <v>0</v>
      </c>
      <c r="G1285" s="9">
        <v>0</v>
      </c>
      <c r="H1285" s="9">
        <v>0</v>
      </c>
      <c r="I1285" s="9">
        <v>0</v>
      </c>
      <c r="J1285" s="9">
        <v>1</v>
      </c>
      <c r="K1285" s="9">
        <v>0</v>
      </c>
      <c r="L1285" s="9">
        <v>0</v>
      </c>
      <c r="M1285" s="9">
        <v>3</v>
      </c>
      <c r="N1285" s="9">
        <v>2</v>
      </c>
      <c r="O1285" s="9">
        <v>1</v>
      </c>
      <c r="P1285" s="9">
        <v>2</v>
      </c>
      <c r="Q1285" s="9">
        <v>1</v>
      </c>
      <c r="R1285" s="9">
        <v>1</v>
      </c>
      <c r="S1285" s="9">
        <v>1</v>
      </c>
      <c r="T1285" s="9">
        <v>2</v>
      </c>
      <c r="U1285" s="9">
        <v>2</v>
      </c>
      <c r="V1285" s="9" t="s">
        <v>957</v>
      </c>
      <c r="W1285" s="75">
        <v>2</v>
      </c>
      <c r="X1285" s="75" t="s">
        <v>956</v>
      </c>
      <c r="Y1285" s="75" t="s">
        <v>952</v>
      </c>
      <c r="Z1285" s="9" t="s">
        <v>952</v>
      </c>
      <c r="AA1285" s="9">
        <v>1</v>
      </c>
      <c r="AB1285" s="9">
        <v>2</v>
      </c>
      <c r="AC1285" s="9">
        <v>1</v>
      </c>
      <c r="AD1285" s="9">
        <v>1</v>
      </c>
      <c r="AE1285" s="9">
        <v>2</v>
      </c>
      <c r="AF1285" s="9">
        <v>1</v>
      </c>
      <c r="AG1285" s="9">
        <v>2</v>
      </c>
      <c r="AH1285" s="91">
        <v>1</v>
      </c>
      <c r="AI1285" s="9">
        <v>2</v>
      </c>
      <c r="AJ1285">
        <v>2</v>
      </c>
      <c r="AK1285" t="s">
        <v>957</v>
      </c>
      <c r="AL1285" s="58">
        <v>1</v>
      </c>
      <c r="AM1285">
        <v>1</v>
      </c>
      <c r="AN1285">
        <v>2</v>
      </c>
      <c r="AO1285">
        <v>2</v>
      </c>
      <c r="AP1285">
        <v>1</v>
      </c>
      <c r="AQ1285">
        <v>2</v>
      </c>
      <c r="AR1285">
        <v>2</v>
      </c>
      <c r="AS1285">
        <v>2</v>
      </c>
      <c r="AT1285">
        <v>1</v>
      </c>
      <c r="AU1285">
        <v>2</v>
      </c>
      <c r="AV1285">
        <v>2</v>
      </c>
      <c r="AW1285">
        <v>2</v>
      </c>
      <c r="AX1285">
        <v>2</v>
      </c>
      <c r="AY1285">
        <v>2</v>
      </c>
      <c r="AZ1285">
        <v>2</v>
      </c>
      <c r="BA1285">
        <v>2</v>
      </c>
      <c r="BB1285">
        <v>2</v>
      </c>
      <c r="BC1285">
        <v>1</v>
      </c>
      <c r="BD1285">
        <v>1</v>
      </c>
      <c r="BE1285">
        <v>2</v>
      </c>
      <c r="BF1285" t="s">
        <v>957</v>
      </c>
      <c r="BG1285" t="s">
        <v>957</v>
      </c>
      <c r="BH1285">
        <v>2</v>
      </c>
      <c r="BI1285">
        <v>3</v>
      </c>
      <c r="BJ1285">
        <v>2</v>
      </c>
      <c r="BK1285">
        <v>3</v>
      </c>
      <c r="BL1285">
        <v>3</v>
      </c>
      <c r="BM1285">
        <v>4</v>
      </c>
      <c r="BN1285">
        <v>4</v>
      </c>
      <c r="BO1285">
        <v>2</v>
      </c>
      <c r="BP1285">
        <v>2</v>
      </c>
      <c r="BQ1285">
        <v>2</v>
      </c>
      <c r="BR1285">
        <v>1</v>
      </c>
      <c r="BS1285">
        <v>5</v>
      </c>
      <c r="BT1285" t="s">
        <v>621</v>
      </c>
    </row>
    <row r="1286" spans="1:72" hidden="1">
      <c r="A1286" s="9">
        <v>5334</v>
      </c>
      <c r="B1286" s="9">
        <v>1</v>
      </c>
      <c r="C1286" s="9">
        <v>5</v>
      </c>
      <c r="D1286" s="9">
        <v>1</v>
      </c>
      <c r="E1286" s="9">
        <v>6</v>
      </c>
      <c r="F1286" s="9">
        <v>0</v>
      </c>
      <c r="G1286" s="9">
        <v>0</v>
      </c>
      <c r="H1286" s="9">
        <v>0</v>
      </c>
      <c r="I1286" s="9">
        <v>1</v>
      </c>
      <c r="J1286" s="9">
        <v>0</v>
      </c>
      <c r="K1286" s="9">
        <v>0</v>
      </c>
      <c r="L1286" s="9">
        <v>0</v>
      </c>
      <c r="M1286" s="9">
        <v>2</v>
      </c>
      <c r="N1286" s="9">
        <v>1</v>
      </c>
      <c r="O1286" s="9">
        <v>2</v>
      </c>
      <c r="P1286" s="9">
        <v>2</v>
      </c>
      <c r="Q1286" s="9">
        <v>1</v>
      </c>
      <c r="R1286" s="9">
        <v>1</v>
      </c>
      <c r="S1286" s="9"/>
      <c r="T1286" s="9">
        <v>1</v>
      </c>
      <c r="U1286" s="9">
        <v>1</v>
      </c>
      <c r="V1286" s="9">
        <v>2</v>
      </c>
      <c r="W1286" s="75">
        <v>1</v>
      </c>
      <c r="X1286" s="75">
        <v>1</v>
      </c>
      <c r="Y1286" s="75">
        <v>2</v>
      </c>
      <c r="Z1286" s="9">
        <v>2</v>
      </c>
      <c r="AA1286" s="9">
        <v>2</v>
      </c>
      <c r="AB1286" s="9">
        <v>1</v>
      </c>
      <c r="AC1286" s="9">
        <v>1</v>
      </c>
      <c r="AD1286" s="9">
        <v>1</v>
      </c>
      <c r="AE1286" s="9">
        <v>2</v>
      </c>
      <c r="AF1286" s="9">
        <v>2</v>
      </c>
      <c r="AG1286" s="9">
        <v>1</v>
      </c>
      <c r="AH1286" s="91">
        <v>2</v>
      </c>
      <c r="AI1286" s="9">
        <v>2</v>
      </c>
      <c r="AJ1286">
        <v>2</v>
      </c>
      <c r="AK1286" t="s">
        <v>957</v>
      </c>
      <c r="AL1286" s="58">
        <v>2</v>
      </c>
      <c r="AM1286">
        <v>1</v>
      </c>
      <c r="AN1286">
        <v>2</v>
      </c>
      <c r="AO1286">
        <v>2</v>
      </c>
      <c r="AP1286">
        <v>2</v>
      </c>
      <c r="AQ1286">
        <v>2</v>
      </c>
      <c r="AR1286">
        <v>2</v>
      </c>
      <c r="AS1286">
        <v>2</v>
      </c>
      <c r="AT1286">
        <v>2</v>
      </c>
      <c r="AU1286">
        <v>2</v>
      </c>
      <c r="AV1286">
        <v>2</v>
      </c>
      <c r="AW1286">
        <v>2</v>
      </c>
      <c r="AX1286">
        <v>2</v>
      </c>
      <c r="AY1286">
        <v>2</v>
      </c>
      <c r="AZ1286">
        <v>2</v>
      </c>
      <c r="BA1286">
        <v>1</v>
      </c>
      <c r="BB1286">
        <v>2</v>
      </c>
      <c r="BC1286">
        <v>1</v>
      </c>
      <c r="BD1286">
        <v>1</v>
      </c>
      <c r="BE1286">
        <v>2</v>
      </c>
      <c r="BF1286" t="s">
        <v>957</v>
      </c>
      <c r="BG1286" t="s">
        <v>957</v>
      </c>
      <c r="BH1286">
        <v>1</v>
      </c>
      <c r="BI1286">
        <v>3</v>
      </c>
      <c r="BJ1286">
        <v>3</v>
      </c>
      <c r="BK1286">
        <v>3</v>
      </c>
      <c r="BL1286">
        <v>1</v>
      </c>
      <c r="BM1286">
        <v>1</v>
      </c>
      <c r="BN1286">
        <v>4</v>
      </c>
      <c r="BO1286">
        <v>3</v>
      </c>
      <c r="BP1286">
        <v>2</v>
      </c>
      <c r="BQ1286">
        <v>4</v>
      </c>
      <c r="BR1286">
        <v>2</v>
      </c>
      <c r="BS1286">
        <v>5</v>
      </c>
    </row>
    <row r="1287" spans="1:72" hidden="1">
      <c r="A1287" s="9">
        <v>5335</v>
      </c>
      <c r="B1287" s="9">
        <v>1</v>
      </c>
      <c r="C1287" s="9">
        <v>5</v>
      </c>
      <c r="D1287" s="9">
        <v>1</v>
      </c>
      <c r="E1287" s="9">
        <v>13</v>
      </c>
      <c r="F1287" s="9">
        <v>0</v>
      </c>
      <c r="G1287" s="9">
        <v>0</v>
      </c>
      <c r="H1287" s="9">
        <v>0</v>
      </c>
      <c r="I1287" s="9">
        <v>1</v>
      </c>
      <c r="J1287" s="9">
        <v>0</v>
      </c>
      <c r="K1287" s="9">
        <v>0</v>
      </c>
      <c r="L1287" s="9">
        <v>0</v>
      </c>
      <c r="M1287" s="9">
        <v>2</v>
      </c>
      <c r="N1287" s="9">
        <v>1</v>
      </c>
      <c r="O1287" s="9">
        <v>1</v>
      </c>
      <c r="P1287" s="9">
        <v>1</v>
      </c>
      <c r="Q1287" s="9">
        <v>1</v>
      </c>
      <c r="R1287" s="9">
        <v>1</v>
      </c>
      <c r="S1287" s="9">
        <v>2</v>
      </c>
      <c r="T1287" s="9">
        <v>2</v>
      </c>
      <c r="U1287" s="9">
        <v>1</v>
      </c>
      <c r="V1287" s="9"/>
      <c r="W1287" s="75">
        <v>1</v>
      </c>
      <c r="X1287" s="75">
        <v>1</v>
      </c>
      <c r="Y1287" s="75">
        <v>2</v>
      </c>
      <c r="Z1287" s="9">
        <v>2</v>
      </c>
      <c r="AA1287" s="9">
        <v>1</v>
      </c>
      <c r="AB1287" s="9">
        <v>2</v>
      </c>
      <c r="AC1287" s="9">
        <v>1</v>
      </c>
      <c r="AD1287" s="9">
        <v>1</v>
      </c>
      <c r="AE1287" s="9">
        <v>1</v>
      </c>
      <c r="AF1287" s="9">
        <v>1</v>
      </c>
      <c r="AG1287" s="9">
        <v>1</v>
      </c>
      <c r="AH1287" s="9">
        <v>1</v>
      </c>
      <c r="AI1287" s="9">
        <v>2</v>
      </c>
      <c r="AJ1287">
        <v>2</v>
      </c>
      <c r="AK1287" t="s">
        <v>957</v>
      </c>
      <c r="AL1287" s="58">
        <v>1</v>
      </c>
      <c r="AM1287">
        <v>2</v>
      </c>
      <c r="AN1287">
        <v>2</v>
      </c>
      <c r="AO1287">
        <v>2</v>
      </c>
      <c r="AP1287">
        <v>1</v>
      </c>
      <c r="AQ1287">
        <v>1</v>
      </c>
      <c r="AR1287">
        <v>1</v>
      </c>
      <c r="AS1287">
        <v>2</v>
      </c>
      <c r="AT1287">
        <v>2</v>
      </c>
      <c r="AU1287">
        <v>2</v>
      </c>
      <c r="AV1287">
        <v>2</v>
      </c>
      <c r="AW1287">
        <v>2</v>
      </c>
      <c r="AX1287">
        <v>2</v>
      </c>
      <c r="AY1287">
        <v>2</v>
      </c>
      <c r="AZ1287">
        <v>2</v>
      </c>
      <c r="BA1287">
        <v>2</v>
      </c>
      <c r="BB1287">
        <v>2</v>
      </c>
      <c r="BC1287">
        <v>1</v>
      </c>
      <c r="BD1287">
        <v>1</v>
      </c>
      <c r="BE1287">
        <v>1</v>
      </c>
      <c r="BF1287">
        <v>1</v>
      </c>
      <c r="BG1287">
        <v>1</v>
      </c>
      <c r="BH1287">
        <v>1</v>
      </c>
      <c r="BI1287">
        <v>1</v>
      </c>
      <c r="BJ1287">
        <v>1</v>
      </c>
      <c r="BK1287">
        <v>1</v>
      </c>
      <c r="BL1287">
        <v>1</v>
      </c>
      <c r="BM1287">
        <v>1</v>
      </c>
      <c r="BN1287">
        <v>4</v>
      </c>
      <c r="BO1287">
        <v>1</v>
      </c>
      <c r="BP1287">
        <v>2</v>
      </c>
      <c r="BQ1287">
        <v>3</v>
      </c>
      <c r="BR1287">
        <v>1</v>
      </c>
      <c r="BS1287">
        <v>1</v>
      </c>
    </row>
    <row r="1288" spans="1:72" hidden="1">
      <c r="A1288" s="9">
        <v>5336</v>
      </c>
      <c r="B1288" s="9">
        <v>2</v>
      </c>
      <c r="C1288" s="9">
        <v>3</v>
      </c>
      <c r="D1288" s="9">
        <v>5</v>
      </c>
      <c r="E1288" s="9">
        <v>8</v>
      </c>
      <c r="F1288" s="9">
        <v>0</v>
      </c>
      <c r="G1288" s="9">
        <v>0</v>
      </c>
      <c r="H1288" s="9">
        <v>0</v>
      </c>
      <c r="I1288" s="9">
        <v>0</v>
      </c>
      <c r="J1288" s="9">
        <v>0</v>
      </c>
      <c r="K1288" s="9">
        <v>1</v>
      </c>
      <c r="L1288" s="9">
        <v>0</v>
      </c>
      <c r="M1288" s="9">
        <v>2</v>
      </c>
      <c r="N1288" s="9">
        <v>1</v>
      </c>
      <c r="O1288" s="9">
        <v>1</v>
      </c>
      <c r="P1288" s="9">
        <v>2</v>
      </c>
      <c r="Q1288" s="9">
        <v>1</v>
      </c>
      <c r="R1288" s="9">
        <v>1</v>
      </c>
      <c r="S1288" s="9">
        <v>2</v>
      </c>
      <c r="T1288" s="9">
        <v>2</v>
      </c>
      <c r="U1288" s="9">
        <v>1</v>
      </c>
      <c r="V1288" s="9">
        <v>1</v>
      </c>
      <c r="W1288" s="75">
        <v>1</v>
      </c>
      <c r="X1288" s="75">
        <v>1</v>
      </c>
      <c r="Y1288" s="75">
        <v>2</v>
      </c>
      <c r="Z1288" s="9">
        <v>2</v>
      </c>
      <c r="AA1288" s="9">
        <v>2</v>
      </c>
      <c r="AB1288" s="9">
        <v>2</v>
      </c>
      <c r="AC1288" s="9">
        <v>1</v>
      </c>
      <c r="AD1288" s="9">
        <v>1</v>
      </c>
      <c r="AE1288" s="9">
        <v>2</v>
      </c>
      <c r="AF1288" s="9">
        <v>1</v>
      </c>
      <c r="AG1288" s="9">
        <v>1</v>
      </c>
      <c r="AH1288" s="91">
        <v>1</v>
      </c>
      <c r="AI1288" s="9">
        <v>2</v>
      </c>
      <c r="AJ1288">
        <v>2</v>
      </c>
      <c r="AK1288" t="s">
        <v>957</v>
      </c>
      <c r="AL1288" s="58">
        <v>1</v>
      </c>
      <c r="AM1288">
        <v>1</v>
      </c>
      <c r="AN1288">
        <v>1</v>
      </c>
      <c r="AO1288">
        <v>2</v>
      </c>
      <c r="AP1288">
        <v>1</v>
      </c>
      <c r="AQ1288">
        <v>2</v>
      </c>
      <c r="AR1288">
        <v>2</v>
      </c>
      <c r="AS1288">
        <v>2</v>
      </c>
      <c r="AT1288">
        <v>2</v>
      </c>
      <c r="AU1288">
        <v>2</v>
      </c>
      <c r="AV1288">
        <v>1</v>
      </c>
      <c r="AW1288">
        <v>2</v>
      </c>
      <c r="AX1288">
        <v>2</v>
      </c>
      <c r="AY1288">
        <v>2</v>
      </c>
      <c r="AZ1288">
        <v>2</v>
      </c>
      <c r="BA1288">
        <v>1</v>
      </c>
      <c r="BB1288">
        <v>1</v>
      </c>
      <c r="BC1288">
        <v>1</v>
      </c>
      <c r="BE1288">
        <v>1</v>
      </c>
      <c r="BF1288">
        <v>1</v>
      </c>
      <c r="BG1288">
        <v>1</v>
      </c>
      <c r="BH1288">
        <v>1</v>
      </c>
      <c r="BI1288">
        <v>1</v>
      </c>
      <c r="BJ1288">
        <v>1</v>
      </c>
      <c r="BK1288">
        <v>1</v>
      </c>
      <c r="BL1288">
        <v>1</v>
      </c>
      <c r="BM1288">
        <v>2</v>
      </c>
      <c r="BN1288">
        <v>4</v>
      </c>
      <c r="BO1288">
        <v>2</v>
      </c>
      <c r="BP1288">
        <v>1</v>
      </c>
      <c r="BQ1288">
        <v>1</v>
      </c>
      <c r="BR1288">
        <v>1</v>
      </c>
      <c r="BS1288">
        <v>1</v>
      </c>
    </row>
    <row r="1289" spans="1:72" hidden="1">
      <c r="A1289" s="9">
        <v>5337</v>
      </c>
      <c r="B1289" s="9">
        <v>2</v>
      </c>
      <c r="C1289" s="9">
        <v>4</v>
      </c>
      <c r="D1289" s="9">
        <v>4</v>
      </c>
      <c r="E1289" s="9">
        <v>5</v>
      </c>
      <c r="F1289" s="9">
        <v>0</v>
      </c>
      <c r="G1289" s="9">
        <v>1</v>
      </c>
      <c r="H1289" s="9">
        <v>0</v>
      </c>
      <c r="I1289" s="9">
        <v>0</v>
      </c>
      <c r="J1289" s="9">
        <v>0</v>
      </c>
      <c r="K1289" s="9">
        <v>0</v>
      </c>
      <c r="L1289" s="9">
        <v>0</v>
      </c>
      <c r="M1289" s="9">
        <v>2</v>
      </c>
      <c r="N1289" s="9">
        <v>1</v>
      </c>
      <c r="O1289" s="9">
        <v>1</v>
      </c>
      <c r="P1289" s="9">
        <v>1</v>
      </c>
      <c r="Q1289" s="9">
        <v>1</v>
      </c>
      <c r="R1289" s="9">
        <v>1</v>
      </c>
      <c r="S1289" s="9">
        <v>1</v>
      </c>
      <c r="T1289" s="9">
        <v>2</v>
      </c>
      <c r="U1289" s="9">
        <v>1</v>
      </c>
      <c r="V1289" s="9">
        <v>2</v>
      </c>
      <c r="W1289" s="75">
        <v>1</v>
      </c>
      <c r="X1289" s="75">
        <v>1</v>
      </c>
      <c r="Y1289" s="75">
        <v>2</v>
      </c>
      <c r="Z1289" s="9">
        <v>1</v>
      </c>
      <c r="AA1289" s="9">
        <v>2</v>
      </c>
      <c r="AB1289" s="9">
        <v>2</v>
      </c>
      <c r="AC1289" s="9">
        <v>1</v>
      </c>
      <c r="AD1289" s="9">
        <v>1</v>
      </c>
      <c r="AE1289" s="9">
        <v>1</v>
      </c>
      <c r="AF1289" s="9">
        <v>1</v>
      </c>
      <c r="AG1289" s="9">
        <v>1</v>
      </c>
      <c r="AH1289" s="91">
        <v>1</v>
      </c>
      <c r="AI1289" s="9">
        <v>2</v>
      </c>
      <c r="AJ1289">
        <v>2</v>
      </c>
      <c r="AK1289" t="s">
        <v>957</v>
      </c>
      <c r="AL1289" s="58">
        <v>2</v>
      </c>
      <c r="AM1289">
        <v>1</v>
      </c>
      <c r="AN1289">
        <v>1</v>
      </c>
      <c r="AO1289">
        <v>1</v>
      </c>
      <c r="AP1289">
        <v>1</v>
      </c>
      <c r="AQ1289">
        <v>2</v>
      </c>
      <c r="AR1289">
        <v>1</v>
      </c>
      <c r="AS1289">
        <v>2</v>
      </c>
      <c r="AT1289">
        <v>1</v>
      </c>
      <c r="AU1289">
        <v>2</v>
      </c>
      <c r="AV1289">
        <v>2</v>
      </c>
      <c r="AW1289">
        <v>1</v>
      </c>
      <c r="AX1289">
        <v>1</v>
      </c>
      <c r="AY1289">
        <v>1</v>
      </c>
      <c r="AZ1289">
        <v>2</v>
      </c>
      <c r="BA1289">
        <v>1</v>
      </c>
      <c r="BB1289">
        <v>1</v>
      </c>
      <c r="BC1289">
        <v>1</v>
      </c>
      <c r="BD1289">
        <v>1</v>
      </c>
      <c r="BE1289">
        <v>2</v>
      </c>
      <c r="BF1289" t="s">
        <v>957</v>
      </c>
      <c r="BG1289" t="s">
        <v>957</v>
      </c>
      <c r="BH1289">
        <v>1</v>
      </c>
      <c r="BI1289">
        <v>2</v>
      </c>
      <c r="BJ1289">
        <v>1</v>
      </c>
      <c r="BK1289">
        <v>1</v>
      </c>
      <c r="BL1289">
        <v>1</v>
      </c>
      <c r="BM1289">
        <v>1</v>
      </c>
      <c r="BN1289">
        <v>4</v>
      </c>
      <c r="BO1289">
        <v>1</v>
      </c>
      <c r="BP1289">
        <v>2</v>
      </c>
      <c r="BQ1289">
        <v>3</v>
      </c>
      <c r="BR1289">
        <v>1</v>
      </c>
      <c r="BS1289">
        <v>2</v>
      </c>
      <c r="BT1289" t="s">
        <v>622</v>
      </c>
    </row>
    <row r="1290" spans="1:72" hidden="1">
      <c r="A1290" s="9">
        <v>5338</v>
      </c>
      <c r="B1290" s="9">
        <v>2</v>
      </c>
      <c r="C1290" s="9">
        <v>4</v>
      </c>
      <c r="D1290" s="9">
        <v>1</v>
      </c>
      <c r="E1290" s="9">
        <v>1</v>
      </c>
      <c r="F1290" s="9">
        <v>0</v>
      </c>
      <c r="G1290" s="9">
        <v>0</v>
      </c>
      <c r="H1290" s="9">
        <v>1</v>
      </c>
      <c r="I1290" s="9">
        <v>1</v>
      </c>
      <c r="J1290" s="9">
        <v>0</v>
      </c>
      <c r="K1290" s="9">
        <v>0</v>
      </c>
      <c r="L1290" s="9">
        <v>0</v>
      </c>
      <c r="M1290" s="9">
        <v>2</v>
      </c>
      <c r="N1290" s="9">
        <v>1</v>
      </c>
      <c r="O1290" s="9">
        <v>1</v>
      </c>
      <c r="P1290" s="9">
        <v>1</v>
      </c>
      <c r="Q1290" s="9">
        <v>1</v>
      </c>
      <c r="R1290" s="9">
        <v>1</v>
      </c>
      <c r="S1290" s="9">
        <v>2</v>
      </c>
      <c r="T1290" s="9">
        <v>1</v>
      </c>
      <c r="U1290" s="9">
        <v>1</v>
      </c>
      <c r="V1290" s="9">
        <v>1</v>
      </c>
      <c r="W1290" s="75">
        <v>1</v>
      </c>
      <c r="X1290" s="75">
        <v>1</v>
      </c>
      <c r="Y1290" s="75">
        <v>2</v>
      </c>
      <c r="Z1290" s="9">
        <v>1</v>
      </c>
      <c r="AA1290" s="9">
        <v>2</v>
      </c>
      <c r="AB1290" s="9">
        <v>1</v>
      </c>
      <c r="AC1290" s="9">
        <v>1</v>
      </c>
      <c r="AD1290" s="9">
        <v>1</v>
      </c>
      <c r="AE1290" s="9">
        <v>2</v>
      </c>
      <c r="AF1290" s="9">
        <v>1</v>
      </c>
      <c r="AG1290" s="9">
        <v>1</v>
      </c>
      <c r="AH1290" s="91">
        <v>1</v>
      </c>
      <c r="AI1290" s="9">
        <v>2</v>
      </c>
      <c r="AJ1290">
        <v>1</v>
      </c>
      <c r="AK1290">
        <v>1</v>
      </c>
      <c r="AL1290" s="58">
        <v>2</v>
      </c>
      <c r="AM1290">
        <v>1</v>
      </c>
      <c r="AN1290">
        <v>1</v>
      </c>
      <c r="AO1290">
        <v>1</v>
      </c>
      <c r="AP1290">
        <v>1</v>
      </c>
      <c r="AQ1290">
        <v>1</v>
      </c>
      <c r="AR1290">
        <v>1</v>
      </c>
      <c r="AS1290">
        <v>2</v>
      </c>
      <c r="AT1290">
        <v>1</v>
      </c>
      <c r="AU1290">
        <v>1</v>
      </c>
      <c r="AV1290">
        <v>2</v>
      </c>
      <c r="AW1290">
        <v>1</v>
      </c>
      <c r="AX1290">
        <v>1</v>
      </c>
      <c r="AY1290">
        <v>2</v>
      </c>
      <c r="AZ1290">
        <v>1</v>
      </c>
      <c r="BA1290">
        <v>1</v>
      </c>
      <c r="BB1290">
        <v>1</v>
      </c>
      <c r="BC1290">
        <v>1</v>
      </c>
      <c r="BD1290">
        <v>1</v>
      </c>
      <c r="BE1290">
        <v>1</v>
      </c>
      <c r="BF1290">
        <v>2</v>
      </c>
      <c r="BG1290">
        <v>2</v>
      </c>
      <c r="BH1290">
        <v>1</v>
      </c>
      <c r="BI1290">
        <v>2</v>
      </c>
      <c r="BJ1290">
        <v>2</v>
      </c>
      <c r="BK1290">
        <v>2</v>
      </c>
      <c r="BL1290">
        <v>2</v>
      </c>
      <c r="BM1290">
        <v>1</v>
      </c>
      <c r="BN1290">
        <v>4</v>
      </c>
      <c r="BO1290">
        <v>2</v>
      </c>
      <c r="BP1290">
        <v>2</v>
      </c>
      <c r="BQ1290">
        <v>1</v>
      </c>
      <c r="BR1290">
        <v>2</v>
      </c>
      <c r="BS1290">
        <v>2</v>
      </c>
      <c r="BT1290" t="s">
        <v>623</v>
      </c>
    </row>
    <row r="1291" spans="1:72">
      <c r="A1291" s="9">
        <v>5339</v>
      </c>
      <c r="B1291" s="9">
        <v>2</v>
      </c>
      <c r="C1291" s="9">
        <v>2</v>
      </c>
      <c r="D1291" s="9">
        <v>1</v>
      </c>
      <c r="E1291" s="9">
        <v>9</v>
      </c>
      <c r="F1291" s="9">
        <v>0</v>
      </c>
      <c r="G1291" s="9">
        <v>0</v>
      </c>
      <c r="H1291" s="9">
        <v>0</v>
      </c>
      <c r="I1291" s="9">
        <v>0</v>
      </c>
      <c r="J1291" s="9">
        <v>0</v>
      </c>
      <c r="K1291" s="9">
        <v>1</v>
      </c>
      <c r="L1291" s="9">
        <v>0</v>
      </c>
      <c r="M1291" s="9">
        <v>3</v>
      </c>
      <c r="N1291" s="9">
        <v>2</v>
      </c>
      <c r="O1291" s="9">
        <v>2</v>
      </c>
      <c r="P1291" s="9">
        <v>2</v>
      </c>
      <c r="Q1291" s="9">
        <v>1</v>
      </c>
      <c r="R1291" s="9">
        <v>1</v>
      </c>
      <c r="S1291" s="9">
        <v>1</v>
      </c>
      <c r="T1291" s="9">
        <v>2</v>
      </c>
      <c r="U1291" s="9">
        <v>1</v>
      </c>
      <c r="V1291" s="9">
        <v>2</v>
      </c>
      <c r="W1291" s="75">
        <v>1</v>
      </c>
      <c r="X1291" s="75">
        <v>1</v>
      </c>
      <c r="Y1291" s="75">
        <v>2</v>
      </c>
      <c r="Z1291" s="9">
        <v>2</v>
      </c>
      <c r="AA1291" s="9">
        <v>1</v>
      </c>
      <c r="AB1291" s="9">
        <v>2</v>
      </c>
      <c r="AC1291" s="9">
        <v>1</v>
      </c>
      <c r="AD1291" s="9">
        <v>1</v>
      </c>
      <c r="AE1291" s="9">
        <v>2</v>
      </c>
      <c r="AF1291" s="9">
        <v>1</v>
      </c>
      <c r="AG1291" s="9">
        <v>1</v>
      </c>
      <c r="AH1291" s="91">
        <v>1</v>
      </c>
      <c r="AI1291" s="9">
        <v>2</v>
      </c>
      <c r="AJ1291">
        <v>2</v>
      </c>
      <c r="AK1291" t="s">
        <v>957</v>
      </c>
      <c r="AL1291" s="58">
        <v>1</v>
      </c>
      <c r="AM1291">
        <v>1</v>
      </c>
      <c r="AN1291">
        <v>2</v>
      </c>
      <c r="AO1291">
        <v>2</v>
      </c>
      <c r="AP1291">
        <v>1</v>
      </c>
      <c r="AQ1291">
        <v>2</v>
      </c>
      <c r="AR1291">
        <v>2</v>
      </c>
      <c r="AS1291">
        <v>2</v>
      </c>
      <c r="AT1291">
        <v>2</v>
      </c>
      <c r="AU1291">
        <v>1</v>
      </c>
      <c r="AV1291">
        <v>2</v>
      </c>
      <c r="AW1291">
        <v>2</v>
      </c>
      <c r="AX1291">
        <v>2</v>
      </c>
      <c r="AY1291">
        <v>2</v>
      </c>
      <c r="AZ1291">
        <v>2</v>
      </c>
      <c r="BA1291">
        <v>2</v>
      </c>
      <c r="BB1291">
        <v>2</v>
      </c>
      <c r="BC1291">
        <v>1</v>
      </c>
      <c r="BD1291">
        <v>1</v>
      </c>
      <c r="BE1291">
        <v>1</v>
      </c>
      <c r="BF1291">
        <v>1</v>
      </c>
      <c r="BG1291">
        <v>1</v>
      </c>
      <c r="BH1291">
        <v>2</v>
      </c>
      <c r="BI1291">
        <v>4</v>
      </c>
      <c r="BJ1291">
        <v>2</v>
      </c>
      <c r="BK1291">
        <v>2</v>
      </c>
      <c r="BL1291">
        <v>2</v>
      </c>
      <c r="BM1291">
        <v>1</v>
      </c>
      <c r="BN1291">
        <v>4</v>
      </c>
      <c r="BO1291">
        <v>2</v>
      </c>
      <c r="BP1291">
        <v>2</v>
      </c>
      <c r="BQ1291">
        <v>3</v>
      </c>
      <c r="BR1291">
        <v>1</v>
      </c>
      <c r="BS1291">
        <v>2</v>
      </c>
    </row>
    <row r="1292" spans="1:72" hidden="1">
      <c r="A1292" s="9">
        <v>5340</v>
      </c>
      <c r="B1292" s="9">
        <v>1</v>
      </c>
      <c r="C1292" s="9">
        <v>2</v>
      </c>
      <c r="D1292" s="9">
        <v>1</v>
      </c>
      <c r="E1292" s="9">
        <v>5</v>
      </c>
      <c r="F1292" s="9">
        <v>1</v>
      </c>
      <c r="G1292" s="9">
        <v>0</v>
      </c>
      <c r="H1292" s="9">
        <v>0</v>
      </c>
      <c r="I1292" s="9">
        <v>1</v>
      </c>
      <c r="J1292" s="9">
        <v>0</v>
      </c>
      <c r="K1292" s="9">
        <v>0</v>
      </c>
      <c r="L1292" s="9">
        <v>0</v>
      </c>
      <c r="M1292" s="9">
        <v>3</v>
      </c>
      <c r="N1292" s="9">
        <v>1</v>
      </c>
      <c r="O1292" s="9">
        <v>1</v>
      </c>
      <c r="P1292" s="9">
        <v>2</v>
      </c>
      <c r="Q1292" s="9">
        <v>1</v>
      </c>
      <c r="R1292" s="9">
        <v>1</v>
      </c>
      <c r="S1292" s="9">
        <v>2</v>
      </c>
      <c r="T1292" s="9">
        <v>2</v>
      </c>
      <c r="U1292" s="9">
        <v>1</v>
      </c>
      <c r="V1292" s="9">
        <v>1</v>
      </c>
      <c r="W1292" s="75">
        <v>2</v>
      </c>
      <c r="X1292" s="75" t="s">
        <v>956</v>
      </c>
      <c r="Y1292" s="75" t="s">
        <v>952</v>
      </c>
      <c r="Z1292" s="9" t="s">
        <v>952</v>
      </c>
      <c r="AA1292" s="9">
        <v>2</v>
      </c>
      <c r="AB1292" s="9">
        <v>2</v>
      </c>
      <c r="AC1292" s="9">
        <v>1</v>
      </c>
      <c r="AD1292" s="9">
        <v>1</v>
      </c>
      <c r="AE1292" s="9">
        <v>2</v>
      </c>
      <c r="AF1292" s="9">
        <v>2</v>
      </c>
      <c r="AG1292" s="9">
        <v>2</v>
      </c>
      <c r="AH1292" s="91"/>
      <c r="AI1292" s="9"/>
      <c r="AJ1292">
        <v>1</v>
      </c>
      <c r="AK1292">
        <v>1</v>
      </c>
      <c r="AL1292" s="58">
        <v>2</v>
      </c>
      <c r="AM1292">
        <v>1</v>
      </c>
      <c r="AN1292">
        <v>2</v>
      </c>
      <c r="AO1292">
        <v>2</v>
      </c>
      <c r="AP1292">
        <v>1</v>
      </c>
      <c r="AQ1292">
        <v>2</v>
      </c>
      <c r="AR1292">
        <v>2</v>
      </c>
      <c r="AS1292">
        <v>2</v>
      </c>
      <c r="AT1292">
        <v>1</v>
      </c>
      <c r="AU1292">
        <v>2</v>
      </c>
      <c r="AV1292">
        <v>2</v>
      </c>
      <c r="AW1292">
        <v>1</v>
      </c>
      <c r="AX1292">
        <v>2</v>
      </c>
      <c r="AY1292">
        <v>2</v>
      </c>
      <c r="AZ1292">
        <v>2</v>
      </c>
      <c r="BA1292">
        <v>2</v>
      </c>
      <c r="BB1292">
        <v>1</v>
      </c>
      <c r="BC1292">
        <v>1</v>
      </c>
      <c r="BD1292">
        <v>1</v>
      </c>
      <c r="BE1292">
        <v>1</v>
      </c>
      <c r="BF1292">
        <v>1</v>
      </c>
      <c r="BG1292">
        <v>1</v>
      </c>
      <c r="BH1292">
        <v>1</v>
      </c>
      <c r="BI1292">
        <v>2</v>
      </c>
      <c r="BJ1292">
        <v>2</v>
      </c>
      <c r="BK1292">
        <v>2</v>
      </c>
      <c r="BL1292">
        <v>2</v>
      </c>
      <c r="BM1292">
        <v>1</v>
      </c>
      <c r="BN1292">
        <v>3</v>
      </c>
      <c r="BO1292">
        <v>4</v>
      </c>
      <c r="BP1292">
        <v>4</v>
      </c>
      <c r="BQ1292">
        <v>3</v>
      </c>
      <c r="BR1292">
        <v>1</v>
      </c>
      <c r="BS1292">
        <v>2</v>
      </c>
    </row>
    <row r="1293" spans="1:72" hidden="1">
      <c r="A1293" s="9">
        <v>5341</v>
      </c>
      <c r="B1293" s="9">
        <v>1</v>
      </c>
      <c r="C1293" s="9">
        <v>3</v>
      </c>
      <c r="D1293" s="9">
        <v>1</v>
      </c>
      <c r="E1293" s="9">
        <v>14</v>
      </c>
      <c r="F1293" s="9">
        <v>1</v>
      </c>
      <c r="G1293" s="9">
        <v>0</v>
      </c>
      <c r="H1293" s="9">
        <v>0</v>
      </c>
      <c r="I1293" s="9">
        <v>1</v>
      </c>
      <c r="J1293" s="9">
        <v>1</v>
      </c>
      <c r="K1293" s="9">
        <v>0</v>
      </c>
      <c r="L1293" s="9">
        <v>0</v>
      </c>
      <c r="M1293" s="9">
        <v>3</v>
      </c>
      <c r="N1293" s="9">
        <v>2</v>
      </c>
      <c r="O1293" s="9">
        <v>1</v>
      </c>
      <c r="P1293" s="9">
        <v>1</v>
      </c>
      <c r="Q1293" s="9">
        <v>1</v>
      </c>
      <c r="R1293" s="9">
        <v>1</v>
      </c>
      <c r="S1293" s="9">
        <v>2</v>
      </c>
      <c r="T1293" s="9">
        <v>1</v>
      </c>
      <c r="U1293" s="9">
        <v>1</v>
      </c>
      <c r="V1293" s="9">
        <v>2</v>
      </c>
      <c r="W1293" s="75">
        <v>1</v>
      </c>
      <c r="X1293" s="75">
        <v>1</v>
      </c>
      <c r="Y1293" s="75">
        <v>2</v>
      </c>
      <c r="Z1293" s="9">
        <v>1</v>
      </c>
      <c r="AA1293" s="9">
        <v>2</v>
      </c>
      <c r="AB1293" s="9">
        <v>2</v>
      </c>
      <c r="AC1293" s="9">
        <v>1</v>
      </c>
      <c r="AD1293" s="9">
        <v>1</v>
      </c>
      <c r="AE1293" s="9">
        <v>2</v>
      </c>
      <c r="AF1293" s="9">
        <v>1</v>
      </c>
      <c r="AG1293" s="9">
        <v>1</v>
      </c>
      <c r="AH1293" s="9">
        <v>1</v>
      </c>
      <c r="AI1293" s="9">
        <v>1</v>
      </c>
      <c r="AJ1293">
        <v>1</v>
      </c>
      <c r="AK1293">
        <v>1</v>
      </c>
      <c r="AL1293" s="58">
        <v>2</v>
      </c>
      <c r="AM1293">
        <v>1</v>
      </c>
      <c r="AN1293">
        <v>2</v>
      </c>
      <c r="AO1293">
        <v>1</v>
      </c>
      <c r="AP1293">
        <v>1</v>
      </c>
      <c r="AQ1293">
        <v>2</v>
      </c>
      <c r="AR1293">
        <v>2</v>
      </c>
      <c r="AS1293">
        <v>2</v>
      </c>
      <c r="AT1293">
        <v>1</v>
      </c>
      <c r="AU1293">
        <v>1</v>
      </c>
      <c r="AV1293">
        <v>2</v>
      </c>
      <c r="AW1293">
        <v>1</v>
      </c>
      <c r="AX1293">
        <v>1</v>
      </c>
      <c r="AY1293">
        <v>1</v>
      </c>
      <c r="AZ1293">
        <v>2</v>
      </c>
      <c r="BA1293">
        <v>1</v>
      </c>
      <c r="BB1293">
        <v>2</v>
      </c>
      <c r="BC1293">
        <v>1</v>
      </c>
      <c r="BD1293">
        <v>1</v>
      </c>
      <c r="BE1293">
        <v>1</v>
      </c>
      <c r="BF1293">
        <v>2</v>
      </c>
      <c r="BG1293">
        <v>1</v>
      </c>
      <c r="BH1293">
        <v>1</v>
      </c>
      <c r="BI1293">
        <v>1</v>
      </c>
      <c r="BJ1293">
        <v>3</v>
      </c>
      <c r="BK1293">
        <v>4</v>
      </c>
      <c r="BL1293">
        <v>1</v>
      </c>
      <c r="BM1293">
        <v>2</v>
      </c>
      <c r="BN1293">
        <v>2</v>
      </c>
      <c r="BO1293">
        <v>2</v>
      </c>
      <c r="BP1293">
        <v>1</v>
      </c>
      <c r="BQ1293">
        <v>2</v>
      </c>
      <c r="BR1293">
        <v>1</v>
      </c>
      <c r="BS1293">
        <v>1</v>
      </c>
    </row>
    <row r="1294" spans="1:72">
      <c r="A1294" s="9">
        <v>5342</v>
      </c>
      <c r="B1294" s="9">
        <v>1</v>
      </c>
      <c r="C1294" s="9">
        <v>7</v>
      </c>
      <c r="D1294" s="9">
        <v>4</v>
      </c>
      <c r="E1294" s="9">
        <v>16</v>
      </c>
      <c r="F1294" s="9">
        <v>0</v>
      </c>
      <c r="G1294" s="9">
        <v>0</v>
      </c>
      <c r="H1294" s="9">
        <v>0</v>
      </c>
      <c r="I1294" s="9">
        <v>0</v>
      </c>
      <c r="J1294" s="9">
        <v>1</v>
      </c>
      <c r="K1294" s="9">
        <v>0</v>
      </c>
      <c r="L1294" s="9">
        <v>0</v>
      </c>
      <c r="M1294" s="9">
        <v>1</v>
      </c>
      <c r="N1294" s="9">
        <v>2</v>
      </c>
      <c r="O1294" s="9">
        <v>2</v>
      </c>
      <c r="P1294" s="9">
        <v>1</v>
      </c>
      <c r="Q1294" s="9">
        <v>1</v>
      </c>
      <c r="R1294" s="9">
        <v>1</v>
      </c>
      <c r="S1294" s="9">
        <v>1</v>
      </c>
      <c r="T1294" s="9">
        <v>1</v>
      </c>
      <c r="U1294" s="9">
        <v>1</v>
      </c>
      <c r="V1294" s="9">
        <v>2</v>
      </c>
      <c r="W1294" s="75">
        <v>2</v>
      </c>
      <c r="X1294" s="75" t="s">
        <v>956</v>
      </c>
      <c r="Y1294" s="75" t="s">
        <v>952</v>
      </c>
      <c r="Z1294" s="9" t="s">
        <v>952</v>
      </c>
      <c r="AA1294" s="9">
        <v>1</v>
      </c>
      <c r="AB1294" s="9">
        <v>2</v>
      </c>
      <c r="AC1294" s="9">
        <v>1</v>
      </c>
      <c r="AD1294" s="9">
        <v>1</v>
      </c>
      <c r="AE1294" s="9">
        <v>1</v>
      </c>
      <c r="AF1294" s="9">
        <v>1</v>
      </c>
      <c r="AG1294" s="9">
        <v>2</v>
      </c>
      <c r="AH1294" s="91">
        <v>2</v>
      </c>
      <c r="AI1294" s="9">
        <v>2</v>
      </c>
      <c r="AJ1294">
        <v>1</v>
      </c>
      <c r="AK1294">
        <v>2</v>
      </c>
      <c r="AL1294" s="58">
        <v>1</v>
      </c>
      <c r="AM1294">
        <v>1</v>
      </c>
      <c r="AN1294">
        <v>2</v>
      </c>
      <c r="AO1294">
        <v>2</v>
      </c>
      <c r="AP1294">
        <v>1</v>
      </c>
      <c r="AQ1294">
        <v>1</v>
      </c>
      <c r="AR1294">
        <v>2</v>
      </c>
      <c r="AS1294">
        <v>2</v>
      </c>
      <c r="AT1294">
        <v>1</v>
      </c>
      <c r="AU1294">
        <v>2</v>
      </c>
      <c r="AV1294">
        <v>2</v>
      </c>
      <c r="AW1294">
        <v>1</v>
      </c>
      <c r="AX1294">
        <v>1</v>
      </c>
      <c r="AY1294">
        <v>1</v>
      </c>
      <c r="AZ1294">
        <v>2</v>
      </c>
      <c r="BA1294">
        <v>1</v>
      </c>
      <c r="BB1294">
        <v>2</v>
      </c>
      <c r="BC1294">
        <v>2</v>
      </c>
      <c r="BD1294">
        <v>1</v>
      </c>
      <c r="BE1294">
        <v>1</v>
      </c>
      <c r="BF1294">
        <v>2</v>
      </c>
      <c r="BG1294">
        <v>2</v>
      </c>
      <c r="BH1294">
        <v>1</v>
      </c>
      <c r="BI1294">
        <v>1</v>
      </c>
      <c r="BJ1294">
        <v>1</v>
      </c>
      <c r="BK1294">
        <v>1</v>
      </c>
      <c r="BL1294">
        <v>1</v>
      </c>
      <c r="BM1294">
        <v>2</v>
      </c>
      <c r="BN1294">
        <v>4</v>
      </c>
      <c r="BO1294">
        <v>2</v>
      </c>
      <c r="BP1294">
        <v>2</v>
      </c>
      <c r="BQ1294">
        <v>2</v>
      </c>
      <c r="BR1294">
        <v>1</v>
      </c>
      <c r="BS1294">
        <v>2</v>
      </c>
    </row>
    <row r="1295" spans="1:72" hidden="1">
      <c r="A1295" s="9">
        <v>5343</v>
      </c>
      <c r="B1295" s="9">
        <v>1</v>
      </c>
      <c r="C1295" s="9">
        <v>4</v>
      </c>
      <c r="D1295" s="9">
        <v>1</v>
      </c>
      <c r="E1295" s="9">
        <v>4</v>
      </c>
      <c r="F1295" s="9">
        <v>1</v>
      </c>
      <c r="G1295" s="9">
        <v>0</v>
      </c>
      <c r="H1295" s="9">
        <v>0</v>
      </c>
      <c r="I1295" s="9">
        <v>0</v>
      </c>
      <c r="J1295" s="9">
        <v>0</v>
      </c>
      <c r="K1295" s="9">
        <v>0</v>
      </c>
      <c r="L1295" s="9">
        <v>0</v>
      </c>
      <c r="M1295" s="9">
        <v>2</v>
      </c>
      <c r="N1295" s="9">
        <v>1</v>
      </c>
      <c r="O1295" s="9">
        <v>2</v>
      </c>
      <c r="P1295" s="9">
        <v>2</v>
      </c>
      <c r="Q1295" s="9">
        <v>1</v>
      </c>
      <c r="R1295" s="9">
        <v>1</v>
      </c>
      <c r="S1295" s="9">
        <v>2</v>
      </c>
      <c r="T1295" s="9">
        <v>1</v>
      </c>
      <c r="U1295" s="9">
        <v>2</v>
      </c>
      <c r="V1295" s="9" t="s">
        <v>957</v>
      </c>
      <c r="W1295" s="75">
        <v>2</v>
      </c>
      <c r="X1295" s="75" t="s">
        <v>956</v>
      </c>
      <c r="Y1295" s="75" t="s">
        <v>952</v>
      </c>
      <c r="Z1295" s="9" t="s">
        <v>952</v>
      </c>
      <c r="AA1295" s="9">
        <v>2</v>
      </c>
      <c r="AB1295" s="9">
        <v>1</v>
      </c>
      <c r="AC1295" s="9">
        <v>1</v>
      </c>
      <c r="AD1295" s="9">
        <v>1</v>
      </c>
      <c r="AE1295" s="9">
        <v>2</v>
      </c>
      <c r="AF1295" s="9">
        <v>1</v>
      </c>
      <c r="AG1295" s="9">
        <v>2</v>
      </c>
      <c r="AH1295" s="91">
        <v>2</v>
      </c>
      <c r="AI1295" s="9">
        <v>2</v>
      </c>
      <c r="AJ1295">
        <v>2</v>
      </c>
      <c r="AK1295" t="s">
        <v>957</v>
      </c>
      <c r="AL1295" s="58">
        <v>2</v>
      </c>
      <c r="AM1295">
        <v>2</v>
      </c>
      <c r="AN1295">
        <v>1</v>
      </c>
      <c r="AO1295">
        <v>2</v>
      </c>
      <c r="AP1295">
        <v>2</v>
      </c>
      <c r="AQ1295">
        <v>2</v>
      </c>
      <c r="AR1295">
        <v>2</v>
      </c>
      <c r="AS1295">
        <v>2</v>
      </c>
      <c r="AT1295">
        <v>2</v>
      </c>
      <c r="AU1295">
        <v>2</v>
      </c>
      <c r="AV1295">
        <v>2</v>
      </c>
      <c r="AW1295">
        <v>1</v>
      </c>
      <c r="AX1295">
        <v>2</v>
      </c>
      <c r="AY1295">
        <v>2</v>
      </c>
      <c r="AZ1295">
        <v>2</v>
      </c>
      <c r="BA1295">
        <v>2</v>
      </c>
      <c r="BB1295">
        <v>2</v>
      </c>
      <c r="BC1295">
        <v>1</v>
      </c>
      <c r="BD1295">
        <v>1</v>
      </c>
      <c r="BE1295">
        <v>1</v>
      </c>
      <c r="BF1295">
        <v>2</v>
      </c>
      <c r="BG1295">
        <v>2</v>
      </c>
      <c r="BH1295">
        <v>1</v>
      </c>
      <c r="BI1295">
        <v>3</v>
      </c>
      <c r="BJ1295">
        <v>2</v>
      </c>
      <c r="BK1295">
        <v>4</v>
      </c>
      <c r="BL1295">
        <v>4</v>
      </c>
      <c r="BM1295">
        <v>1</v>
      </c>
      <c r="BN1295">
        <v>4</v>
      </c>
      <c r="BO1295">
        <v>2</v>
      </c>
      <c r="BP1295">
        <v>2</v>
      </c>
      <c r="BQ1295">
        <v>1</v>
      </c>
      <c r="BR1295">
        <v>1</v>
      </c>
      <c r="BS1295">
        <v>3</v>
      </c>
      <c r="BT1295" t="s">
        <v>624</v>
      </c>
    </row>
    <row r="1296" spans="1:72" hidden="1">
      <c r="A1296" s="9">
        <v>5344</v>
      </c>
      <c r="B1296" s="9">
        <v>1</v>
      </c>
      <c r="C1296" s="9">
        <v>5</v>
      </c>
      <c r="D1296" s="9">
        <v>2</v>
      </c>
      <c r="E1296" s="9">
        <v>9</v>
      </c>
      <c r="F1296" s="9">
        <v>0</v>
      </c>
      <c r="G1296" s="9">
        <v>0</v>
      </c>
      <c r="H1296" s="9">
        <v>1</v>
      </c>
      <c r="I1296" s="9">
        <v>0</v>
      </c>
      <c r="J1296" s="9">
        <v>0</v>
      </c>
      <c r="K1296" s="9">
        <v>0</v>
      </c>
      <c r="L1296" s="9">
        <v>0</v>
      </c>
      <c r="M1296" s="9">
        <v>1</v>
      </c>
      <c r="N1296" s="9">
        <v>1</v>
      </c>
      <c r="O1296" s="9">
        <v>1</v>
      </c>
      <c r="P1296" s="9">
        <v>1</v>
      </c>
      <c r="Q1296" s="9">
        <v>1</v>
      </c>
      <c r="R1296" s="9">
        <v>1</v>
      </c>
      <c r="S1296" s="9">
        <v>1</v>
      </c>
      <c r="T1296" s="9">
        <v>1</v>
      </c>
      <c r="U1296" s="9">
        <v>1</v>
      </c>
      <c r="V1296" s="9">
        <v>2</v>
      </c>
      <c r="W1296" s="75">
        <v>1</v>
      </c>
      <c r="X1296" s="75">
        <v>1</v>
      </c>
      <c r="Y1296" s="75">
        <v>2</v>
      </c>
      <c r="Z1296" s="9">
        <v>1</v>
      </c>
      <c r="AA1296" s="9">
        <v>1</v>
      </c>
      <c r="AB1296" s="9">
        <v>2</v>
      </c>
      <c r="AC1296" s="9">
        <v>1</v>
      </c>
      <c r="AD1296" s="9">
        <v>1</v>
      </c>
      <c r="AE1296" s="9">
        <v>2</v>
      </c>
      <c r="AF1296" s="9">
        <v>1</v>
      </c>
      <c r="AG1296" s="9">
        <v>1</v>
      </c>
      <c r="AH1296" s="91">
        <v>1</v>
      </c>
      <c r="AI1296" s="9">
        <v>2</v>
      </c>
      <c r="AJ1296">
        <v>1</v>
      </c>
      <c r="AK1296">
        <v>1</v>
      </c>
      <c r="AL1296" s="58">
        <v>2</v>
      </c>
      <c r="AM1296">
        <v>1</v>
      </c>
      <c r="AN1296">
        <v>2</v>
      </c>
      <c r="AO1296">
        <v>1</v>
      </c>
      <c r="AP1296">
        <v>1</v>
      </c>
      <c r="AQ1296">
        <v>2</v>
      </c>
      <c r="AR1296">
        <v>2</v>
      </c>
      <c r="AS1296">
        <v>2</v>
      </c>
      <c r="AT1296">
        <v>1</v>
      </c>
      <c r="AU1296">
        <v>2</v>
      </c>
      <c r="AV1296">
        <v>1</v>
      </c>
      <c r="AW1296">
        <v>2</v>
      </c>
      <c r="AX1296">
        <v>2</v>
      </c>
      <c r="AY1296">
        <v>2</v>
      </c>
      <c r="AZ1296">
        <v>2</v>
      </c>
      <c r="BA1296">
        <v>2</v>
      </c>
      <c r="BB1296">
        <v>2</v>
      </c>
      <c r="BC1296">
        <v>1</v>
      </c>
      <c r="BD1296">
        <v>1</v>
      </c>
      <c r="BE1296">
        <v>1</v>
      </c>
      <c r="BF1296">
        <v>1</v>
      </c>
      <c r="BG1296">
        <v>2</v>
      </c>
      <c r="BH1296">
        <v>1</v>
      </c>
      <c r="BI1296">
        <v>2</v>
      </c>
      <c r="BJ1296">
        <v>1</v>
      </c>
      <c r="BK1296">
        <v>2</v>
      </c>
      <c r="BL1296">
        <v>1</v>
      </c>
      <c r="BM1296">
        <v>1</v>
      </c>
      <c r="BN1296">
        <v>4</v>
      </c>
      <c r="BO1296">
        <v>2</v>
      </c>
      <c r="BP1296">
        <v>1</v>
      </c>
      <c r="BQ1296">
        <v>2</v>
      </c>
      <c r="BR1296">
        <v>1</v>
      </c>
      <c r="BS1296">
        <v>1</v>
      </c>
    </row>
    <row r="1297" spans="1:72" hidden="1">
      <c r="A1297" s="9">
        <v>5345</v>
      </c>
      <c r="B1297" s="9">
        <v>2</v>
      </c>
      <c r="C1297" s="9">
        <v>2</v>
      </c>
      <c r="D1297" s="9">
        <v>1</v>
      </c>
      <c r="E1297" s="9">
        <v>1</v>
      </c>
      <c r="F1297" s="9">
        <v>0</v>
      </c>
      <c r="G1297" s="9">
        <v>0</v>
      </c>
      <c r="H1297" s="9">
        <v>0</v>
      </c>
      <c r="I1297" s="9">
        <v>0</v>
      </c>
      <c r="J1297" s="9">
        <v>0</v>
      </c>
      <c r="K1297" s="9">
        <v>0</v>
      </c>
      <c r="L1297" s="9">
        <v>1</v>
      </c>
      <c r="M1297" s="9">
        <v>3</v>
      </c>
      <c r="N1297" s="9">
        <v>1</v>
      </c>
      <c r="O1297" s="9">
        <v>2</v>
      </c>
      <c r="P1297" s="9">
        <v>1</v>
      </c>
      <c r="Q1297" s="9">
        <v>1</v>
      </c>
      <c r="R1297" s="9">
        <v>1</v>
      </c>
      <c r="S1297" s="9">
        <v>1</v>
      </c>
      <c r="T1297" s="9">
        <v>2</v>
      </c>
      <c r="U1297" s="9">
        <v>2</v>
      </c>
      <c r="V1297" s="9" t="s">
        <v>957</v>
      </c>
      <c r="W1297" s="75">
        <v>1</v>
      </c>
      <c r="X1297" s="75">
        <v>1</v>
      </c>
      <c r="Y1297" s="75">
        <v>2</v>
      </c>
      <c r="Z1297" s="9">
        <v>1</v>
      </c>
      <c r="AA1297" s="9">
        <v>2</v>
      </c>
      <c r="AB1297" s="9">
        <v>2</v>
      </c>
      <c r="AC1297" s="9">
        <v>1</v>
      </c>
      <c r="AD1297" s="9">
        <v>1</v>
      </c>
      <c r="AE1297" s="9">
        <v>2</v>
      </c>
      <c r="AF1297" s="9">
        <v>1</v>
      </c>
      <c r="AG1297" s="9">
        <v>1</v>
      </c>
      <c r="AH1297" s="9">
        <v>1</v>
      </c>
      <c r="AI1297" s="9">
        <v>2</v>
      </c>
      <c r="AJ1297">
        <v>2</v>
      </c>
      <c r="AK1297" t="s">
        <v>957</v>
      </c>
      <c r="AL1297" s="58">
        <v>2</v>
      </c>
      <c r="AM1297">
        <v>1</v>
      </c>
      <c r="AN1297">
        <v>1</v>
      </c>
      <c r="AO1297">
        <v>2</v>
      </c>
      <c r="AP1297">
        <v>1</v>
      </c>
      <c r="AQ1297">
        <v>2</v>
      </c>
      <c r="AR1297">
        <v>1</v>
      </c>
      <c r="AS1297">
        <v>1</v>
      </c>
      <c r="AT1297">
        <v>1</v>
      </c>
      <c r="AU1297">
        <v>1</v>
      </c>
      <c r="AV1297">
        <v>1</v>
      </c>
      <c r="AW1297">
        <v>1</v>
      </c>
      <c r="AX1297">
        <v>2</v>
      </c>
      <c r="AY1297">
        <v>2</v>
      </c>
      <c r="AZ1297">
        <v>2</v>
      </c>
      <c r="BA1297">
        <v>1</v>
      </c>
      <c r="BB1297">
        <v>1</v>
      </c>
      <c r="BC1297">
        <v>1</v>
      </c>
      <c r="BD1297">
        <v>1</v>
      </c>
      <c r="BE1297">
        <v>1</v>
      </c>
      <c r="BF1297">
        <v>1</v>
      </c>
      <c r="BG1297">
        <v>1</v>
      </c>
      <c r="BH1297">
        <v>1</v>
      </c>
      <c r="BI1297">
        <v>2</v>
      </c>
      <c r="BJ1297">
        <v>1</v>
      </c>
      <c r="BK1297">
        <v>2</v>
      </c>
      <c r="BL1297">
        <v>2</v>
      </c>
      <c r="BM1297">
        <v>2</v>
      </c>
      <c r="BN1297">
        <v>4</v>
      </c>
      <c r="BO1297">
        <v>1</v>
      </c>
      <c r="BP1297">
        <v>1</v>
      </c>
      <c r="BQ1297">
        <v>3</v>
      </c>
      <c r="BR1297">
        <v>1</v>
      </c>
      <c r="BS1297">
        <v>2</v>
      </c>
      <c r="BT1297" t="s">
        <v>625</v>
      </c>
    </row>
    <row r="1298" spans="1:72">
      <c r="A1298" s="9">
        <v>5346</v>
      </c>
      <c r="B1298" s="9">
        <v>2</v>
      </c>
      <c r="C1298" s="9">
        <v>5</v>
      </c>
      <c r="D1298" s="9">
        <v>1</v>
      </c>
      <c r="E1298" s="9">
        <v>3</v>
      </c>
      <c r="F1298" s="9">
        <v>0</v>
      </c>
      <c r="G1298" s="9">
        <v>0</v>
      </c>
      <c r="H1298" s="9">
        <v>0</v>
      </c>
      <c r="I1298" s="9">
        <v>0</v>
      </c>
      <c r="J1298" s="9">
        <v>0</v>
      </c>
      <c r="K1298" s="9">
        <v>0</v>
      </c>
      <c r="L1298" s="9">
        <v>1</v>
      </c>
      <c r="M1298" s="9">
        <v>2</v>
      </c>
      <c r="N1298" s="9">
        <v>2</v>
      </c>
      <c r="O1298" s="9">
        <v>2</v>
      </c>
      <c r="P1298" s="9">
        <v>1</v>
      </c>
      <c r="Q1298" s="9">
        <v>1</v>
      </c>
      <c r="R1298" s="9">
        <v>1</v>
      </c>
      <c r="S1298" s="9">
        <v>1</v>
      </c>
      <c r="T1298" s="9">
        <v>1</v>
      </c>
      <c r="U1298" s="9">
        <v>1</v>
      </c>
      <c r="V1298" s="9">
        <v>1</v>
      </c>
      <c r="W1298" s="75">
        <v>2</v>
      </c>
      <c r="X1298" s="75" t="s">
        <v>956</v>
      </c>
      <c r="Y1298" s="75" t="s">
        <v>952</v>
      </c>
      <c r="Z1298" s="9" t="s">
        <v>952</v>
      </c>
      <c r="AA1298" s="9">
        <v>1</v>
      </c>
      <c r="AB1298" s="9">
        <v>2</v>
      </c>
      <c r="AC1298" s="9">
        <v>1</v>
      </c>
      <c r="AD1298" s="9">
        <v>1</v>
      </c>
      <c r="AE1298" s="9">
        <v>2</v>
      </c>
      <c r="AF1298" s="9">
        <v>2</v>
      </c>
      <c r="AG1298" s="9">
        <v>2</v>
      </c>
      <c r="AH1298" s="91">
        <v>1</v>
      </c>
      <c r="AI1298" s="9">
        <v>1</v>
      </c>
      <c r="AJ1298">
        <v>2</v>
      </c>
      <c r="AK1298" t="s">
        <v>957</v>
      </c>
      <c r="AL1298" s="58">
        <v>2</v>
      </c>
      <c r="AM1298">
        <v>1</v>
      </c>
      <c r="AN1298">
        <v>2</v>
      </c>
      <c r="AO1298">
        <v>2</v>
      </c>
      <c r="AP1298">
        <v>2</v>
      </c>
      <c r="AQ1298">
        <v>2</v>
      </c>
      <c r="AR1298">
        <v>2</v>
      </c>
      <c r="AS1298">
        <v>2</v>
      </c>
      <c r="AT1298">
        <v>2</v>
      </c>
      <c r="AU1298">
        <v>2</v>
      </c>
      <c r="AV1298">
        <v>2</v>
      </c>
      <c r="AW1298">
        <v>2</v>
      </c>
      <c r="AX1298">
        <v>2</v>
      </c>
      <c r="AY1298">
        <v>2</v>
      </c>
      <c r="AZ1298">
        <v>2</v>
      </c>
      <c r="BA1298">
        <v>1</v>
      </c>
      <c r="BB1298">
        <v>1</v>
      </c>
      <c r="BC1298">
        <v>1</v>
      </c>
      <c r="BD1298">
        <v>1</v>
      </c>
      <c r="BE1298">
        <v>1</v>
      </c>
      <c r="BF1298">
        <v>2</v>
      </c>
      <c r="BG1298">
        <v>2</v>
      </c>
      <c r="BH1298">
        <v>1</v>
      </c>
      <c r="BI1298">
        <v>2</v>
      </c>
      <c r="BJ1298">
        <v>2</v>
      </c>
      <c r="BK1298">
        <v>2</v>
      </c>
      <c r="BL1298">
        <v>3</v>
      </c>
      <c r="BM1298">
        <v>2</v>
      </c>
      <c r="BN1298">
        <v>4</v>
      </c>
      <c r="BO1298">
        <v>2</v>
      </c>
      <c r="BP1298">
        <v>1</v>
      </c>
      <c r="BQ1298">
        <v>3</v>
      </c>
      <c r="BR1298">
        <v>1</v>
      </c>
      <c r="BS1298">
        <v>5</v>
      </c>
    </row>
    <row r="1299" spans="1:72" hidden="1">
      <c r="A1299" s="9">
        <v>5347</v>
      </c>
      <c r="B1299" s="9">
        <v>2</v>
      </c>
      <c r="C1299" s="9">
        <v>3</v>
      </c>
      <c r="D1299" s="9">
        <v>2</v>
      </c>
      <c r="E1299" s="9">
        <v>12</v>
      </c>
      <c r="F1299" s="9">
        <v>1</v>
      </c>
      <c r="G1299" s="9">
        <v>0</v>
      </c>
      <c r="H1299" s="9">
        <v>0</v>
      </c>
      <c r="I1299" s="9">
        <v>1</v>
      </c>
      <c r="J1299" s="9">
        <v>0</v>
      </c>
      <c r="K1299" s="9">
        <v>0</v>
      </c>
      <c r="L1299" s="9">
        <v>0</v>
      </c>
      <c r="M1299" s="9">
        <v>1</v>
      </c>
      <c r="N1299" s="9">
        <v>1</v>
      </c>
      <c r="O1299" s="9">
        <v>2</v>
      </c>
      <c r="P1299" s="9">
        <v>1</v>
      </c>
      <c r="Q1299" s="9">
        <v>1</v>
      </c>
      <c r="R1299" s="9">
        <v>1</v>
      </c>
      <c r="S1299" s="9">
        <v>2</v>
      </c>
      <c r="T1299" s="9">
        <v>1</v>
      </c>
      <c r="U1299" s="9">
        <v>1</v>
      </c>
      <c r="V1299" s="9">
        <v>1</v>
      </c>
      <c r="W1299" s="75">
        <v>2</v>
      </c>
      <c r="X1299" s="75" t="s">
        <v>956</v>
      </c>
      <c r="Y1299" s="75" t="s">
        <v>952</v>
      </c>
      <c r="Z1299" s="9" t="s">
        <v>952</v>
      </c>
      <c r="AA1299" s="9">
        <v>2</v>
      </c>
      <c r="AB1299" s="9">
        <v>1</v>
      </c>
      <c r="AC1299" s="9">
        <v>2</v>
      </c>
      <c r="AD1299" s="9">
        <v>1</v>
      </c>
      <c r="AE1299" s="9">
        <v>2</v>
      </c>
      <c r="AF1299" s="9">
        <v>1</v>
      </c>
      <c r="AG1299" s="9">
        <v>2</v>
      </c>
      <c r="AH1299" s="91">
        <v>1</v>
      </c>
      <c r="AI1299" s="9">
        <v>2</v>
      </c>
      <c r="AJ1299">
        <v>1</v>
      </c>
      <c r="AK1299">
        <v>1</v>
      </c>
      <c r="AL1299" s="58">
        <v>1</v>
      </c>
      <c r="AM1299">
        <v>1</v>
      </c>
      <c r="AN1299">
        <v>2</v>
      </c>
      <c r="AO1299">
        <v>2</v>
      </c>
      <c r="AP1299">
        <v>1</v>
      </c>
      <c r="AQ1299">
        <v>2</v>
      </c>
      <c r="AR1299">
        <v>2</v>
      </c>
      <c r="AS1299">
        <v>2</v>
      </c>
      <c r="AT1299">
        <v>1</v>
      </c>
      <c r="AU1299">
        <v>1</v>
      </c>
      <c r="AV1299">
        <v>2</v>
      </c>
      <c r="AW1299">
        <v>1</v>
      </c>
      <c r="AX1299">
        <v>2</v>
      </c>
      <c r="AY1299">
        <v>2</v>
      </c>
      <c r="AZ1299">
        <v>1</v>
      </c>
      <c r="BA1299">
        <v>1</v>
      </c>
      <c r="BB1299">
        <v>1</v>
      </c>
      <c r="BC1299">
        <v>1</v>
      </c>
      <c r="BD1299">
        <v>1</v>
      </c>
      <c r="BE1299">
        <v>2</v>
      </c>
      <c r="BF1299" t="s">
        <v>957</v>
      </c>
      <c r="BG1299" t="s">
        <v>957</v>
      </c>
      <c r="BH1299">
        <v>2</v>
      </c>
      <c r="BI1299">
        <v>1</v>
      </c>
      <c r="BJ1299">
        <v>2</v>
      </c>
      <c r="BK1299">
        <v>2</v>
      </c>
      <c r="BL1299">
        <v>1</v>
      </c>
      <c r="BM1299">
        <v>1</v>
      </c>
      <c r="BN1299">
        <v>4</v>
      </c>
      <c r="BO1299">
        <v>2</v>
      </c>
      <c r="BP1299">
        <v>1</v>
      </c>
      <c r="BQ1299">
        <v>3</v>
      </c>
      <c r="BR1299">
        <v>1</v>
      </c>
      <c r="BS1299">
        <v>2</v>
      </c>
      <c r="BT1299" t="s">
        <v>626</v>
      </c>
    </row>
    <row r="1300" spans="1:72">
      <c r="A1300" s="9">
        <v>5348</v>
      </c>
      <c r="B1300" s="9">
        <v>2</v>
      </c>
      <c r="C1300" s="9">
        <v>3</v>
      </c>
      <c r="D1300" s="9">
        <v>4</v>
      </c>
      <c r="E1300" s="9">
        <v>12</v>
      </c>
      <c r="F1300" s="9">
        <v>1</v>
      </c>
      <c r="G1300" s="9">
        <v>1</v>
      </c>
      <c r="H1300" s="9">
        <v>0</v>
      </c>
      <c r="I1300" s="9">
        <v>1</v>
      </c>
      <c r="J1300" s="9">
        <v>0</v>
      </c>
      <c r="K1300" s="9">
        <v>0</v>
      </c>
      <c r="L1300" s="9">
        <v>0</v>
      </c>
      <c r="M1300" s="9">
        <v>2</v>
      </c>
      <c r="N1300" s="9">
        <v>2</v>
      </c>
      <c r="O1300" s="9">
        <v>2</v>
      </c>
      <c r="P1300" s="9">
        <v>2</v>
      </c>
      <c r="Q1300" s="9">
        <v>1</v>
      </c>
      <c r="R1300" s="9">
        <v>1</v>
      </c>
      <c r="S1300" s="9">
        <v>1</v>
      </c>
      <c r="T1300" s="9">
        <v>1</v>
      </c>
      <c r="U1300" s="9">
        <v>1</v>
      </c>
      <c r="V1300" s="9">
        <v>2</v>
      </c>
      <c r="W1300" s="75">
        <v>2</v>
      </c>
      <c r="X1300" s="75" t="s">
        <v>956</v>
      </c>
      <c r="Y1300" s="75" t="s">
        <v>952</v>
      </c>
      <c r="Z1300" s="9" t="s">
        <v>952</v>
      </c>
      <c r="AA1300" s="9">
        <v>2</v>
      </c>
      <c r="AB1300" s="9">
        <v>1</v>
      </c>
      <c r="AC1300" s="9">
        <v>1</v>
      </c>
      <c r="AD1300" s="9">
        <v>1</v>
      </c>
      <c r="AE1300" s="9">
        <v>1</v>
      </c>
      <c r="AF1300" s="9">
        <v>1</v>
      </c>
      <c r="AG1300" s="9">
        <v>1</v>
      </c>
      <c r="AH1300" s="91">
        <v>1</v>
      </c>
      <c r="AI1300" s="9">
        <v>1</v>
      </c>
      <c r="AJ1300">
        <v>1</v>
      </c>
      <c r="AK1300">
        <v>1</v>
      </c>
      <c r="AL1300" s="58">
        <v>2</v>
      </c>
      <c r="AM1300">
        <v>1</v>
      </c>
      <c r="AN1300">
        <v>1</v>
      </c>
      <c r="AO1300">
        <v>2</v>
      </c>
      <c r="AP1300">
        <v>1</v>
      </c>
      <c r="AQ1300">
        <v>2</v>
      </c>
      <c r="AR1300">
        <v>2</v>
      </c>
      <c r="AS1300">
        <v>2</v>
      </c>
      <c r="AT1300">
        <v>1</v>
      </c>
      <c r="AU1300">
        <v>1</v>
      </c>
      <c r="AV1300">
        <v>2</v>
      </c>
      <c r="AW1300">
        <v>1</v>
      </c>
      <c r="AX1300">
        <v>1</v>
      </c>
      <c r="AY1300">
        <v>2</v>
      </c>
      <c r="AZ1300">
        <v>1</v>
      </c>
      <c r="BA1300">
        <v>1</v>
      </c>
      <c r="BB1300">
        <v>2</v>
      </c>
      <c r="BC1300">
        <v>1</v>
      </c>
      <c r="BD1300">
        <v>1</v>
      </c>
      <c r="BE1300">
        <v>1</v>
      </c>
      <c r="BF1300">
        <v>1</v>
      </c>
      <c r="BG1300">
        <v>1</v>
      </c>
      <c r="BH1300">
        <v>1</v>
      </c>
      <c r="BI1300">
        <v>2</v>
      </c>
      <c r="BJ1300">
        <v>2</v>
      </c>
      <c r="BK1300">
        <v>1</v>
      </c>
      <c r="BL1300">
        <v>1</v>
      </c>
      <c r="BM1300">
        <v>1</v>
      </c>
      <c r="BN1300">
        <v>4</v>
      </c>
      <c r="BO1300">
        <v>1</v>
      </c>
      <c r="BP1300">
        <v>2</v>
      </c>
      <c r="BQ1300">
        <v>3</v>
      </c>
      <c r="BR1300">
        <v>1</v>
      </c>
      <c r="BS1300">
        <v>1</v>
      </c>
    </row>
    <row r="1301" spans="1:72" hidden="1">
      <c r="A1301" s="9">
        <v>5349</v>
      </c>
      <c r="B1301" s="9">
        <v>1</v>
      </c>
      <c r="C1301" s="9">
        <v>4</v>
      </c>
      <c r="D1301" s="9">
        <v>1</v>
      </c>
      <c r="E1301" s="9">
        <v>3</v>
      </c>
      <c r="F1301" s="9">
        <v>0</v>
      </c>
      <c r="G1301" s="9">
        <v>1</v>
      </c>
      <c r="H1301" s="9">
        <v>0</v>
      </c>
      <c r="I1301" s="9">
        <v>0</v>
      </c>
      <c r="J1301" s="9">
        <v>1</v>
      </c>
      <c r="K1301" s="9">
        <v>0</v>
      </c>
      <c r="L1301" s="9">
        <v>0</v>
      </c>
      <c r="M1301" s="9">
        <v>2</v>
      </c>
      <c r="N1301" s="9">
        <v>1</v>
      </c>
      <c r="O1301" s="9">
        <v>2</v>
      </c>
      <c r="P1301" s="9">
        <v>1</v>
      </c>
      <c r="Q1301" s="9">
        <v>1</v>
      </c>
      <c r="R1301" s="9">
        <v>1</v>
      </c>
      <c r="S1301" s="9">
        <v>2</v>
      </c>
      <c r="T1301" s="9">
        <v>1</v>
      </c>
      <c r="U1301" s="9">
        <v>1</v>
      </c>
      <c r="V1301" s="9">
        <v>1</v>
      </c>
      <c r="W1301" s="75">
        <v>1</v>
      </c>
      <c r="X1301" s="75">
        <v>1</v>
      </c>
      <c r="Y1301" s="75">
        <v>2</v>
      </c>
      <c r="Z1301" s="9">
        <v>1</v>
      </c>
      <c r="AA1301" s="9">
        <v>2</v>
      </c>
      <c r="AB1301" s="9">
        <v>2</v>
      </c>
      <c r="AC1301" s="9">
        <v>1</v>
      </c>
      <c r="AD1301" s="9">
        <v>1</v>
      </c>
      <c r="AE1301" s="9">
        <v>1</v>
      </c>
      <c r="AF1301" s="9">
        <v>1</v>
      </c>
      <c r="AG1301" s="9">
        <v>1</v>
      </c>
      <c r="AH1301" s="91"/>
      <c r="AI1301" s="9">
        <v>2</v>
      </c>
      <c r="AJ1301">
        <v>1</v>
      </c>
      <c r="AK1301">
        <v>1</v>
      </c>
      <c r="AL1301" s="58">
        <v>2</v>
      </c>
      <c r="AM1301">
        <v>1</v>
      </c>
      <c r="AN1301">
        <v>1</v>
      </c>
      <c r="AO1301">
        <v>1</v>
      </c>
      <c r="AP1301">
        <v>2</v>
      </c>
      <c r="AQ1301">
        <v>2</v>
      </c>
      <c r="AR1301">
        <v>2</v>
      </c>
      <c r="AS1301">
        <v>2</v>
      </c>
      <c r="AT1301">
        <v>2</v>
      </c>
      <c r="AU1301">
        <v>1</v>
      </c>
      <c r="AV1301">
        <v>2</v>
      </c>
      <c r="AW1301">
        <v>1</v>
      </c>
      <c r="AX1301">
        <v>1</v>
      </c>
      <c r="AY1301">
        <v>2</v>
      </c>
      <c r="AZ1301">
        <v>2</v>
      </c>
      <c r="BA1301">
        <v>2</v>
      </c>
      <c r="BB1301">
        <v>2</v>
      </c>
      <c r="BC1301">
        <v>1</v>
      </c>
      <c r="BD1301">
        <v>1</v>
      </c>
      <c r="BE1301">
        <v>1</v>
      </c>
      <c r="BF1301">
        <v>2</v>
      </c>
      <c r="BG1301">
        <v>1</v>
      </c>
      <c r="BH1301">
        <v>1</v>
      </c>
      <c r="BI1301">
        <v>2</v>
      </c>
      <c r="BJ1301">
        <v>1</v>
      </c>
      <c r="BK1301">
        <v>2</v>
      </c>
      <c r="BL1301">
        <v>1</v>
      </c>
      <c r="BM1301">
        <v>2</v>
      </c>
      <c r="BN1301">
        <v>4</v>
      </c>
      <c r="BO1301">
        <v>2</v>
      </c>
      <c r="BP1301">
        <v>2</v>
      </c>
      <c r="BQ1301">
        <v>3</v>
      </c>
      <c r="BR1301">
        <v>1</v>
      </c>
      <c r="BS1301">
        <v>2</v>
      </c>
    </row>
    <row r="1302" spans="1:72" hidden="1">
      <c r="A1302" s="9">
        <v>5350</v>
      </c>
      <c r="B1302" s="9">
        <v>1</v>
      </c>
      <c r="C1302" s="9">
        <v>2</v>
      </c>
      <c r="D1302" s="9">
        <v>1</v>
      </c>
      <c r="E1302" s="9">
        <v>1</v>
      </c>
      <c r="F1302" s="9">
        <v>0</v>
      </c>
      <c r="G1302" s="9">
        <v>0</v>
      </c>
      <c r="H1302" s="9">
        <v>1</v>
      </c>
      <c r="I1302" s="9">
        <v>1</v>
      </c>
      <c r="J1302" s="9">
        <v>0</v>
      </c>
      <c r="K1302" s="9">
        <v>0</v>
      </c>
      <c r="L1302" s="9">
        <v>0</v>
      </c>
      <c r="M1302" s="9">
        <v>1</v>
      </c>
      <c r="N1302" s="9">
        <v>1</v>
      </c>
      <c r="O1302" s="9">
        <v>1</v>
      </c>
      <c r="P1302" s="9">
        <v>1</v>
      </c>
      <c r="Q1302" s="9">
        <v>1</v>
      </c>
      <c r="R1302" s="9">
        <v>1</v>
      </c>
      <c r="S1302" s="9">
        <v>1</v>
      </c>
      <c r="T1302" s="9">
        <v>2</v>
      </c>
      <c r="U1302" s="9">
        <v>1</v>
      </c>
      <c r="V1302" s="9">
        <v>2</v>
      </c>
      <c r="W1302" s="75">
        <v>1</v>
      </c>
      <c r="X1302" s="75">
        <v>1</v>
      </c>
      <c r="Y1302" s="75">
        <v>2</v>
      </c>
      <c r="Z1302" s="9">
        <v>2</v>
      </c>
      <c r="AA1302" s="9">
        <v>2</v>
      </c>
      <c r="AB1302" s="9">
        <v>2</v>
      </c>
      <c r="AC1302" s="9">
        <v>1</v>
      </c>
      <c r="AD1302" s="9">
        <v>1</v>
      </c>
      <c r="AE1302" s="9">
        <v>2</v>
      </c>
      <c r="AF1302" s="9">
        <v>2</v>
      </c>
      <c r="AG1302" s="9">
        <v>2</v>
      </c>
      <c r="AH1302" s="9">
        <v>1</v>
      </c>
      <c r="AI1302" s="9">
        <v>2</v>
      </c>
      <c r="AJ1302">
        <v>2</v>
      </c>
      <c r="AK1302" t="s">
        <v>957</v>
      </c>
      <c r="AL1302" s="58">
        <v>2</v>
      </c>
      <c r="AM1302">
        <v>1</v>
      </c>
      <c r="AN1302">
        <v>1</v>
      </c>
      <c r="AO1302">
        <v>1</v>
      </c>
      <c r="AP1302">
        <v>1</v>
      </c>
      <c r="AQ1302">
        <v>2</v>
      </c>
      <c r="AR1302">
        <v>1</v>
      </c>
      <c r="AS1302">
        <v>2</v>
      </c>
      <c r="AT1302">
        <v>1</v>
      </c>
      <c r="AU1302">
        <v>1</v>
      </c>
      <c r="AV1302">
        <v>1</v>
      </c>
      <c r="AW1302">
        <v>1</v>
      </c>
      <c r="AX1302">
        <v>2</v>
      </c>
      <c r="AY1302">
        <v>1</v>
      </c>
      <c r="AZ1302">
        <v>2</v>
      </c>
      <c r="BA1302">
        <v>1</v>
      </c>
      <c r="BB1302">
        <v>2</v>
      </c>
      <c r="BC1302">
        <v>1</v>
      </c>
      <c r="BD1302">
        <v>1</v>
      </c>
      <c r="BE1302">
        <v>1</v>
      </c>
      <c r="BF1302">
        <v>2</v>
      </c>
      <c r="BG1302">
        <v>1</v>
      </c>
      <c r="BH1302">
        <v>1</v>
      </c>
      <c r="BI1302">
        <v>2</v>
      </c>
      <c r="BJ1302">
        <v>1</v>
      </c>
      <c r="BK1302">
        <v>1</v>
      </c>
      <c r="BL1302">
        <v>1</v>
      </c>
      <c r="BM1302">
        <v>1</v>
      </c>
      <c r="BN1302">
        <v>4</v>
      </c>
      <c r="BO1302">
        <v>3</v>
      </c>
      <c r="BP1302">
        <v>2</v>
      </c>
      <c r="BQ1302">
        <v>2</v>
      </c>
      <c r="BR1302">
        <v>1</v>
      </c>
      <c r="BS1302">
        <v>5</v>
      </c>
    </row>
    <row r="1303" spans="1:72" hidden="1">
      <c r="A1303" s="9">
        <v>5351</v>
      </c>
      <c r="B1303" s="9">
        <v>2</v>
      </c>
      <c r="C1303" s="9">
        <v>1</v>
      </c>
      <c r="D1303" s="9">
        <v>6</v>
      </c>
      <c r="E1303" s="9">
        <v>8</v>
      </c>
      <c r="F1303" s="9">
        <v>0</v>
      </c>
      <c r="G1303" s="9">
        <v>0</v>
      </c>
      <c r="H1303" s="9">
        <v>1</v>
      </c>
      <c r="I1303" s="9">
        <v>0</v>
      </c>
      <c r="J1303" s="9">
        <v>0</v>
      </c>
      <c r="K1303" s="9">
        <v>0</v>
      </c>
      <c r="L1303" s="9">
        <v>0</v>
      </c>
      <c r="M1303" s="9">
        <v>1</v>
      </c>
      <c r="N1303" s="9">
        <v>1</v>
      </c>
      <c r="O1303" s="9">
        <v>2</v>
      </c>
      <c r="P1303" s="9">
        <v>1</v>
      </c>
      <c r="Q1303" s="9">
        <v>2</v>
      </c>
      <c r="R1303" s="9" t="s">
        <v>957</v>
      </c>
      <c r="S1303" s="9" t="s">
        <v>961</v>
      </c>
      <c r="T1303" s="9">
        <v>1</v>
      </c>
      <c r="U1303" s="9">
        <v>1</v>
      </c>
      <c r="V1303" s="9">
        <v>1</v>
      </c>
      <c r="W1303" s="75">
        <v>1</v>
      </c>
      <c r="X1303" s="75">
        <v>2</v>
      </c>
      <c r="Y1303" s="75">
        <v>2</v>
      </c>
      <c r="Z1303" s="9">
        <v>1</v>
      </c>
      <c r="AA1303" s="9">
        <v>1</v>
      </c>
      <c r="AB1303" s="9">
        <v>2</v>
      </c>
      <c r="AC1303" s="9">
        <v>2</v>
      </c>
      <c r="AD1303" s="9">
        <v>1</v>
      </c>
      <c r="AE1303" s="9">
        <v>2</v>
      </c>
      <c r="AF1303" s="9">
        <v>1</v>
      </c>
      <c r="AG1303" s="9">
        <v>2</v>
      </c>
      <c r="AH1303" s="9">
        <v>1</v>
      </c>
      <c r="AI1303" s="9">
        <v>2</v>
      </c>
      <c r="AJ1303">
        <v>2</v>
      </c>
      <c r="AK1303" t="s">
        <v>957</v>
      </c>
      <c r="AL1303" s="58">
        <v>2</v>
      </c>
      <c r="AM1303">
        <v>1</v>
      </c>
      <c r="AN1303">
        <v>2</v>
      </c>
      <c r="AO1303">
        <v>2</v>
      </c>
      <c r="AP1303">
        <v>1</v>
      </c>
      <c r="AQ1303">
        <v>1</v>
      </c>
      <c r="AR1303">
        <v>1</v>
      </c>
      <c r="AS1303">
        <v>2</v>
      </c>
      <c r="AT1303">
        <v>1</v>
      </c>
      <c r="AU1303">
        <v>2</v>
      </c>
      <c r="AV1303">
        <v>1</v>
      </c>
      <c r="AW1303">
        <v>1</v>
      </c>
      <c r="AX1303">
        <v>2</v>
      </c>
      <c r="AY1303">
        <v>2</v>
      </c>
      <c r="AZ1303">
        <v>1</v>
      </c>
      <c r="BA1303">
        <v>2</v>
      </c>
      <c r="BB1303">
        <v>1</v>
      </c>
      <c r="BC1303">
        <v>1</v>
      </c>
      <c r="BD1303">
        <v>1</v>
      </c>
      <c r="BE1303">
        <v>2</v>
      </c>
      <c r="BF1303" t="s">
        <v>968</v>
      </c>
      <c r="BG1303" t="s">
        <v>957</v>
      </c>
      <c r="BH1303">
        <v>2</v>
      </c>
      <c r="BI1303">
        <v>4</v>
      </c>
      <c r="BJ1303">
        <v>3</v>
      </c>
      <c r="BK1303">
        <v>4</v>
      </c>
      <c r="BL1303">
        <v>4</v>
      </c>
      <c r="BM1303">
        <v>1</v>
      </c>
      <c r="BN1303">
        <v>4</v>
      </c>
      <c r="BO1303">
        <v>3</v>
      </c>
      <c r="BP1303">
        <v>2</v>
      </c>
      <c r="BQ1303">
        <v>3</v>
      </c>
      <c r="BR1303">
        <v>1</v>
      </c>
      <c r="BS1303">
        <v>2</v>
      </c>
    </row>
    <row r="1304" spans="1:72">
      <c r="A1304" s="9">
        <v>5352</v>
      </c>
      <c r="B1304" s="9">
        <v>1</v>
      </c>
      <c r="C1304" s="9">
        <v>3</v>
      </c>
      <c r="D1304" s="9">
        <v>1</v>
      </c>
      <c r="E1304" s="9">
        <v>16</v>
      </c>
      <c r="F1304" s="9">
        <v>0</v>
      </c>
      <c r="G1304" s="9">
        <v>0</v>
      </c>
      <c r="H1304" s="9">
        <v>0</v>
      </c>
      <c r="I1304" s="9">
        <v>1</v>
      </c>
      <c r="J1304" s="9">
        <v>0</v>
      </c>
      <c r="K1304" s="9">
        <v>0</v>
      </c>
      <c r="L1304" s="9">
        <v>0</v>
      </c>
      <c r="M1304" s="9">
        <v>1</v>
      </c>
      <c r="N1304" s="9">
        <v>2</v>
      </c>
      <c r="O1304" s="9">
        <v>2</v>
      </c>
      <c r="P1304" s="9">
        <v>1</v>
      </c>
      <c r="Q1304" s="9">
        <v>1</v>
      </c>
      <c r="R1304" s="9">
        <v>1</v>
      </c>
      <c r="S1304" s="9">
        <v>2</v>
      </c>
      <c r="T1304" s="9">
        <v>2</v>
      </c>
      <c r="U1304" s="9">
        <v>1</v>
      </c>
      <c r="V1304" s="9">
        <v>1</v>
      </c>
      <c r="W1304" s="75">
        <v>1</v>
      </c>
      <c r="X1304" s="75">
        <v>1</v>
      </c>
      <c r="Y1304" s="75">
        <v>2</v>
      </c>
      <c r="Z1304" s="9">
        <v>2</v>
      </c>
      <c r="AA1304" s="9">
        <v>1</v>
      </c>
      <c r="AB1304" s="9">
        <v>1</v>
      </c>
      <c r="AC1304" s="9">
        <v>1</v>
      </c>
      <c r="AD1304" s="9">
        <v>2</v>
      </c>
      <c r="AE1304" s="9">
        <v>1</v>
      </c>
      <c r="AF1304" s="9">
        <v>1</v>
      </c>
      <c r="AG1304" s="9">
        <v>1</v>
      </c>
      <c r="AH1304" s="91">
        <v>1</v>
      </c>
      <c r="AI1304" s="9">
        <v>2</v>
      </c>
      <c r="AJ1304">
        <v>2</v>
      </c>
      <c r="AK1304" t="s">
        <v>957</v>
      </c>
      <c r="AL1304" s="58">
        <v>1</v>
      </c>
      <c r="AM1304">
        <v>1</v>
      </c>
      <c r="AN1304">
        <v>1</v>
      </c>
      <c r="AO1304">
        <v>2</v>
      </c>
      <c r="AP1304">
        <v>1</v>
      </c>
      <c r="AQ1304">
        <v>2</v>
      </c>
      <c r="AR1304">
        <v>1</v>
      </c>
      <c r="AS1304">
        <v>1</v>
      </c>
      <c r="AT1304">
        <v>1</v>
      </c>
      <c r="AU1304">
        <v>2</v>
      </c>
      <c r="AV1304">
        <v>2</v>
      </c>
      <c r="AW1304">
        <v>1</v>
      </c>
      <c r="AX1304">
        <v>1</v>
      </c>
      <c r="AY1304">
        <v>1</v>
      </c>
      <c r="AZ1304">
        <v>1</v>
      </c>
      <c r="BA1304">
        <v>1</v>
      </c>
      <c r="BB1304">
        <v>1</v>
      </c>
      <c r="BC1304">
        <v>1</v>
      </c>
      <c r="BD1304">
        <v>1</v>
      </c>
      <c r="BE1304">
        <v>1</v>
      </c>
      <c r="BF1304">
        <v>4</v>
      </c>
      <c r="BG1304">
        <v>2</v>
      </c>
      <c r="BH1304">
        <v>2</v>
      </c>
      <c r="BI1304">
        <v>1</v>
      </c>
      <c r="BJ1304">
        <v>1</v>
      </c>
      <c r="BK1304">
        <v>1</v>
      </c>
      <c r="BL1304">
        <v>1</v>
      </c>
      <c r="BM1304">
        <v>4</v>
      </c>
      <c r="BN1304">
        <v>2</v>
      </c>
      <c r="BO1304">
        <v>1</v>
      </c>
      <c r="BP1304">
        <v>1</v>
      </c>
      <c r="BQ1304">
        <v>1</v>
      </c>
      <c r="BR1304">
        <v>1</v>
      </c>
      <c r="BS1304">
        <v>2</v>
      </c>
      <c r="BT1304" t="s">
        <v>627</v>
      </c>
    </row>
    <row r="1305" spans="1:72" hidden="1">
      <c r="A1305" s="9">
        <v>5353</v>
      </c>
      <c r="B1305" s="9">
        <v>2</v>
      </c>
      <c r="C1305" s="9">
        <v>4</v>
      </c>
      <c r="D1305" s="9">
        <v>5</v>
      </c>
      <c r="E1305" s="9">
        <v>5</v>
      </c>
      <c r="F1305" s="9">
        <v>0</v>
      </c>
      <c r="G1305" s="9">
        <v>1</v>
      </c>
      <c r="H1305" s="9">
        <v>0</v>
      </c>
      <c r="I1305" s="9">
        <v>1</v>
      </c>
      <c r="J1305" s="9">
        <v>0</v>
      </c>
      <c r="K1305" s="9">
        <v>0</v>
      </c>
      <c r="L1305" s="9">
        <v>0</v>
      </c>
      <c r="M1305" s="9">
        <v>1</v>
      </c>
      <c r="N1305" s="9">
        <v>1</v>
      </c>
      <c r="O1305" s="9">
        <v>2</v>
      </c>
      <c r="P1305" s="9">
        <v>1</v>
      </c>
      <c r="Q1305" s="9">
        <v>1</v>
      </c>
      <c r="R1305" s="9">
        <v>1</v>
      </c>
      <c r="S1305" s="9">
        <v>1</v>
      </c>
      <c r="T1305" s="9">
        <v>1</v>
      </c>
      <c r="U1305" s="9">
        <v>1</v>
      </c>
      <c r="V1305" s="9">
        <v>2</v>
      </c>
      <c r="W1305" s="75">
        <v>1</v>
      </c>
      <c r="X1305" s="75">
        <v>1</v>
      </c>
      <c r="Y1305" s="75">
        <v>2</v>
      </c>
      <c r="Z1305" s="9">
        <v>1</v>
      </c>
      <c r="AA1305" s="9">
        <v>1</v>
      </c>
      <c r="AB1305" s="9">
        <v>2</v>
      </c>
      <c r="AC1305" s="9">
        <v>1</v>
      </c>
      <c r="AD1305" s="9">
        <v>1</v>
      </c>
      <c r="AE1305" s="9">
        <v>1</v>
      </c>
      <c r="AF1305" s="9">
        <v>1</v>
      </c>
      <c r="AG1305" s="9">
        <v>1</v>
      </c>
      <c r="AH1305" s="91">
        <v>1</v>
      </c>
      <c r="AI1305" s="9">
        <v>2</v>
      </c>
      <c r="AJ1305">
        <v>1</v>
      </c>
      <c r="AK1305">
        <v>1</v>
      </c>
      <c r="AL1305" s="58">
        <v>2</v>
      </c>
      <c r="AM1305">
        <v>1</v>
      </c>
      <c r="AN1305">
        <v>2</v>
      </c>
      <c r="AO1305">
        <v>2</v>
      </c>
      <c r="AP1305">
        <v>1</v>
      </c>
      <c r="AQ1305">
        <v>2</v>
      </c>
      <c r="AR1305">
        <v>2</v>
      </c>
      <c r="AS1305">
        <v>2</v>
      </c>
      <c r="AT1305">
        <v>1</v>
      </c>
      <c r="AU1305">
        <v>2</v>
      </c>
      <c r="AV1305">
        <v>2</v>
      </c>
      <c r="AW1305">
        <v>1</v>
      </c>
      <c r="AX1305">
        <v>2</v>
      </c>
      <c r="AY1305">
        <v>2</v>
      </c>
      <c r="AZ1305">
        <v>2</v>
      </c>
      <c r="BA1305">
        <v>1</v>
      </c>
      <c r="BB1305">
        <v>1</v>
      </c>
      <c r="BC1305">
        <v>1</v>
      </c>
      <c r="BD1305">
        <v>1</v>
      </c>
      <c r="BE1305">
        <v>1</v>
      </c>
      <c r="BF1305">
        <v>2</v>
      </c>
      <c r="BG1305">
        <v>2</v>
      </c>
      <c r="BH1305">
        <v>2</v>
      </c>
      <c r="BI1305">
        <v>4</v>
      </c>
      <c r="BJ1305">
        <v>2</v>
      </c>
      <c r="BK1305">
        <v>1</v>
      </c>
      <c r="BL1305">
        <v>2</v>
      </c>
      <c r="BM1305">
        <v>1</v>
      </c>
      <c r="BN1305">
        <v>4</v>
      </c>
      <c r="BO1305">
        <v>2</v>
      </c>
      <c r="BP1305">
        <v>2</v>
      </c>
      <c r="BQ1305">
        <v>2</v>
      </c>
      <c r="BR1305">
        <v>1</v>
      </c>
      <c r="BS1305">
        <v>2</v>
      </c>
    </row>
    <row r="1306" spans="1:72" hidden="1">
      <c r="A1306" s="9">
        <v>5354</v>
      </c>
      <c r="B1306" s="9">
        <v>2</v>
      </c>
      <c r="C1306" s="9">
        <v>4</v>
      </c>
      <c r="D1306" s="9">
        <v>1</v>
      </c>
      <c r="E1306" s="9">
        <v>1</v>
      </c>
      <c r="F1306" s="9">
        <v>0</v>
      </c>
      <c r="G1306" s="9">
        <v>0</v>
      </c>
      <c r="H1306" s="9">
        <v>0</v>
      </c>
      <c r="I1306" s="9">
        <v>0</v>
      </c>
      <c r="J1306" s="9">
        <v>1</v>
      </c>
      <c r="K1306" s="9">
        <v>0</v>
      </c>
      <c r="L1306" s="9">
        <v>0</v>
      </c>
      <c r="M1306" s="9">
        <v>1</v>
      </c>
      <c r="N1306" s="9">
        <v>1</v>
      </c>
      <c r="O1306" s="9">
        <v>2</v>
      </c>
      <c r="P1306" s="9">
        <v>1</v>
      </c>
      <c r="Q1306" s="9">
        <v>1</v>
      </c>
      <c r="R1306" s="9">
        <v>1</v>
      </c>
      <c r="S1306" s="9">
        <v>2</v>
      </c>
      <c r="T1306" s="9">
        <v>1</v>
      </c>
      <c r="U1306" s="9">
        <v>1</v>
      </c>
      <c r="V1306" s="9">
        <v>1</v>
      </c>
      <c r="W1306" s="75">
        <v>1</v>
      </c>
      <c r="X1306" s="75">
        <v>1</v>
      </c>
      <c r="Y1306" s="75">
        <v>2</v>
      </c>
      <c r="Z1306" s="9">
        <v>1</v>
      </c>
      <c r="AA1306" s="9">
        <v>2</v>
      </c>
      <c r="AB1306" s="9">
        <v>1</v>
      </c>
      <c r="AC1306" s="9">
        <v>1</v>
      </c>
      <c r="AD1306" s="9">
        <v>2</v>
      </c>
      <c r="AE1306" s="9">
        <v>2</v>
      </c>
      <c r="AF1306" s="9">
        <v>1</v>
      </c>
      <c r="AG1306" s="9">
        <v>2</v>
      </c>
      <c r="AH1306" s="91">
        <v>2</v>
      </c>
      <c r="AI1306" s="9">
        <v>2</v>
      </c>
      <c r="AJ1306">
        <v>2</v>
      </c>
      <c r="AK1306" t="s">
        <v>957</v>
      </c>
      <c r="AL1306" s="58">
        <v>2</v>
      </c>
      <c r="AM1306">
        <v>1</v>
      </c>
      <c r="AN1306">
        <v>1</v>
      </c>
      <c r="AO1306">
        <v>2</v>
      </c>
      <c r="AP1306">
        <v>2</v>
      </c>
      <c r="AQ1306">
        <v>2</v>
      </c>
      <c r="AR1306">
        <v>1</v>
      </c>
      <c r="AS1306">
        <v>2</v>
      </c>
      <c r="AT1306">
        <v>1</v>
      </c>
      <c r="AU1306">
        <v>1</v>
      </c>
      <c r="AV1306">
        <v>2</v>
      </c>
      <c r="AW1306">
        <v>2</v>
      </c>
      <c r="AX1306">
        <v>2</v>
      </c>
      <c r="AY1306">
        <v>2</v>
      </c>
      <c r="AZ1306">
        <v>2</v>
      </c>
      <c r="BA1306">
        <v>1</v>
      </c>
      <c r="BB1306">
        <v>2</v>
      </c>
      <c r="BC1306">
        <v>1</v>
      </c>
      <c r="BD1306">
        <v>1</v>
      </c>
      <c r="BE1306">
        <v>1</v>
      </c>
      <c r="BF1306">
        <v>2</v>
      </c>
      <c r="BG1306">
        <v>2</v>
      </c>
      <c r="BH1306">
        <v>1</v>
      </c>
      <c r="BI1306">
        <v>2</v>
      </c>
      <c r="BJ1306">
        <v>1</v>
      </c>
      <c r="BK1306">
        <v>2</v>
      </c>
      <c r="BL1306">
        <v>1</v>
      </c>
      <c r="BM1306">
        <v>2</v>
      </c>
      <c r="BN1306">
        <v>4</v>
      </c>
      <c r="BO1306">
        <v>2</v>
      </c>
      <c r="BP1306">
        <v>2</v>
      </c>
      <c r="BQ1306">
        <v>1</v>
      </c>
      <c r="BR1306">
        <v>1</v>
      </c>
      <c r="BS1306">
        <v>5</v>
      </c>
      <c r="BT1306" t="s">
        <v>628</v>
      </c>
    </row>
    <row r="1307" spans="1:72">
      <c r="A1307" s="9">
        <v>5355</v>
      </c>
      <c r="B1307" s="9">
        <v>1</v>
      </c>
      <c r="C1307" s="9">
        <v>7</v>
      </c>
      <c r="D1307" s="9">
        <v>1</v>
      </c>
      <c r="E1307" s="9">
        <v>15</v>
      </c>
      <c r="F1307" s="9">
        <v>0</v>
      </c>
      <c r="G1307" s="9">
        <v>0</v>
      </c>
      <c r="H1307" s="9">
        <v>0</v>
      </c>
      <c r="I1307" s="9">
        <v>0</v>
      </c>
      <c r="J1307" s="9">
        <v>0</v>
      </c>
      <c r="K1307" s="9">
        <v>1</v>
      </c>
      <c r="L1307" s="9">
        <v>0</v>
      </c>
      <c r="M1307" s="9">
        <v>1</v>
      </c>
      <c r="N1307" s="9">
        <v>2</v>
      </c>
      <c r="O1307" s="9">
        <v>1</v>
      </c>
      <c r="P1307" s="9">
        <v>1</v>
      </c>
      <c r="Q1307" s="9">
        <v>1</v>
      </c>
      <c r="R1307" s="9">
        <v>1</v>
      </c>
      <c r="S1307" s="9">
        <v>2</v>
      </c>
      <c r="T1307" s="9">
        <v>2</v>
      </c>
      <c r="U1307" s="9">
        <v>1</v>
      </c>
      <c r="V1307" s="9">
        <v>1</v>
      </c>
      <c r="W1307" s="75">
        <v>1</v>
      </c>
      <c r="X1307" s="75">
        <v>1</v>
      </c>
      <c r="Y1307" s="75">
        <v>2</v>
      </c>
      <c r="Z1307" s="9">
        <v>1</v>
      </c>
      <c r="AA1307" s="9">
        <v>2</v>
      </c>
      <c r="AB1307" s="9">
        <v>2</v>
      </c>
      <c r="AC1307" s="9">
        <v>2</v>
      </c>
      <c r="AD1307" s="9">
        <v>1</v>
      </c>
      <c r="AE1307" s="9">
        <v>2</v>
      </c>
      <c r="AF1307" s="9">
        <v>1</v>
      </c>
      <c r="AG1307" s="9">
        <v>1</v>
      </c>
      <c r="AH1307" s="91">
        <v>1</v>
      </c>
      <c r="AI1307" s="9">
        <v>2</v>
      </c>
      <c r="AJ1307">
        <v>2</v>
      </c>
      <c r="AK1307" t="s">
        <v>957</v>
      </c>
      <c r="AL1307" s="58">
        <v>2</v>
      </c>
      <c r="AM1307">
        <v>1</v>
      </c>
      <c r="AN1307">
        <v>2</v>
      </c>
      <c r="AO1307">
        <v>1</v>
      </c>
      <c r="AP1307">
        <v>1</v>
      </c>
      <c r="AQ1307">
        <v>2</v>
      </c>
      <c r="AR1307">
        <v>2</v>
      </c>
      <c r="AS1307">
        <v>2</v>
      </c>
      <c r="AT1307">
        <v>1</v>
      </c>
      <c r="AU1307">
        <v>2</v>
      </c>
      <c r="AV1307">
        <v>1</v>
      </c>
      <c r="AW1307">
        <v>1</v>
      </c>
      <c r="AX1307">
        <v>1</v>
      </c>
      <c r="AY1307">
        <v>1</v>
      </c>
      <c r="AZ1307">
        <v>1</v>
      </c>
      <c r="BA1307">
        <v>1</v>
      </c>
      <c r="BB1307">
        <v>1</v>
      </c>
      <c r="BC1307">
        <v>1</v>
      </c>
      <c r="BD1307">
        <v>1</v>
      </c>
      <c r="BE1307">
        <v>1</v>
      </c>
      <c r="BF1307">
        <v>2</v>
      </c>
      <c r="BG1307">
        <v>2</v>
      </c>
      <c r="BH1307">
        <v>1</v>
      </c>
      <c r="BI1307">
        <v>2</v>
      </c>
      <c r="BJ1307">
        <v>1</v>
      </c>
      <c r="BK1307">
        <v>1</v>
      </c>
      <c r="BL1307">
        <v>1</v>
      </c>
      <c r="BM1307">
        <v>1</v>
      </c>
      <c r="BN1307">
        <v>4</v>
      </c>
      <c r="BO1307">
        <v>1</v>
      </c>
      <c r="BP1307">
        <v>2</v>
      </c>
      <c r="BQ1307">
        <v>2</v>
      </c>
      <c r="BR1307">
        <v>1</v>
      </c>
      <c r="BS1307">
        <v>1</v>
      </c>
    </row>
    <row r="1308" spans="1:72">
      <c r="A1308" s="9">
        <v>5356</v>
      </c>
      <c r="B1308" s="9">
        <v>1</v>
      </c>
      <c r="C1308" s="9">
        <v>6</v>
      </c>
      <c r="D1308" s="9">
        <v>1</v>
      </c>
      <c r="E1308" s="9">
        <v>2</v>
      </c>
      <c r="F1308" s="9">
        <v>0</v>
      </c>
      <c r="G1308" s="9">
        <v>0</v>
      </c>
      <c r="H1308" s="9">
        <v>0</v>
      </c>
      <c r="I1308" s="9">
        <v>1</v>
      </c>
      <c r="J1308" s="9">
        <v>0</v>
      </c>
      <c r="K1308" s="9">
        <v>0</v>
      </c>
      <c r="L1308" s="9">
        <v>0</v>
      </c>
      <c r="M1308" s="9">
        <v>2</v>
      </c>
      <c r="N1308" s="9">
        <v>2</v>
      </c>
      <c r="O1308" s="9">
        <v>1</v>
      </c>
      <c r="P1308" s="9">
        <v>1</v>
      </c>
      <c r="Q1308" s="9">
        <v>1</v>
      </c>
      <c r="R1308" s="9">
        <v>2</v>
      </c>
      <c r="S1308" s="9">
        <v>1</v>
      </c>
      <c r="T1308" s="9">
        <v>2</v>
      </c>
      <c r="U1308" s="9">
        <v>1</v>
      </c>
      <c r="V1308" s="9">
        <v>2</v>
      </c>
      <c r="W1308" s="75">
        <v>2</v>
      </c>
      <c r="X1308" s="75" t="s">
        <v>956</v>
      </c>
      <c r="Y1308" s="75" t="s">
        <v>952</v>
      </c>
      <c r="Z1308" s="9" t="s">
        <v>952</v>
      </c>
      <c r="AA1308" s="9">
        <v>2</v>
      </c>
      <c r="AB1308" s="9">
        <v>1</v>
      </c>
      <c r="AC1308" s="9">
        <v>1</v>
      </c>
      <c r="AD1308" s="9">
        <v>1</v>
      </c>
      <c r="AE1308" s="9">
        <v>1</v>
      </c>
      <c r="AF1308" s="9">
        <v>1</v>
      </c>
      <c r="AG1308" s="9">
        <v>2</v>
      </c>
      <c r="AH1308" s="91">
        <v>1</v>
      </c>
      <c r="AI1308" s="9">
        <v>2</v>
      </c>
      <c r="AJ1308">
        <v>2</v>
      </c>
      <c r="AK1308" t="s">
        <v>957</v>
      </c>
      <c r="AL1308" s="58">
        <v>2</v>
      </c>
      <c r="AM1308">
        <v>1</v>
      </c>
      <c r="AN1308">
        <v>2</v>
      </c>
      <c r="AO1308">
        <v>2</v>
      </c>
      <c r="AP1308">
        <v>1</v>
      </c>
      <c r="AQ1308">
        <v>2</v>
      </c>
      <c r="AR1308">
        <v>1</v>
      </c>
      <c r="AS1308">
        <v>2</v>
      </c>
      <c r="AT1308">
        <v>2</v>
      </c>
      <c r="AU1308">
        <v>1</v>
      </c>
      <c r="AV1308">
        <v>2</v>
      </c>
      <c r="AW1308">
        <v>1</v>
      </c>
      <c r="AX1308">
        <v>1</v>
      </c>
      <c r="AY1308">
        <v>1</v>
      </c>
      <c r="AZ1308">
        <v>1</v>
      </c>
      <c r="BA1308">
        <v>1</v>
      </c>
      <c r="BB1308">
        <v>2</v>
      </c>
      <c r="BC1308">
        <v>1</v>
      </c>
      <c r="BD1308">
        <v>1</v>
      </c>
      <c r="BE1308">
        <v>1</v>
      </c>
      <c r="BF1308">
        <v>1</v>
      </c>
      <c r="BG1308">
        <v>1</v>
      </c>
      <c r="BH1308">
        <v>1</v>
      </c>
      <c r="BI1308">
        <v>1</v>
      </c>
      <c r="BJ1308">
        <v>1</v>
      </c>
      <c r="BK1308">
        <v>1</v>
      </c>
      <c r="BL1308">
        <v>1</v>
      </c>
      <c r="BM1308">
        <v>2</v>
      </c>
      <c r="BN1308">
        <v>4</v>
      </c>
      <c r="BO1308">
        <v>1</v>
      </c>
      <c r="BP1308">
        <v>2</v>
      </c>
      <c r="BQ1308">
        <v>2</v>
      </c>
      <c r="BR1308">
        <v>1</v>
      </c>
      <c r="BS1308">
        <v>2</v>
      </c>
      <c r="BT1308" t="s">
        <v>629</v>
      </c>
    </row>
    <row r="1309" spans="1:72" hidden="1">
      <c r="A1309" s="9">
        <v>5357</v>
      </c>
      <c r="B1309" s="9">
        <v>2</v>
      </c>
      <c r="C1309" s="9">
        <v>4</v>
      </c>
      <c r="D1309" s="9">
        <v>1</v>
      </c>
      <c r="E1309" s="9">
        <v>14</v>
      </c>
      <c r="F1309" s="9">
        <v>0</v>
      </c>
      <c r="G1309" s="9">
        <v>0</v>
      </c>
      <c r="H1309" s="9">
        <v>0</v>
      </c>
      <c r="I1309" s="9">
        <v>0</v>
      </c>
      <c r="J1309" s="9">
        <v>0</v>
      </c>
      <c r="K1309" s="9">
        <v>0</v>
      </c>
      <c r="L1309" s="9">
        <v>1</v>
      </c>
      <c r="M1309" s="9">
        <v>1</v>
      </c>
      <c r="N1309" s="9">
        <v>1</v>
      </c>
      <c r="O1309" s="9">
        <v>2</v>
      </c>
      <c r="P1309" s="9">
        <v>2</v>
      </c>
      <c r="Q1309" s="9">
        <v>1</v>
      </c>
      <c r="R1309" s="9">
        <v>1</v>
      </c>
      <c r="S1309" s="9">
        <v>1</v>
      </c>
      <c r="T1309" s="9">
        <v>1</v>
      </c>
      <c r="U1309" s="9">
        <v>2</v>
      </c>
      <c r="V1309" s="9" t="s">
        <v>957</v>
      </c>
      <c r="W1309" s="75">
        <v>2</v>
      </c>
      <c r="X1309" s="75" t="s">
        <v>956</v>
      </c>
      <c r="Y1309" s="75" t="s">
        <v>952</v>
      </c>
      <c r="Z1309" s="9" t="s">
        <v>952</v>
      </c>
      <c r="AA1309" s="9">
        <v>2</v>
      </c>
      <c r="AB1309" s="9">
        <v>2</v>
      </c>
      <c r="AC1309" s="9">
        <v>1</v>
      </c>
      <c r="AD1309" s="9">
        <v>1</v>
      </c>
      <c r="AE1309" s="9">
        <v>2</v>
      </c>
      <c r="AF1309" s="9">
        <v>1</v>
      </c>
      <c r="AG1309" s="9">
        <v>1</v>
      </c>
      <c r="AH1309" s="91">
        <v>2</v>
      </c>
      <c r="AI1309" s="9">
        <v>2</v>
      </c>
      <c r="AJ1309">
        <v>2</v>
      </c>
      <c r="AK1309" t="s">
        <v>957</v>
      </c>
      <c r="AL1309" s="58">
        <v>1</v>
      </c>
      <c r="AM1309">
        <v>1</v>
      </c>
      <c r="AN1309">
        <v>1</v>
      </c>
      <c r="AO1309">
        <v>2</v>
      </c>
      <c r="AP1309">
        <v>1</v>
      </c>
      <c r="AQ1309">
        <v>2</v>
      </c>
      <c r="AR1309">
        <v>1</v>
      </c>
      <c r="AS1309">
        <v>2</v>
      </c>
      <c r="AT1309">
        <v>2</v>
      </c>
      <c r="AU1309">
        <v>2</v>
      </c>
      <c r="AV1309">
        <v>2</v>
      </c>
      <c r="AW1309">
        <v>2</v>
      </c>
      <c r="AX1309">
        <v>2</v>
      </c>
      <c r="AY1309">
        <v>2</v>
      </c>
      <c r="AZ1309">
        <v>2</v>
      </c>
      <c r="BA1309">
        <v>2</v>
      </c>
      <c r="BB1309">
        <v>2</v>
      </c>
      <c r="BC1309">
        <v>1</v>
      </c>
      <c r="BD1309">
        <v>1</v>
      </c>
      <c r="BE1309">
        <v>1</v>
      </c>
      <c r="BF1309">
        <v>2</v>
      </c>
      <c r="BG1309">
        <v>2</v>
      </c>
      <c r="BH1309">
        <v>1</v>
      </c>
      <c r="BI1309">
        <v>1</v>
      </c>
      <c r="BJ1309">
        <v>1</v>
      </c>
      <c r="BK1309">
        <v>3</v>
      </c>
      <c r="BL1309">
        <v>3</v>
      </c>
      <c r="BM1309">
        <v>2</v>
      </c>
      <c r="BN1309">
        <v>4</v>
      </c>
      <c r="BO1309">
        <v>2</v>
      </c>
      <c r="BP1309">
        <v>2</v>
      </c>
      <c r="BQ1309">
        <v>3</v>
      </c>
      <c r="BR1309">
        <v>1</v>
      </c>
      <c r="BS1309">
        <v>5</v>
      </c>
    </row>
    <row r="1310" spans="1:72" hidden="1">
      <c r="A1310" s="9">
        <v>5358</v>
      </c>
      <c r="B1310" s="9">
        <v>2</v>
      </c>
      <c r="C1310" s="9">
        <v>1</v>
      </c>
      <c r="D1310" s="9">
        <v>6</v>
      </c>
      <c r="E1310" s="9">
        <v>1</v>
      </c>
      <c r="F1310" s="9">
        <v>0</v>
      </c>
      <c r="G1310" s="9">
        <v>0</v>
      </c>
      <c r="H1310" s="9">
        <v>0</v>
      </c>
      <c r="I1310" s="9">
        <v>1</v>
      </c>
      <c r="J1310" s="9">
        <v>0</v>
      </c>
      <c r="K1310" s="9">
        <v>0</v>
      </c>
      <c r="L1310" s="9">
        <v>0</v>
      </c>
      <c r="M1310" s="9">
        <v>1</v>
      </c>
      <c r="N1310" s="9">
        <v>1</v>
      </c>
      <c r="O1310" s="9">
        <v>1</v>
      </c>
      <c r="P1310" s="9">
        <v>1</v>
      </c>
      <c r="Q1310" s="9">
        <v>2</v>
      </c>
      <c r="R1310" s="9" t="s">
        <v>957</v>
      </c>
      <c r="S1310" s="9" t="s">
        <v>957</v>
      </c>
      <c r="T1310" s="9">
        <v>2</v>
      </c>
      <c r="U1310" s="9">
        <v>1</v>
      </c>
      <c r="V1310" s="9">
        <v>2</v>
      </c>
      <c r="W1310" s="75">
        <v>1</v>
      </c>
      <c r="X1310" s="75">
        <v>1</v>
      </c>
      <c r="Y1310" s="75">
        <v>1</v>
      </c>
      <c r="Z1310" s="9">
        <v>1</v>
      </c>
      <c r="AA1310" s="9">
        <v>2</v>
      </c>
      <c r="AB1310" s="9">
        <v>1</v>
      </c>
      <c r="AC1310" s="9">
        <v>1</v>
      </c>
      <c r="AD1310" s="9">
        <v>1</v>
      </c>
      <c r="AE1310" s="9">
        <v>2</v>
      </c>
      <c r="AF1310" s="9">
        <v>1</v>
      </c>
      <c r="AG1310" s="9">
        <v>1</v>
      </c>
      <c r="AH1310" s="91">
        <v>1</v>
      </c>
      <c r="AI1310" s="9">
        <v>2</v>
      </c>
      <c r="AJ1310">
        <v>2</v>
      </c>
      <c r="AK1310" t="s">
        <v>957</v>
      </c>
      <c r="AL1310" s="58">
        <v>2</v>
      </c>
      <c r="AM1310">
        <v>1</v>
      </c>
      <c r="AN1310">
        <v>1</v>
      </c>
      <c r="AO1310">
        <v>2</v>
      </c>
      <c r="AP1310">
        <v>2</v>
      </c>
      <c r="AQ1310">
        <v>2</v>
      </c>
      <c r="AR1310">
        <v>1</v>
      </c>
      <c r="AS1310">
        <v>2</v>
      </c>
      <c r="AT1310">
        <v>1</v>
      </c>
      <c r="AU1310">
        <v>1</v>
      </c>
      <c r="AV1310">
        <v>2</v>
      </c>
      <c r="AW1310">
        <v>2</v>
      </c>
      <c r="AX1310">
        <v>2</v>
      </c>
      <c r="AY1310">
        <v>2</v>
      </c>
      <c r="AZ1310">
        <v>2</v>
      </c>
      <c r="BA1310">
        <v>1</v>
      </c>
      <c r="BB1310">
        <v>2</v>
      </c>
      <c r="BC1310">
        <v>1</v>
      </c>
      <c r="BD1310">
        <v>2</v>
      </c>
      <c r="BE1310">
        <v>1</v>
      </c>
      <c r="BF1310">
        <v>2</v>
      </c>
      <c r="BG1310">
        <v>2</v>
      </c>
      <c r="BH1310">
        <v>1</v>
      </c>
      <c r="BI1310">
        <v>2</v>
      </c>
      <c r="BJ1310">
        <v>2</v>
      </c>
      <c r="BK1310">
        <v>2</v>
      </c>
      <c r="BL1310">
        <v>2</v>
      </c>
      <c r="BM1310">
        <v>2</v>
      </c>
      <c r="BN1310">
        <v>4</v>
      </c>
      <c r="BO1310">
        <v>2</v>
      </c>
      <c r="BP1310">
        <v>2</v>
      </c>
      <c r="BQ1310">
        <v>3</v>
      </c>
      <c r="BR1310">
        <v>1</v>
      </c>
      <c r="BS1310">
        <v>2</v>
      </c>
    </row>
    <row r="1311" spans="1:72" hidden="1">
      <c r="A1311" s="9">
        <v>5359</v>
      </c>
      <c r="B1311" s="9">
        <v>2</v>
      </c>
      <c r="C1311" s="9">
        <v>6</v>
      </c>
      <c r="D1311" s="9">
        <v>4</v>
      </c>
      <c r="E1311" s="9">
        <v>16</v>
      </c>
      <c r="F1311" s="9">
        <v>0</v>
      </c>
      <c r="G1311" s="9">
        <v>0</v>
      </c>
      <c r="H1311" s="9">
        <v>0</v>
      </c>
      <c r="I1311" s="9">
        <v>0</v>
      </c>
      <c r="J1311" s="9">
        <v>0</v>
      </c>
      <c r="K1311" s="9">
        <v>1</v>
      </c>
      <c r="L1311" s="9">
        <v>0</v>
      </c>
      <c r="M1311" s="9">
        <v>2</v>
      </c>
      <c r="N1311" s="9">
        <v>1</v>
      </c>
      <c r="O1311" s="9">
        <v>1</v>
      </c>
      <c r="P1311" s="9">
        <v>1</v>
      </c>
      <c r="Q1311" s="9">
        <v>1</v>
      </c>
      <c r="R1311" s="9">
        <v>1</v>
      </c>
      <c r="S1311" s="9">
        <v>1</v>
      </c>
      <c r="T1311" s="9">
        <v>2</v>
      </c>
      <c r="U1311" s="9">
        <v>1</v>
      </c>
      <c r="V1311" s="9">
        <v>2</v>
      </c>
      <c r="W1311" s="75">
        <v>2</v>
      </c>
      <c r="X1311" s="75" t="s">
        <v>956</v>
      </c>
      <c r="Y1311" s="75" t="s">
        <v>952</v>
      </c>
      <c r="Z1311" s="9" t="s">
        <v>952</v>
      </c>
      <c r="AA1311" s="9">
        <v>1</v>
      </c>
      <c r="AB1311" s="9">
        <v>2</v>
      </c>
      <c r="AC1311" s="9">
        <v>1</v>
      </c>
      <c r="AD1311" s="9">
        <v>1</v>
      </c>
      <c r="AE1311" s="9">
        <v>1</v>
      </c>
      <c r="AF1311" s="9">
        <v>1</v>
      </c>
      <c r="AG1311" s="9">
        <v>1</v>
      </c>
      <c r="AH1311" s="91">
        <v>1</v>
      </c>
      <c r="AI1311" s="9">
        <v>2</v>
      </c>
      <c r="AJ1311">
        <v>2</v>
      </c>
      <c r="AK1311" t="s">
        <v>957</v>
      </c>
      <c r="AL1311" s="58">
        <v>2</v>
      </c>
      <c r="AM1311">
        <v>1</v>
      </c>
      <c r="AN1311">
        <v>1</v>
      </c>
      <c r="AO1311">
        <v>2</v>
      </c>
      <c r="AP1311">
        <v>1</v>
      </c>
      <c r="AQ1311">
        <v>2</v>
      </c>
      <c r="AR1311">
        <v>1</v>
      </c>
      <c r="AS1311">
        <v>1</v>
      </c>
      <c r="AT1311">
        <v>1</v>
      </c>
      <c r="AU1311">
        <v>1</v>
      </c>
      <c r="AV1311">
        <v>2</v>
      </c>
      <c r="AW1311">
        <v>1</v>
      </c>
      <c r="AX1311">
        <v>1</v>
      </c>
      <c r="AY1311">
        <v>1</v>
      </c>
      <c r="AZ1311">
        <v>1</v>
      </c>
      <c r="BA1311">
        <v>1</v>
      </c>
      <c r="BB1311">
        <v>2</v>
      </c>
      <c r="BC1311">
        <v>1</v>
      </c>
      <c r="BD1311">
        <v>1</v>
      </c>
      <c r="BE1311">
        <v>1</v>
      </c>
      <c r="BF1311">
        <v>1</v>
      </c>
      <c r="BG1311">
        <v>2</v>
      </c>
      <c r="BH1311">
        <v>1</v>
      </c>
      <c r="BI1311">
        <v>2</v>
      </c>
      <c r="BJ1311">
        <v>2</v>
      </c>
      <c r="BK1311">
        <v>2</v>
      </c>
      <c r="BL1311">
        <v>2</v>
      </c>
      <c r="BM1311">
        <v>1</v>
      </c>
      <c r="BN1311">
        <v>3</v>
      </c>
      <c r="BO1311">
        <v>2</v>
      </c>
      <c r="BP1311">
        <v>2</v>
      </c>
      <c r="BQ1311">
        <v>2</v>
      </c>
      <c r="BR1311">
        <v>1</v>
      </c>
      <c r="BS1311">
        <v>1</v>
      </c>
      <c r="BT1311" t="s">
        <v>630</v>
      </c>
    </row>
    <row r="1312" spans="1:72">
      <c r="A1312" s="9">
        <v>5360</v>
      </c>
      <c r="B1312" s="9">
        <v>2</v>
      </c>
      <c r="C1312" s="9">
        <v>4</v>
      </c>
      <c r="D1312" s="9">
        <v>4</v>
      </c>
      <c r="E1312" s="9">
        <v>7</v>
      </c>
      <c r="F1312" s="9">
        <v>0</v>
      </c>
      <c r="G1312" s="9">
        <v>0</v>
      </c>
      <c r="H1312" s="9">
        <v>1</v>
      </c>
      <c r="I1312" s="9">
        <v>1</v>
      </c>
      <c r="J1312" s="9">
        <v>0</v>
      </c>
      <c r="K1312" s="9">
        <v>0</v>
      </c>
      <c r="L1312" s="9">
        <v>0</v>
      </c>
      <c r="M1312" s="9">
        <v>2</v>
      </c>
      <c r="N1312" s="9">
        <v>2</v>
      </c>
      <c r="O1312" s="9">
        <v>2</v>
      </c>
      <c r="P1312" s="9">
        <v>1</v>
      </c>
      <c r="Q1312" s="9">
        <v>1</v>
      </c>
      <c r="R1312" s="9">
        <v>1</v>
      </c>
      <c r="S1312" s="9">
        <v>2</v>
      </c>
      <c r="T1312" s="9">
        <v>2</v>
      </c>
      <c r="U1312" s="9">
        <v>1</v>
      </c>
      <c r="V1312" s="9">
        <v>1</v>
      </c>
      <c r="W1312" s="75">
        <v>2</v>
      </c>
      <c r="X1312" s="75" t="s">
        <v>956</v>
      </c>
      <c r="Y1312" s="75" t="s">
        <v>952</v>
      </c>
      <c r="Z1312" s="9" t="s">
        <v>952</v>
      </c>
      <c r="AA1312" s="9">
        <v>2</v>
      </c>
      <c r="AB1312" s="9">
        <v>1</v>
      </c>
      <c r="AC1312" s="9">
        <v>1</v>
      </c>
      <c r="AD1312" s="9">
        <v>1</v>
      </c>
      <c r="AE1312" s="9">
        <v>1</v>
      </c>
      <c r="AF1312" s="9">
        <v>1</v>
      </c>
      <c r="AG1312" s="9">
        <v>1</v>
      </c>
      <c r="AH1312" s="91">
        <v>1</v>
      </c>
      <c r="AI1312" s="9">
        <v>1</v>
      </c>
      <c r="AJ1312">
        <v>2</v>
      </c>
      <c r="AK1312" t="s">
        <v>957</v>
      </c>
      <c r="AL1312" s="58">
        <v>2</v>
      </c>
      <c r="AM1312">
        <v>1</v>
      </c>
      <c r="AN1312">
        <v>1</v>
      </c>
      <c r="AO1312">
        <v>2</v>
      </c>
      <c r="AP1312">
        <v>1</v>
      </c>
      <c r="AQ1312">
        <v>2</v>
      </c>
      <c r="AR1312">
        <v>2</v>
      </c>
      <c r="AS1312">
        <v>2</v>
      </c>
      <c r="AT1312">
        <v>1</v>
      </c>
      <c r="AU1312">
        <v>1</v>
      </c>
      <c r="AV1312">
        <v>2</v>
      </c>
      <c r="AW1312">
        <v>1</v>
      </c>
      <c r="AX1312">
        <v>2</v>
      </c>
      <c r="AY1312">
        <v>2</v>
      </c>
      <c r="AZ1312">
        <v>1</v>
      </c>
      <c r="BA1312">
        <v>1</v>
      </c>
      <c r="BB1312">
        <v>2</v>
      </c>
      <c r="BC1312">
        <v>1</v>
      </c>
      <c r="BD1312">
        <v>1</v>
      </c>
      <c r="BE1312">
        <v>1</v>
      </c>
      <c r="BF1312">
        <v>1</v>
      </c>
      <c r="BG1312">
        <v>3</v>
      </c>
      <c r="BH1312">
        <v>2</v>
      </c>
      <c r="BI1312">
        <v>2</v>
      </c>
      <c r="BJ1312">
        <v>1</v>
      </c>
      <c r="BK1312">
        <v>2</v>
      </c>
      <c r="BL1312">
        <v>1</v>
      </c>
      <c r="BM1312">
        <v>2</v>
      </c>
      <c r="BN1312">
        <v>4</v>
      </c>
      <c r="BO1312">
        <v>2</v>
      </c>
      <c r="BP1312">
        <v>4</v>
      </c>
      <c r="BQ1312">
        <v>2</v>
      </c>
      <c r="BR1312">
        <v>1</v>
      </c>
      <c r="BS1312">
        <v>2</v>
      </c>
    </row>
    <row r="1313" spans="1:72" hidden="1">
      <c r="A1313" s="9">
        <v>5361</v>
      </c>
      <c r="B1313" s="9">
        <v>2</v>
      </c>
      <c r="C1313" s="9">
        <v>2</v>
      </c>
      <c r="D1313" s="9">
        <v>3</v>
      </c>
      <c r="E1313" s="9">
        <v>17</v>
      </c>
      <c r="F1313" s="9">
        <v>0</v>
      </c>
      <c r="G1313" s="9">
        <v>0</v>
      </c>
      <c r="H1313" s="9">
        <v>0</v>
      </c>
      <c r="I1313" s="9">
        <v>0</v>
      </c>
      <c r="J1313" s="9">
        <v>0</v>
      </c>
      <c r="K1313" s="9">
        <v>1</v>
      </c>
      <c r="L1313" s="9">
        <v>0</v>
      </c>
      <c r="M1313" s="9">
        <v>3</v>
      </c>
      <c r="N1313" s="9">
        <v>1</v>
      </c>
      <c r="O1313" s="9">
        <v>1</v>
      </c>
      <c r="P1313" s="9">
        <v>1</v>
      </c>
      <c r="Q1313" s="9">
        <v>1</v>
      </c>
      <c r="R1313" s="9">
        <v>1</v>
      </c>
      <c r="S1313" s="9">
        <v>1</v>
      </c>
      <c r="T1313" s="9">
        <v>2</v>
      </c>
      <c r="U1313" s="9">
        <v>1</v>
      </c>
      <c r="V1313" s="9">
        <v>2</v>
      </c>
      <c r="W1313" s="75">
        <v>2</v>
      </c>
      <c r="X1313" s="75" t="s">
        <v>956</v>
      </c>
      <c r="Y1313" s="75" t="s">
        <v>952</v>
      </c>
      <c r="Z1313" s="9" t="s">
        <v>952</v>
      </c>
      <c r="AA1313" s="9">
        <v>1</v>
      </c>
      <c r="AB1313" s="9">
        <v>2</v>
      </c>
      <c r="AC1313" s="9">
        <v>1</v>
      </c>
      <c r="AD1313" s="9">
        <v>1</v>
      </c>
      <c r="AE1313" s="9">
        <v>2</v>
      </c>
      <c r="AF1313" s="9">
        <v>1</v>
      </c>
      <c r="AG1313" s="9">
        <v>1</v>
      </c>
      <c r="AH1313" s="91">
        <v>1</v>
      </c>
      <c r="AI1313" s="9">
        <v>2</v>
      </c>
      <c r="AJ1313">
        <v>2</v>
      </c>
      <c r="AK1313" t="s">
        <v>957</v>
      </c>
      <c r="AL1313" s="58">
        <v>1</v>
      </c>
      <c r="AM1313">
        <v>1</v>
      </c>
      <c r="AN1313">
        <v>1</v>
      </c>
      <c r="AO1313">
        <v>2</v>
      </c>
      <c r="AP1313">
        <v>1</v>
      </c>
      <c r="AQ1313">
        <v>1</v>
      </c>
      <c r="AR1313">
        <v>2</v>
      </c>
      <c r="AS1313">
        <v>2</v>
      </c>
      <c r="AT1313">
        <v>2</v>
      </c>
      <c r="AU1313">
        <v>2</v>
      </c>
      <c r="AV1313">
        <v>2</v>
      </c>
      <c r="AW1313">
        <v>1</v>
      </c>
      <c r="AX1313">
        <v>2</v>
      </c>
      <c r="AY1313">
        <v>2</v>
      </c>
      <c r="AZ1313">
        <v>2</v>
      </c>
      <c r="BA1313">
        <v>2</v>
      </c>
      <c r="BB1313">
        <v>2</v>
      </c>
      <c r="BC1313">
        <v>1</v>
      </c>
      <c r="BD1313">
        <v>1</v>
      </c>
      <c r="BE1313">
        <v>1</v>
      </c>
      <c r="BF1313">
        <v>1</v>
      </c>
      <c r="BG1313">
        <v>1</v>
      </c>
      <c r="BH1313">
        <v>1</v>
      </c>
      <c r="BI1313">
        <v>2</v>
      </c>
      <c r="BJ1313">
        <v>1</v>
      </c>
      <c r="BK1313">
        <v>2</v>
      </c>
      <c r="BL1313">
        <v>3</v>
      </c>
      <c r="BM1313">
        <v>1</v>
      </c>
      <c r="BN1313">
        <v>4</v>
      </c>
      <c r="BO1313">
        <v>2</v>
      </c>
      <c r="BP1313">
        <v>3</v>
      </c>
      <c r="BQ1313">
        <v>2</v>
      </c>
      <c r="BR1313">
        <v>1</v>
      </c>
      <c r="BS1313">
        <v>5</v>
      </c>
    </row>
    <row r="1314" spans="1:72" hidden="1">
      <c r="A1314" s="9">
        <v>5362</v>
      </c>
      <c r="B1314" s="9">
        <v>1</v>
      </c>
      <c r="C1314" s="9">
        <v>3</v>
      </c>
      <c r="D1314" s="9">
        <v>1</v>
      </c>
      <c r="E1314" s="9">
        <v>8</v>
      </c>
      <c r="F1314" s="9">
        <v>0</v>
      </c>
      <c r="G1314" s="9">
        <v>0</v>
      </c>
      <c r="H1314" s="9">
        <v>0</v>
      </c>
      <c r="I1314" s="9">
        <v>0</v>
      </c>
      <c r="J1314" s="9">
        <v>0</v>
      </c>
      <c r="K1314" s="9">
        <v>1</v>
      </c>
      <c r="L1314" s="9">
        <v>0</v>
      </c>
      <c r="M1314" s="9">
        <v>2</v>
      </c>
      <c r="N1314" s="9">
        <v>1</v>
      </c>
      <c r="O1314" s="9">
        <v>2</v>
      </c>
      <c r="P1314" s="9">
        <v>2</v>
      </c>
      <c r="Q1314" s="9">
        <v>1</v>
      </c>
      <c r="R1314" s="9">
        <v>1</v>
      </c>
      <c r="S1314" s="9">
        <v>1</v>
      </c>
      <c r="T1314" s="9">
        <v>2</v>
      </c>
      <c r="U1314" s="9">
        <v>1</v>
      </c>
      <c r="V1314" s="9">
        <v>2</v>
      </c>
      <c r="W1314" s="75">
        <v>1</v>
      </c>
      <c r="X1314" s="75">
        <v>1</v>
      </c>
      <c r="Y1314" s="75">
        <v>2</v>
      </c>
      <c r="Z1314" s="9">
        <v>1</v>
      </c>
      <c r="AA1314" s="9">
        <v>2</v>
      </c>
      <c r="AB1314" s="9">
        <v>2</v>
      </c>
      <c r="AC1314" s="9">
        <v>2</v>
      </c>
      <c r="AD1314" s="9">
        <v>1</v>
      </c>
      <c r="AE1314" s="9">
        <v>2</v>
      </c>
      <c r="AF1314" s="9">
        <v>1</v>
      </c>
      <c r="AG1314" s="9">
        <v>1</v>
      </c>
      <c r="AH1314" s="91">
        <v>2</v>
      </c>
      <c r="AI1314" s="9">
        <v>2</v>
      </c>
      <c r="AJ1314">
        <v>2</v>
      </c>
      <c r="AK1314" t="s">
        <v>957</v>
      </c>
      <c r="AL1314" s="58">
        <v>2</v>
      </c>
      <c r="AM1314">
        <v>1</v>
      </c>
      <c r="AN1314">
        <v>2</v>
      </c>
      <c r="AO1314">
        <v>2</v>
      </c>
      <c r="AP1314">
        <v>1</v>
      </c>
      <c r="AQ1314">
        <v>1</v>
      </c>
      <c r="AR1314">
        <v>2</v>
      </c>
      <c r="AS1314">
        <v>2</v>
      </c>
      <c r="AT1314">
        <v>2</v>
      </c>
      <c r="AU1314">
        <v>2</v>
      </c>
      <c r="AV1314">
        <v>2</v>
      </c>
      <c r="AW1314">
        <v>2</v>
      </c>
      <c r="AX1314">
        <v>2</v>
      </c>
      <c r="AY1314">
        <v>2</v>
      </c>
      <c r="AZ1314">
        <v>2</v>
      </c>
      <c r="BA1314">
        <v>1</v>
      </c>
      <c r="BB1314">
        <v>1</v>
      </c>
      <c r="BC1314">
        <v>1</v>
      </c>
      <c r="BD1314">
        <v>1</v>
      </c>
      <c r="BE1314">
        <v>1</v>
      </c>
      <c r="BF1314">
        <v>2</v>
      </c>
      <c r="BG1314">
        <v>1</v>
      </c>
      <c r="BH1314">
        <v>1</v>
      </c>
      <c r="BI1314">
        <v>3</v>
      </c>
      <c r="BJ1314">
        <v>2</v>
      </c>
      <c r="BK1314">
        <v>3</v>
      </c>
      <c r="BL1314">
        <v>2</v>
      </c>
      <c r="BM1314">
        <v>3</v>
      </c>
      <c r="BN1314">
        <v>4</v>
      </c>
      <c r="BO1314">
        <v>3</v>
      </c>
      <c r="BP1314">
        <v>2</v>
      </c>
      <c r="BQ1314">
        <v>3</v>
      </c>
      <c r="BR1314">
        <v>1</v>
      </c>
      <c r="BS1314">
        <v>5</v>
      </c>
    </row>
    <row r="1315" spans="1:72" hidden="1">
      <c r="A1315" s="9">
        <v>5363</v>
      </c>
      <c r="B1315" s="9">
        <v>2</v>
      </c>
      <c r="C1315" s="9">
        <v>4</v>
      </c>
      <c r="D1315" s="9">
        <v>5</v>
      </c>
      <c r="E1315" s="9">
        <v>14</v>
      </c>
      <c r="F1315" s="9">
        <v>0</v>
      </c>
      <c r="G1315" s="9">
        <v>1</v>
      </c>
      <c r="H1315" s="9">
        <v>1</v>
      </c>
      <c r="I1315" s="9">
        <v>1</v>
      </c>
      <c r="J1315" s="9">
        <v>0</v>
      </c>
      <c r="K1315" s="9">
        <v>0</v>
      </c>
      <c r="L1315" s="9">
        <v>0</v>
      </c>
      <c r="M1315" s="9">
        <v>3</v>
      </c>
      <c r="N1315" s="9">
        <v>1</v>
      </c>
      <c r="O1315" s="9">
        <v>2</v>
      </c>
      <c r="P1315" s="9">
        <v>1</v>
      </c>
      <c r="Q1315" s="9">
        <v>1</v>
      </c>
      <c r="R1315" s="9">
        <v>2</v>
      </c>
      <c r="S1315" s="9"/>
      <c r="T1315" s="9">
        <v>2</v>
      </c>
      <c r="U1315" s="9">
        <v>1</v>
      </c>
      <c r="V1315" s="9">
        <v>1</v>
      </c>
      <c r="W1315" s="75">
        <v>2</v>
      </c>
      <c r="X1315" s="75" t="s">
        <v>956</v>
      </c>
      <c r="Y1315" s="75" t="s">
        <v>952</v>
      </c>
      <c r="Z1315" s="9" t="s">
        <v>952</v>
      </c>
      <c r="AA1315" s="9">
        <v>1</v>
      </c>
      <c r="AB1315" s="9">
        <v>2</v>
      </c>
      <c r="AC1315" s="9">
        <v>1</v>
      </c>
      <c r="AD1315" s="9">
        <v>1</v>
      </c>
      <c r="AE1315" s="9">
        <v>2</v>
      </c>
      <c r="AF1315" s="9">
        <v>2</v>
      </c>
      <c r="AG1315" s="9">
        <v>1</v>
      </c>
      <c r="AH1315" s="91">
        <v>1</v>
      </c>
      <c r="AI1315" s="9">
        <v>1</v>
      </c>
      <c r="AJ1315">
        <v>1</v>
      </c>
      <c r="AK1315">
        <v>1</v>
      </c>
      <c r="AL1315" s="58">
        <v>2</v>
      </c>
      <c r="AM1315">
        <v>2</v>
      </c>
      <c r="AN1315">
        <v>2</v>
      </c>
      <c r="AO1315">
        <v>2</v>
      </c>
      <c r="AP1315">
        <v>2</v>
      </c>
      <c r="AQ1315">
        <v>2</v>
      </c>
      <c r="AR1315">
        <v>2</v>
      </c>
      <c r="AS1315">
        <v>2</v>
      </c>
      <c r="AT1315">
        <v>1</v>
      </c>
      <c r="AU1315">
        <v>1</v>
      </c>
      <c r="AV1315">
        <v>2</v>
      </c>
      <c r="AW1315">
        <v>1</v>
      </c>
      <c r="AX1315">
        <v>2</v>
      </c>
      <c r="AY1315">
        <v>2</v>
      </c>
      <c r="AZ1315">
        <v>2</v>
      </c>
      <c r="BA1315">
        <v>1</v>
      </c>
      <c r="BB1315">
        <v>2</v>
      </c>
      <c r="BC1315">
        <v>1</v>
      </c>
      <c r="BD1315">
        <v>1</v>
      </c>
      <c r="BE1315">
        <v>1</v>
      </c>
      <c r="BF1315">
        <v>2</v>
      </c>
      <c r="BG1315">
        <v>1</v>
      </c>
      <c r="BH1315">
        <v>1</v>
      </c>
      <c r="BI1315">
        <v>2</v>
      </c>
      <c r="BJ1315">
        <v>1</v>
      </c>
      <c r="BK1315">
        <v>3</v>
      </c>
      <c r="BL1315">
        <v>2</v>
      </c>
      <c r="BM1315">
        <v>2</v>
      </c>
      <c r="BN1315">
        <v>3</v>
      </c>
      <c r="BO1315">
        <v>3</v>
      </c>
      <c r="BP1315">
        <v>1</v>
      </c>
      <c r="BQ1315">
        <v>3</v>
      </c>
      <c r="BR1315">
        <v>1</v>
      </c>
      <c r="BS1315">
        <v>3</v>
      </c>
      <c r="BT1315" t="s">
        <v>631</v>
      </c>
    </row>
    <row r="1316" spans="1:72" hidden="1">
      <c r="A1316" s="9">
        <v>5364</v>
      </c>
      <c r="B1316" s="9">
        <v>1</v>
      </c>
      <c r="C1316" s="9">
        <v>3</v>
      </c>
      <c r="D1316" s="9">
        <v>1</v>
      </c>
      <c r="E1316" s="9">
        <v>9</v>
      </c>
      <c r="F1316" s="9">
        <v>1</v>
      </c>
      <c r="G1316" s="9">
        <v>0</v>
      </c>
      <c r="H1316" s="9">
        <v>0</v>
      </c>
      <c r="I1316" s="9">
        <v>0</v>
      </c>
      <c r="J1316" s="9">
        <v>0</v>
      </c>
      <c r="K1316" s="9">
        <v>0</v>
      </c>
      <c r="L1316" s="9">
        <v>0</v>
      </c>
      <c r="M1316" s="9">
        <v>3</v>
      </c>
      <c r="N1316" s="9">
        <v>1</v>
      </c>
      <c r="O1316" s="9">
        <v>1</v>
      </c>
      <c r="P1316" s="9">
        <v>1</v>
      </c>
      <c r="Q1316" s="9">
        <v>1</v>
      </c>
      <c r="R1316" s="9">
        <v>1</v>
      </c>
      <c r="S1316" s="9">
        <v>1</v>
      </c>
      <c r="T1316" s="9">
        <v>1</v>
      </c>
      <c r="U1316" s="9">
        <v>1</v>
      </c>
      <c r="V1316" s="9">
        <v>2</v>
      </c>
      <c r="W1316" s="75">
        <v>2</v>
      </c>
      <c r="X1316" s="75" t="s">
        <v>956</v>
      </c>
      <c r="Y1316" s="75" t="s">
        <v>952</v>
      </c>
      <c r="Z1316" s="9" t="s">
        <v>952</v>
      </c>
      <c r="AA1316" s="9">
        <v>1</v>
      </c>
      <c r="AB1316" s="9">
        <v>2</v>
      </c>
      <c r="AC1316" s="9">
        <v>1</v>
      </c>
      <c r="AD1316" s="9">
        <v>1</v>
      </c>
      <c r="AE1316" s="9">
        <v>2</v>
      </c>
      <c r="AF1316" s="9">
        <v>1</v>
      </c>
      <c r="AG1316" s="9">
        <v>1</v>
      </c>
      <c r="AH1316" s="91">
        <v>1</v>
      </c>
      <c r="AI1316" s="9">
        <v>2</v>
      </c>
      <c r="AJ1316">
        <v>1</v>
      </c>
      <c r="AK1316">
        <v>1</v>
      </c>
      <c r="AL1316" s="58">
        <v>1</v>
      </c>
      <c r="AM1316">
        <v>1</v>
      </c>
      <c r="AN1316">
        <v>1</v>
      </c>
      <c r="AO1316">
        <v>2</v>
      </c>
      <c r="AP1316">
        <v>1</v>
      </c>
      <c r="AQ1316">
        <v>2</v>
      </c>
      <c r="AR1316">
        <v>1</v>
      </c>
      <c r="AS1316">
        <v>2</v>
      </c>
      <c r="AT1316">
        <v>2</v>
      </c>
      <c r="AU1316">
        <v>2</v>
      </c>
      <c r="AV1316">
        <v>2</v>
      </c>
      <c r="AW1316">
        <v>1</v>
      </c>
      <c r="AX1316">
        <v>1</v>
      </c>
      <c r="AY1316">
        <v>1</v>
      </c>
      <c r="AZ1316">
        <v>1</v>
      </c>
      <c r="BA1316">
        <v>1</v>
      </c>
      <c r="BB1316">
        <v>1</v>
      </c>
      <c r="BC1316">
        <v>1</v>
      </c>
      <c r="BD1316">
        <v>1</v>
      </c>
      <c r="BE1316">
        <v>1</v>
      </c>
      <c r="BF1316">
        <v>2</v>
      </c>
      <c r="BG1316">
        <v>2</v>
      </c>
      <c r="BH1316">
        <v>1</v>
      </c>
      <c r="BI1316">
        <v>2</v>
      </c>
      <c r="BJ1316">
        <v>2</v>
      </c>
      <c r="BK1316">
        <v>3</v>
      </c>
      <c r="BL1316">
        <v>2</v>
      </c>
      <c r="BM1316">
        <v>2</v>
      </c>
      <c r="BN1316">
        <v>3</v>
      </c>
      <c r="BO1316">
        <v>2</v>
      </c>
      <c r="BP1316">
        <v>2</v>
      </c>
      <c r="BQ1316">
        <v>1</v>
      </c>
      <c r="BR1316">
        <v>2</v>
      </c>
      <c r="BS1316">
        <v>2</v>
      </c>
    </row>
    <row r="1317" spans="1:72" hidden="1">
      <c r="A1317" s="9">
        <v>5365</v>
      </c>
      <c r="B1317" s="9">
        <v>1</v>
      </c>
      <c r="C1317" s="9">
        <v>3</v>
      </c>
      <c r="D1317" s="9">
        <v>1</v>
      </c>
      <c r="E1317" s="9">
        <v>9</v>
      </c>
      <c r="F1317" s="9">
        <v>1</v>
      </c>
      <c r="G1317" s="9">
        <v>0</v>
      </c>
      <c r="H1317" s="9">
        <v>0</v>
      </c>
      <c r="I1317" s="9">
        <v>0</v>
      </c>
      <c r="J1317" s="9">
        <v>0</v>
      </c>
      <c r="K1317" s="9">
        <v>0</v>
      </c>
      <c r="L1317" s="9">
        <v>0</v>
      </c>
      <c r="M1317" s="9">
        <v>3</v>
      </c>
      <c r="N1317" s="9">
        <v>1</v>
      </c>
      <c r="O1317" s="9">
        <v>2</v>
      </c>
      <c r="P1317" s="9">
        <v>1</v>
      </c>
      <c r="Q1317" s="9">
        <v>1</v>
      </c>
      <c r="R1317" s="9">
        <v>1</v>
      </c>
      <c r="S1317" s="9">
        <v>1</v>
      </c>
      <c r="T1317" s="9">
        <v>1</v>
      </c>
      <c r="U1317" s="9">
        <v>1</v>
      </c>
      <c r="V1317" s="9">
        <v>1</v>
      </c>
      <c r="W1317" s="75">
        <v>1</v>
      </c>
      <c r="X1317" s="75">
        <v>2</v>
      </c>
      <c r="Y1317" s="75">
        <v>2</v>
      </c>
      <c r="Z1317" s="9">
        <v>1</v>
      </c>
      <c r="AA1317" s="9">
        <v>1</v>
      </c>
      <c r="AB1317" s="9">
        <v>2</v>
      </c>
      <c r="AC1317" s="9">
        <v>1</v>
      </c>
      <c r="AD1317" s="9">
        <v>1</v>
      </c>
      <c r="AE1317" s="9">
        <v>1</v>
      </c>
      <c r="AF1317" s="9">
        <v>1</v>
      </c>
      <c r="AG1317" s="9">
        <v>1</v>
      </c>
      <c r="AH1317" s="91">
        <v>1</v>
      </c>
      <c r="AI1317" s="9">
        <v>2</v>
      </c>
      <c r="AJ1317">
        <v>1</v>
      </c>
      <c r="AK1317">
        <v>1</v>
      </c>
      <c r="AL1317" s="58">
        <v>2</v>
      </c>
      <c r="AM1317">
        <v>1</v>
      </c>
      <c r="AN1317">
        <v>2</v>
      </c>
      <c r="AO1317">
        <v>2</v>
      </c>
      <c r="AP1317">
        <v>2</v>
      </c>
      <c r="AQ1317">
        <v>2</v>
      </c>
      <c r="AR1317">
        <v>2</v>
      </c>
      <c r="AS1317">
        <v>2</v>
      </c>
      <c r="AT1317">
        <v>2</v>
      </c>
      <c r="AU1317">
        <v>2</v>
      </c>
      <c r="AV1317">
        <v>1</v>
      </c>
      <c r="AW1317">
        <v>1</v>
      </c>
      <c r="AX1317">
        <v>1</v>
      </c>
      <c r="AY1317">
        <v>1</v>
      </c>
      <c r="AZ1317">
        <v>2</v>
      </c>
      <c r="BA1317">
        <v>1</v>
      </c>
      <c r="BB1317">
        <v>2</v>
      </c>
      <c r="BC1317">
        <v>1</v>
      </c>
      <c r="BD1317">
        <v>1</v>
      </c>
      <c r="BE1317">
        <v>1</v>
      </c>
      <c r="BF1317">
        <v>1</v>
      </c>
      <c r="BG1317">
        <v>1</v>
      </c>
      <c r="BH1317">
        <v>1</v>
      </c>
      <c r="BI1317">
        <v>2</v>
      </c>
      <c r="BJ1317">
        <v>1</v>
      </c>
      <c r="BK1317">
        <v>2</v>
      </c>
      <c r="BL1317">
        <v>1</v>
      </c>
      <c r="BM1317">
        <v>2</v>
      </c>
      <c r="BN1317">
        <v>4</v>
      </c>
      <c r="BO1317">
        <v>2</v>
      </c>
      <c r="BP1317">
        <v>4</v>
      </c>
      <c r="BQ1317">
        <v>3</v>
      </c>
      <c r="BR1317">
        <v>1</v>
      </c>
      <c r="BS1317">
        <v>1</v>
      </c>
    </row>
    <row r="1318" spans="1:72" hidden="1">
      <c r="A1318" s="9">
        <v>5366</v>
      </c>
      <c r="B1318" s="9">
        <v>2</v>
      </c>
      <c r="C1318" s="9">
        <v>4</v>
      </c>
      <c r="D1318" s="9">
        <v>4</v>
      </c>
      <c r="E1318" s="9">
        <v>10</v>
      </c>
      <c r="F1318" s="9">
        <v>0</v>
      </c>
      <c r="G1318" s="9">
        <v>0</v>
      </c>
      <c r="H1318" s="9">
        <v>1</v>
      </c>
      <c r="I1318" s="9">
        <v>1</v>
      </c>
      <c r="J1318" s="9">
        <v>1</v>
      </c>
      <c r="K1318" s="9">
        <v>0</v>
      </c>
      <c r="L1318" s="9">
        <v>0</v>
      </c>
      <c r="M1318" s="9">
        <v>2</v>
      </c>
      <c r="N1318" s="9">
        <v>1</v>
      </c>
      <c r="O1318" s="9">
        <v>1</v>
      </c>
      <c r="P1318" s="9">
        <v>1</v>
      </c>
      <c r="Q1318" s="9">
        <v>1</v>
      </c>
      <c r="R1318" s="9">
        <v>1</v>
      </c>
      <c r="S1318" s="9">
        <v>2</v>
      </c>
      <c r="T1318" s="9">
        <v>1</v>
      </c>
      <c r="U1318" s="9">
        <v>1</v>
      </c>
      <c r="V1318" s="9">
        <v>2</v>
      </c>
      <c r="W1318" s="75">
        <v>1</v>
      </c>
      <c r="X1318" s="75">
        <v>1</v>
      </c>
      <c r="Y1318" s="75">
        <v>2</v>
      </c>
      <c r="Z1318" s="9">
        <v>1</v>
      </c>
      <c r="AA1318" s="9">
        <v>1</v>
      </c>
      <c r="AB1318" s="9">
        <v>2</v>
      </c>
      <c r="AC1318" s="9">
        <v>1</v>
      </c>
      <c r="AD1318" s="9">
        <v>1</v>
      </c>
      <c r="AE1318" s="9">
        <v>2</v>
      </c>
      <c r="AF1318" s="9">
        <v>1</v>
      </c>
      <c r="AG1318" s="9">
        <v>2</v>
      </c>
      <c r="AH1318" s="91">
        <v>2</v>
      </c>
      <c r="AI1318" s="9">
        <v>2</v>
      </c>
      <c r="AJ1318">
        <v>1</v>
      </c>
      <c r="AK1318">
        <v>1</v>
      </c>
      <c r="AL1318" s="58">
        <v>1</v>
      </c>
      <c r="AM1318">
        <v>1</v>
      </c>
      <c r="AN1318">
        <v>1</v>
      </c>
      <c r="AO1318">
        <v>2</v>
      </c>
      <c r="AP1318">
        <v>1</v>
      </c>
      <c r="AQ1318">
        <v>2</v>
      </c>
      <c r="AR1318">
        <v>2</v>
      </c>
      <c r="AS1318">
        <v>2</v>
      </c>
      <c r="AT1318">
        <v>1</v>
      </c>
      <c r="AU1318">
        <v>2</v>
      </c>
      <c r="AV1318">
        <v>2</v>
      </c>
      <c r="AW1318">
        <v>2</v>
      </c>
      <c r="AX1318">
        <v>2</v>
      </c>
      <c r="AY1318">
        <v>2</v>
      </c>
      <c r="AZ1318">
        <v>1</v>
      </c>
      <c r="BA1318">
        <v>1</v>
      </c>
      <c r="BB1318">
        <v>2</v>
      </c>
      <c r="BC1318">
        <v>1</v>
      </c>
      <c r="BD1318">
        <v>1</v>
      </c>
      <c r="BE1318">
        <v>1</v>
      </c>
      <c r="BF1318">
        <v>2</v>
      </c>
      <c r="BG1318">
        <v>2</v>
      </c>
      <c r="BH1318">
        <v>1</v>
      </c>
      <c r="BI1318">
        <v>2</v>
      </c>
      <c r="BJ1318">
        <v>2</v>
      </c>
      <c r="BK1318">
        <v>2</v>
      </c>
      <c r="BL1318">
        <v>1</v>
      </c>
      <c r="BM1318">
        <v>1</v>
      </c>
      <c r="BN1318">
        <v>4</v>
      </c>
      <c r="BO1318">
        <v>1</v>
      </c>
      <c r="BP1318">
        <v>2</v>
      </c>
      <c r="BQ1318">
        <v>2</v>
      </c>
      <c r="BR1318">
        <v>1</v>
      </c>
      <c r="BS1318">
        <v>2</v>
      </c>
    </row>
    <row r="1319" spans="1:72">
      <c r="A1319" s="9">
        <v>5367</v>
      </c>
      <c r="B1319" s="9">
        <v>1</v>
      </c>
      <c r="C1319" s="9">
        <v>5</v>
      </c>
      <c r="D1319" s="9">
        <v>1</v>
      </c>
      <c r="E1319" s="9">
        <v>12</v>
      </c>
      <c r="F1319" s="9">
        <v>0</v>
      </c>
      <c r="G1319" s="9">
        <v>0</v>
      </c>
      <c r="H1319" s="9">
        <v>1</v>
      </c>
      <c r="I1319" s="9">
        <v>1</v>
      </c>
      <c r="J1319" s="9">
        <v>0</v>
      </c>
      <c r="K1319" s="9">
        <v>0</v>
      </c>
      <c r="L1319" s="9">
        <v>0</v>
      </c>
      <c r="M1319" s="9">
        <v>2</v>
      </c>
      <c r="N1319" s="9">
        <v>2</v>
      </c>
      <c r="O1319" s="9">
        <v>2</v>
      </c>
      <c r="P1319" s="9">
        <v>1</v>
      </c>
      <c r="Q1319" s="9">
        <v>1</v>
      </c>
      <c r="R1319" s="9">
        <v>1</v>
      </c>
      <c r="S1319" s="9">
        <v>1</v>
      </c>
      <c r="T1319" s="9">
        <v>1</v>
      </c>
      <c r="U1319" s="9">
        <v>1</v>
      </c>
      <c r="V1319" s="9">
        <v>2</v>
      </c>
      <c r="W1319" s="75">
        <v>1</v>
      </c>
      <c r="X1319" s="75">
        <v>1</v>
      </c>
      <c r="Y1319" s="75">
        <v>1</v>
      </c>
      <c r="Z1319" s="9">
        <v>1</v>
      </c>
      <c r="AA1319" s="9">
        <v>1</v>
      </c>
      <c r="AB1319" s="9">
        <v>2</v>
      </c>
      <c r="AC1319" s="9">
        <v>1</v>
      </c>
      <c r="AD1319" s="9">
        <v>1</v>
      </c>
      <c r="AE1319" s="9">
        <v>2</v>
      </c>
      <c r="AF1319" s="9">
        <v>2</v>
      </c>
      <c r="AG1319" s="9">
        <v>2</v>
      </c>
      <c r="AH1319" s="91">
        <v>2</v>
      </c>
      <c r="AI1319" s="9">
        <v>2</v>
      </c>
      <c r="AJ1319">
        <v>1</v>
      </c>
      <c r="AK1319">
        <v>1</v>
      </c>
      <c r="AL1319" s="58">
        <v>2</v>
      </c>
      <c r="AM1319">
        <v>1</v>
      </c>
      <c r="AN1319">
        <v>2</v>
      </c>
      <c r="AO1319">
        <v>2</v>
      </c>
      <c r="AP1319">
        <v>2</v>
      </c>
      <c r="AQ1319">
        <v>2</v>
      </c>
      <c r="AR1319">
        <v>2</v>
      </c>
      <c r="AS1319">
        <v>2</v>
      </c>
      <c r="AT1319">
        <v>1</v>
      </c>
      <c r="AU1319">
        <v>2</v>
      </c>
      <c r="AV1319">
        <v>2</v>
      </c>
      <c r="AW1319">
        <v>1</v>
      </c>
      <c r="AX1319">
        <v>1</v>
      </c>
      <c r="AY1319">
        <v>2</v>
      </c>
      <c r="AZ1319">
        <v>2</v>
      </c>
      <c r="BA1319">
        <v>1</v>
      </c>
      <c r="BB1319">
        <v>2</v>
      </c>
      <c r="BC1319">
        <v>1</v>
      </c>
      <c r="BD1319">
        <v>1</v>
      </c>
      <c r="BE1319">
        <v>1</v>
      </c>
      <c r="BF1319">
        <v>1</v>
      </c>
      <c r="BG1319">
        <v>1</v>
      </c>
      <c r="BH1319">
        <v>1</v>
      </c>
      <c r="BI1319">
        <v>2</v>
      </c>
      <c r="BJ1319">
        <v>1</v>
      </c>
      <c r="BK1319">
        <v>2</v>
      </c>
      <c r="BL1319">
        <v>2</v>
      </c>
      <c r="BM1319">
        <v>3</v>
      </c>
      <c r="BN1319">
        <v>3</v>
      </c>
      <c r="BO1319">
        <v>4</v>
      </c>
      <c r="BP1319">
        <v>2</v>
      </c>
      <c r="BQ1319">
        <v>2</v>
      </c>
      <c r="BR1319">
        <v>1</v>
      </c>
      <c r="BS1319">
        <v>1</v>
      </c>
    </row>
    <row r="1320" spans="1:72" hidden="1">
      <c r="A1320" s="9">
        <v>5368</v>
      </c>
      <c r="B1320" s="9">
        <v>1</v>
      </c>
      <c r="C1320" s="9">
        <v>7</v>
      </c>
      <c r="D1320" s="9">
        <v>7</v>
      </c>
      <c r="E1320" s="9">
        <v>15</v>
      </c>
      <c r="F1320" s="9">
        <v>0</v>
      </c>
      <c r="G1320" s="9">
        <v>0</v>
      </c>
      <c r="H1320" s="9">
        <v>0</v>
      </c>
      <c r="I1320" s="9">
        <v>0</v>
      </c>
      <c r="J1320" s="9">
        <v>0</v>
      </c>
      <c r="K1320" s="9">
        <v>1</v>
      </c>
      <c r="L1320" s="9">
        <v>0</v>
      </c>
      <c r="M1320" s="9">
        <v>2</v>
      </c>
      <c r="N1320" s="9">
        <v>1</v>
      </c>
      <c r="O1320" s="9">
        <v>1</v>
      </c>
      <c r="P1320" s="9">
        <v>1</v>
      </c>
      <c r="Q1320" s="9">
        <v>1</v>
      </c>
      <c r="R1320" s="9">
        <v>1</v>
      </c>
      <c r="S1320" s="9">
        <v>1</v>
      </c>
      <c r="T1320" s="9">
        <v>1</v>
      </c>
      <c r="U1320" s="9">
        <v>1</v>
      </c>
      <c r="V1320" s="9">
        <v>1</v>
      </c>
      <c r="W1320" s="75">
        <v>2</v>
      </c>
      <c r="X1320" s="75" t="s">
        <v>956</v>
      </c>
      <c r="Y1320" s="75" t="s">
        <v>952</v>
      </c>
      <c r="Z1320" s="9" t="s">
        <v>952</v>
      </c>
      <c r="AA1320" s="9">
        <v>2</v>
      </c>
      <c r="AB1320" s="9">
        <v>2</v>
      </c>
      <c r="AC1320" s="9">
        <v>2</v>
      </c>
      <c r="AD1320" s="9">
        <v>1</v>
      </c>
      <c r="AE1320" s="9">
        <v>2</v>
      </c>
      <c r="AF1320" s="9">
        <v>1</v>
      </c>
      <c r="AG1320" s="9">
        <v>1</v>
      </c>
      <c r="AH1320" s="91">
        <v>1</v>
      </c>
      <c r="AI1320" s="9">
        <v>2</v>
      </c>
      <c r="AJ1320">
        <v>2</v>
      </c>
      <c r="AK1320" t="s">
        <v>957</v>
      </c>
      <c r="AL1320" s="58">
        <v>2</v>
      </c>
      <c r="AM1320">
        <v>1</v>
      </c>
      <c r="AN1320">
        <v>1</v>
      </c>
      <c r="AO1320">
        <v>1</v>
      </c>
      <c r="AP1320">
        <v>1</v>
      </c>
      <c r="AQ1320">
        <v>2</v>
      </c>
      <c r="AR1320">
        <v>1</v>
      </c>
      <c r="AS1320">
        <v>2</v>
      </c>
      <c r="AT1320">
        <v>1</v>
      </c>
      <c r="AU1320">
        <v>1</v>
      </c>
      <c r="AV1320">
        <v>2</v>
      </c>
      <c r="AW1320">
        <v>1</v>
      </c>
      <c r="AX1320">
        <v>2</v>
      </c>
      <c r="AY1320">
        <v>2</v>
      </c>
      <c r="AZ1320">
        <v>2</v>
      </c>
      <c r="BA1320">
        <v>1</v>
      </c>
      <c r="BB1320">
        <v>1</v>
      </c>
      <c r="BC1320">
        <v>1</v>
      </c>
      <c r="BD1320">
        <v>1</v>
      </c>
      <c r="BE1320">
        <v>1</v>
      </c>
      <c r="BF1320">
        <v>1</v>
      </c>
      <c r="BG1320">
        <v>1</v>
      </c>
      <c r="BH1320">
        <v>1</v>
      </c>
      <c r="BI1320">
        <v>1</v>
      </c>
      <c r="BJ1320">
        <v>1</v>
      </c>
      <c r="BK1320">
        <v>2</v>
      </c>
      <c r="BL1320">
        <v>1</v>
      </c>
      <c r="BM1320">
        <v>1</v>
      </c>
      <c r="BN1320">
        <v>4</v>
      </c>
      <c r="BO1320">
        <v>2</v>
      </c>
      <c r="BP1320">
        <v>4</v>
      </c>
      <c r="BQ1320">
        <v>2</v>
      </c>
      <c r="BR1320">
        <v>1</v>
      </c>
      <c r="BS1320">
        <v>2</v>
      </c>
      <c r="BT1320" t="s">
        <v>632</v>
      </c>
    </row>
    <row r="1321" spans="1:72">
      <c r="A1321" s="9">
        <v>5369</v>
      </c>
      <c r="B1321" s="9">
        <v>1</v>
      </c>
      <c r="C1321" s="9">
        <v>5</v>
      </c>
      <c r="D1321" s="9">
        <v>1</v>
      </c>
      <c r="E1321" s="9">
        <v>17</v>
      </c>
      <c r="F1321" s="9">
        <v>0</v>
      </c>
      <c r="G1321" s="9">
        <v>0</v>
      </c>
      <c r="H1321" s="9">
        <v>0</v>
      </c>
      <c r="I1321" s="9">
        <v>1</v>
      </c>
      <c r="J1321" s="9">
        <v>0</v>
      </c>
      <c r="K1321" s="9">
        <v>0</v>
      </c>
      <c r="L1321" s="9">
        <v>0</v>
      </c>
      <c r="M1321" s="9">
        <v>3</v>
      </c>
      <c r="N1321" s="9">
        <v>2</v>
      </c>
      <c r="O1321" s="9">
        <v>2</v>
      </c>
      <c r="P1321" s="9">
        <v>2</v>
      </c>
      <c r="Q1321" s="9">
        <v>1</v>
      </c>
      <c r="R1321" s="9">
        <v>1</v>
      </c>
      <c r="S1321" s="9">
        <v>1</v>
      </c>
      <c r="T1321" s="9">
        <v>2</v>
      </c>
      <c r="U1321" s="9">
        <v>2</v>
      </c>
      <c r="V1321" s="9" t="s">
        <v>957</v>
      </c>
      <c r="W1321" s="75">
        <v>2</v>
      </c>
      <c r="X1321" s="75" t="s">
        <v>956</v>
      </c>
      <c r="Y1321" s="75" t="s">
        <v>952</v>
      </c>
      <c r="Z1321" s="9" t="s">
        <v>952</v>
      </c>
      <c r="AA1321" s="9">
        <v>2</v>
      </c>
      <c r="AB1321" s="9">
        <v>2</v>
      </c>
      <c r="AC1321" s="9">
        <v>1</v>
      </c>
      <c r="AD1321" s="9">
        <v>1</v>
      </c>
      <c r="AE1321" s="9">
        <v>2</v>
      </c>
      <c r="AF1321" s="9">
        <v>1</v>
      </c>
      <c r="AG1321" s="9">
        <v>1</v>
      </c>
      <c r="AH1321" s="91">
        <v>1</v>
      </c>
      <c r="AI1321" s="9">
        <v>2</v>
      </c>
      <c r="AJ1321">
        <v>2</v>
      </c>
      <c r="AK1321" t="s">
        <v>957</v>
      </c>
      <c r="AL1321" s="58">
        <v>2</v>
      </c>
      <c r="AM1321">
        <v>1</v>
      </c>
      <c r="AN1321">
        <v>1</v>
      </c>
      <c r="AO1321">
        <v>2</v>
      </c>
      <c r="AP1321">
        <v>2</v>
      </c>
      <c r="AQ1321">
        <v>2</v>
      </c>
      <c r="AR1321">
        <v>2</v>
      </c>
      <c r="AS1321">
        <v>2</v>
      </c>
      <c r="AT1321">
        <v>2</v>
      </c>
      <c r="AU1321">
        <v>1</v>
      </c>
      <c r="AV1321">
        <v>2</v>
      </c>
      <c r="AW1321">
        <v>1</v>
      </c>
      <c r="AX1321">
        <v>2</v>
      </c>
      <c r="AY1321">
        <v>2</v>
      </c>
      <c r="AZ1321">
        <v>2</v>
      </c>
      <c r="BA1321">
        <v>2</v>
      </c>
      <c r="BB1321">
        <v>2</v>
      </c>
      <c r="BC1321">
        <v>1</v>
      </c>
      <c r="BD1321">
        <v>1</v>
      </c>
      <c r="BE1321">
        <v>1</v>
      </c>
      <c r="BF1321">
        <v>1</v>
      </c>
      <c r="BG1321">
        <v>1</v>
      </c>
      <c r="BH1321">
        <v>1</v>
      </c>
      <c r="BI1321">
        <v>1</v>
      </c>
      <c r="BJ1321">
        <v>1</v>
      </c>
      <c r="BK1321">
        <v>2</v>
      </c>
      <c r="BL1321">
        <v>1</v>
      </c>
      <c r="BM1321">
        <v>3</v>
      </c>
      <c r="BN1321">
        <v>4</v>
      </c>
      <c r="BO1321">
        <v>2</v>
      </c>
      <c r="BP1321">
        <v>4</v>
      </c>
      <c r="BQ1321">
        <v>3</v>
      </c>
      <c r="BR1321">
        <v>1</v>
      </c>
      <c r="BS1321">
        <v>5</v>
      </c>
      <c r="BT1321" t="s">
        <v>633</v>
      </c>
    </row>
    <row r="1322" spans="1:72" hidden="1">
      <c r="A1322" s="9">
        <v>5370</v>
      </c>
      <c r="B1322" s="9">
        <v>2</v>
      </c>
      <c r="C1322" s="9">
        <v>5</v>
      </c>
      <c r="D1322" s="9">
        <v>4</v>
      </c>
      <c r="E1322" s="9">
        <v>1</v>
      </c>
      <c r="F1322" s="9">
        <v>0</v>
      </c>
      <c r="G1322" s="9">
        <v>0</v>
      </c>
      <c r="H1322" s="9">
        <v>1</v>
      </c>
      <c r="I1322" s="9">
        <v>1</v>
      </c>
      <c r="J1322" s="9">
        <v>1</v>
      </c>
      <c r="K1322" s="9">
        <v>0</v>
      </c>
      <c r="L1322" s="9">
        <v>0</v>
      </c>
      <c r="M1322" s="9">
        <v>2</v>
      </c>
      <c r="N1322" s="9">
        <v>1</v>
      </c>
      <c r="O1322" s="9">
        <v>1</v>
      </c>
      <c r="P1322" s="9">
        <v>1</v>
      </c>
      <c r="Q1322" s="9">
        <v>1</v>
      </c>
      <c r="R1322" s="9">
        <v>1</v>
      </c>
      <c r="S1322" s="9">
        <v>1</v>
      </c>
      <c r="T1322" s="9">
        <v>2</v>
      </c>
      <c r="U1322" s="9">
        <v>1</v>
      </c>
      <c r="V1322" s="9">
        <v>2</v>
      </c>
      <c r="W1322" s="75">
        <v>2</v>
      </c>
      <c r="X1322" s="75" t="s">
        <v>956</v>
      </c>
      <c r="Y1322" s="75" t="s">
        <v>952</v>
      </c>
      <c r="Z1322" s="9" t="s">
        <v>952</v>
      </c>
      <c r="AA1322" s="9">
        <v>1</v>
      </c>
      <c r="AB1322" s="9">
        <v>1</v>
      </c>
      <c r="AC1322" s="9">
        <v>1</v>
      </c>
      <c r="AD1322" s="9">
        <v>1</v>
      </c>
      <c r="AE1322" s="9">
        <v>2</v>
      </c>
      <c r="AF1322" s="9">
        <v>1</v>
      </c>
      <c r="AG1322" s="9">
        <v>2</v>
      </c>
      <c r="AH1322" s="91"/>
      <c r="AI1322" s="9"/>
      <c r="AJ1322">
        <v>2</v>
      </c>
      <c r="AK1322" t="s">
        <v>957</v>
      </c>
      <c r="AL1322" s="58">
        <v>2</v>
      </c>
      <c r="AM1322">
        <v>1</v>
      </c>
      <c r="AN1322">
        <v>1</v>
      </c>
      <c r="AO1322">
        <v>1</v>
      </c>
      <c r="AP1322">
        <v>2</v>
      </c>
      <c r="AQ1322">
        <v>2</v>
      </c>
      <c r="AR1322">
        <v>1</v>
      </c>
      <c r="AS1322">
        <v>1</v>
      </c>
      <c r="AT1322">
        <v>1</v>
      </c>
      <c r="AU1322">
        <v>1</v>
      </c>
      <c r="AV1322">
        <v>2</v>
      </c>
      <c r="AW1322">
        <v>1</v>
      </c>
      <c r="AX1322">
        <v>2</v>
      </c>
      <c r="AY1322">
        <v>2</v>
      </c>
      <c r="AZ1322">
        <v>2</v>
      </c>
      <c r="BA1322">
        <v>1</v>
      </c>
      <c r="BB1322">
        <v>1</v>
      </c>
      <c r="BC1322">
        <v>1</v>
      </c>
      <c r="BD1322">
        <v>1</v>
      </c>
      <c r="BE1322">
        <v>1</v>
      </c>
      <c r="BF1322">
        <v>2</v>
      </c>
      <c r="BG1322">
        <v>1</v>
      </c>
      <c r="BH1322">
        <v>1</v>
      </c>
      <c r="BI1322">
        <v>1</v>
      </c>
      <c r="BJ1322">
        <v>1</v>
      </c>
      <c r="BK1322">
        <v>2</v>
      </c>
      <c r="BL1322">
        <v>2</v>
      </c>
      <c r="BM1322">
        <v>1</v>
      </c>
      <c r="BN1322">
        <v>4</v>
      </c>
      <c r="BO1322">
        <v>3</v>
      </c>
      <c r="BP1322">
        <v>2</v>
      </c>
      <c r="BQ1322">
        <v>3</v>
      </c>
      <c r="BR1322">
        <v>1</v>
      </c>
      <c r="BS1322">
        <v>2</v>
      </c>
    </row>
    <row r="1323" spans="1:72" hidden="1">
      <c r="A1323" s="9">
        <v>5371</v>
      </c>
      <c r="B1323" s="9">
        <v>1</v>
      </c>
      <c r="C1323" s="9">
        <v>8</v>
      </c>
      <c r="D1323" s="9">
        <v>7</v>
      </c>
      <c r="E1323" s="9">
        <v>15</v>
      </c>
      <c r="F1323" s="9">
        <v>0</v>
      </c>
      <c r="G1323" s="9">
        <v>0</v>
      </c>
      <c r="H1323" s="9">
        <v>0</v>
      </c>
      <c r="I1323" s="9">
        <v>0</v>
      </c>
      <c r="J1323" s="9">
        <v>0</v>
      </c>
      <c r="K1323" s="9">
        <v>1</v>
      </c>
      <c r="L1323" s="9">
        <v>0</v>
      </c>
      <c r="M1323" s="9">
        <v>2</v>
      </c>
      <c r="N1323" s="9">
        <v>1</v>
      </c>
      <c r="O1323" s="9">
        <v>2</v>
      </c>
      <c r="P1323" s="9">
        <v>1</v>
      </c>
      <c r="Q1323" s="9"/>
      <c r="R1323" s="9" t="s">
        <v>957</v>
      </c>
      <c r="S1323" s="9" t="s">
        <v>957</v>
      </c>
      <c r="T1323" s="9"/>
      <c r="U1323" s="9"/>
      <c r="V1323" s="9" t="s">
        <v>957</v>
      </c>
      <c r="W1323" s="75">
        <v>2</v>
      </c>
      <c r="X1323" s="75" t="s">
        <v>954</v>
      </c>
      <c r="Y1323" s="75" t="s">
        <v>952</v>
      </c>
      <c r="Z1323" s="9" t="s">
        <v>952</v>
      </c>
      <c r="AA1323" s="9">
        <v>1</v>
      </c>
      <c r="AB1323" s="9">
        <v>2</v>
      </c>
      <c r="AC1323" s="9">
        <v>1</v>
      </c>
      <c r="AD1323" s="9">
        <v>1</v>
      </c>
      <c r="AE1323" s="9">
        <v>2</v>
      </c>
      <c r="AF1323" s="9">
        <v>2</v>
      </c>
      <c r="AG1323" s="9">
        <v>1</v>
      </c>
      <c r="AH1323" s="91">
        <v>2</v>
      </c>
      <c r="AI1323" s="9">
        <v>2</v>
      </c>
      <c r="AJ1323">
        <v>2</v>
      </c>
      <c r="AK1323" t="s">
        <v>957</v>
      </c>
      <c r="AL1323" s="58">
        <v>2</v>
      </c>
      <c r="AM1323">
        <v>1</v>
      </c>
      <c r="AN1323">
        <v>1</v>
      </c>
      <c r="AO1323">
        <v>1</v>
      </c>
      <c r="AP1323">
        <v>2</v>
      </c>
      <c r="AQ1323">
        <v>2</v>
      </c>
      <c r="AR1323">
        <v>2</v>
      </c>
      <c r="AT1323">
        <v>2</v>
      </c>
      <c r="AU1323">
        <v>2</v>
      </c>
      <c r="AV1323">
        <v>2</v>
      </c>
      <c r="AW1323">
        <v>2</v>
      </c>
      <c r="AX1323">
        <v>2</v>
      </c>
      <c r="AY1323">
        <v>2</v>
      </c>
      <c r="AZ1323">
        <v>2</v>
      </c>
      <c r="BA1323">
        <v>1</v>
      </c>
      <c r="BB1323">
        <v>1</v>
      </c>
      <c r="BC1323">
        <v>1</v>
      </c>
      <c r="BD1323">
        <v>1</v>
      </c>
      <c r="BE1323">
        <v>2</v>
      </c>
      <c r="BF1323" t="s">
        <v>957</v>
      </c>
      <c r="BG1323" t="s">
        <v>957</v>
      </c>
      <c r="BH1323">
        <v>1</v>
      </c>
      <c r="BI1323">
        <v>3</v>
      </c>
      <c r="BJ1323">
        <v>2</v>
      </c>
      <c r="BK1323">
        <v>3</v>
      </c>
      <c r="BL1323">
        <v>3</v>
      </c>
      <c r="BM1323">
        <v>3</v>
      </c>
      <c r="BN1323">
        <v>4</v>
      </c>
      <c r="BO1323">
        <v>3</v>
      </c>
      <c r="BP1323">
        <v>4</v>
      </c>
      <c r="BQ1323">
        <v>3</v>
      </c>
      <c r="BR1323">
        <v>1</v>
      </c>
      <c r="BS1323">
        <v>5</v>
      </c>
    </row>
    <row r="1324" spans="1:72" hidden="1">
      <c r="A1324" s="9">
        <v>5372</v>
      </c>
      <c r="B1324" s="9">
        <v>2</v>
      </c>
      <c r="C1324" s="9">
        <v>1</v>
      </c>
      <c r="D1324" s="9">
        <v>6</v>
      </c>
      <c r="E1324" s="9">
        <v>8</v>
      </c>
      <c r="F1324" s="9">
        <v>0</v>
      </c>
      <c r="G1324" s="9">
        <v>0</v>
      </c>
      <c r="H1324" s="9">
        <v>0</v>
      </c>
      <c r="I1324" s="9">
        <v>1</v>
      </c>
      <c r="J1324" s="9">
        <v>0</v>
      </c>
      <c r="K1324" s="9">
        <v>0</v>
      </c>
      <c r="L1324" s="9">
        <v>0</v>
      </c>
      <c r="M1324" s="9">
        <v>1</v>
      </c>
      <c r="N1324" s="9">
        <v>1</v>
      </c>
      <c r="O1324" s="9">
        <v>1</v>
      </c>
      <c r="P1324" s="9">
        <v>1</v>
      </c>
      <c r="Q1324" s="9">
        <v>2</v>
      </c>
      <c r="R1324" s="9" t="s">
        <v>966</v>
      </c>
      <c r="S1324" s="9" t="s">
        <v>966</v>
      </c>
      <c r="T1324" s="9">
        <v>2</v>
      </c>
      <c r="U1324" s="9">
        <v>1</v>
      </c>
      <c r="V1324" s="9">
        <v>2</v>
      </c>
      <c r="W1324" s="75">
        <v>1</v>
      </c>
      <c r="X1324" s="75">
        <v>1</v>
      </c>
      <c r="Y1324" s="75">
        <v>2</v>
      </c>
      <c r="Z1324" s="9">
        <v>1</v>
      </c>
      <c r="AA1324" s="9">
        <v>2</v>
      </c>
      <c r="AB1324" s="9">
        <v>2</v>
      </c>
      <c r="AC1324" s="9">
        <v>2</v>
      </c>
      <c r="AD1324" s="9">
        <v>1</v>
      </c>
      <c r="AE1324" s="9">
        <v>2</v>
      </c>
      <c r="AF1324" s="9">
        <v>1</v>
      </c>
      <c r="AG1324" s="9">
        <v>1</v>
      </c>
      <c r="AH1324" s="91">
        <v>1</v>
      </c>
      <c r="AI1324" s="9">
        <v>2</v>
      </c>
      <c r="AJ1324">
        <v>2</v>
      </c>
      <c r="AK1324" t="s">
        <v>957</v>
      </c>
      <c r="AL1324" s="58">
        <v>2</v>
      </c>
      <c r="AM1324">
        <v>1</v>
      </c>
      <c r="AN1324">
        <v>2</v>
      </c>
      <c r="AO1324">
        <v>2</v>
      </c>
      <c r="AP1324">
        <v>2</v>
      </c>
      <c r="AQ1324">
        <v>2</v>
      </c>
      <c r="AR1324">
        <v>1</v>
      </c>
      <c r="AS1324">
        <v>2</v>
      </c>
      <c r="AT1324">
        <v>1</v>
      </c>
      <c r="AU1324">
        <v>2</v>
      </c>
      <c r="AV1324">
        <v>1</v>
      </c>
      <c r="AW1324">
        <v>1</v>
      </c>
      <c r="AX1324">
        <v>2</v>
      </c>
      <c r="AY1324">
        <v>2</v>
      </c>
      <c r="AZ1324">
        <v>1</v>
      </c>
      <c r="BA1324">
        <v>2</v>
      </c>
      <c r="BB1324">
        <v>1</v>
      </c>
      <c r="BC1324">
        <v>1</v>
      </c>
      <c r="BD1324">
        <v>1</v>
      </c>
      <c r="BE1324">
        <v>1</v>
      </c>
      <c r="BF1324">
        <v>1</v>
      </c>
      <c r="BG1324">
        <v>1</v>
      </c>
      <c r="BH1324">
        <v>1</v>
      </c>
      <c r="BI1324">
        <v>2</v>
      </c>
      <c r="BJ1324">
        <v>1</v>
      </c>
      <c r="BK1324">
        <v>2</v>
      </c>
      <c r="BL1324">
        <v>1</v>
      </c>
      <c r="BM1324">
        <v>1</v>
      </c>
      <c r="BN1324">
        <v>4</v>
      </c>
      <c r="BO1324">
        <v>2</v>
      </c>
      <c r="BP1324">
        <v>2</v>
      </c>
      <c r="BQ1324">
        <v>2</v>
      </c>
      <c r="BR1324">
        <v>3</v>
      </c>
      <c r="BS1324">
        <v>2</v>
      </c>
    </row>
    <row r="1325" spans="1:72" hidden="1">
      <c r="A1325" s="9">
        <v>5373</v>
      </c>
      <c r="B1325" s="9">
        <v>1</v>
      </c>
      <c r="C1325" s="9">
        <v>3</v>
      </c>
      <c r="D1325" s="9">
        <v>1</v>
      </c>
      <c r="E1325" s="9">
        <v>4</v>
      </c>
      <c r="F1325" s="9">
        <v>0</v>
      </c>
      <c r="G1325" s="9">
        <v>0</v>
      </c>
      <c r="H1325" s="9">
        <v>0</v>
      </c>
      <c r="I1325" s="9">
        <v>0</v>
      </c>
      <c r="J1325" s="9">
        <v>0</v>
      </c>
      <c r="K1325" s="9">
        <v>0</v>
      </c>
      <c r="L1325" s="9">
        <v>1</v>
      </c>
      <c r="M1325" s="9">
        <v>2</v>
      </c>
      <c r="N1325" s="9">
        <v>2</v>
      </c>
      <c r="O1325" s="9">
        <v>2</v>
      </c>
      <c r="P1325" s="9">
        <v>2</v>
      </c>
      <c r="Q1325" s="9">
        <v>1</v>
      </c>
      <c r="R1325" s="9">
        <v>1</v>
      </c>
      <c r="S1325" s="9">
        <v>1</v>
      </c>
      <c r="T1325" s="9">
        <v>2</v>
      </c>
      <c r="U1325" s="9">
        <v>1</v>
      </c>
      <c r="V1325" s="9">
        <v>2</v>
      </c>
      <c r="W1325" s="75">
        <v>2</v>
      </c>
      <c r="X1325" s="75" t="s">
        <v>956</v>
      </c>
      <c r="Y1325" s="75" t="s">
        <v>952</v>
      </c>
      <c r="Z1325" s="9" t="s">
        <v>952</v>
      </c>
      <c r="AA1325" s="9">
        <v>2</v>
      </c>
      <c r="AB1325" s="9">
        <v>2</v>
      </c>
      <c r="AC1325" s="9">
        <v>2</v>
      </c>
      <c r="AD1325" s="9">
        <v>1</v>
      </c>
      <c r="AE1325" s="9">
        <v>2</v>
      </c>
      <c r="AF1325" s="9">
        <v>1</v>
      </c>
      <c r="AG1325" s="9">
        <v>1</v>
      </c>
      <c r="AH1325" s="9">
        <v>2</v>
      </c>
      <c r="AI1325" s="9">
        <v>2</v>
      </c>
      <c r="AJ1325">
        <v>2</v>
      </c>
      <c r="AK1325" t="s">
        <v>957</v>
      </c>
      <c r="AL1325" s="58">
        <v>2</v>
      </c>
      <c r="AM1325">
        <v>1</v>
      </c>
      <c r="AN1325">
        <v>2</v>
      </c>
      <c r="AO1325">
        <v>2</v>
      </c>
      <c r="AP1325">
        <v>2</v>
      </c>
      <c r="AQ1325">
        <v>2</v>
      </c>
      <c r="AR1325">
        <v>2</v>
      </c>
      <c r="AS1325">
        <v>2</v>
      </c>
      <c r="AT1325">
        <v>2</v>
      </c>
      <c r="AU1325">
        <v>2</v>
      </c>
      <c r="AV1325">
        <v>2</v>
      </c>
      <c r="AW1325">
        <v>1</v>
      </c>
      <c r="AX1325">
        <v>2</v>
      </c>
      <c r="AY1325">
        <v>2</v>
      </c>
      <c r="AZ1325">
        <v>2</v>
      </c>
      <c r="BA1325">
        <v>2</v>
      </c>
      <c r="BB1325">
        <v>2</v>
      </c>
      <c r="BC1325">
        <v>1</v>
      </c>
      <c r="BD1325">
        <v>2</v>
      </c>
      <c r="BE1325">
        <v>2</v>
      </c>
      <c r="BF1325" t="s">
        <v>968</v>
      </c>
      <c r="BG1325" t="s">
        <v>957</v>
      </c>
      <c r="BH1325">
        <v>1</v>
      </c>
      <c r="BI1325">
        <v>4</v>
      </c>
      <c r="BJ1325">
        <v>4</v>
      </c>
      <c r="BK1325">
        <v>4</v>
      </c>
      <c r="BL1325">
        <v>4</v>
      </c>
      <c r="BM1325">
        <v>4</v>
      </c>
      <c r="BN1325">
        <v>4</v>
      </c>
      <c r="BO1325">
        <v>1</v>
      </c>
      <c r="BP1325">
        <v>4</v>
      </c>
      <c r="BQ1325">
        <v>3</v>
      </c>
      <c r="BR1325">
        <v>1</v>
      </c>
      <c r="BS1325">
        <v>5</v>
      </c>
    </row>
    <row r="1326" spans="1:72" hidden="1">
      <c r="A1326" s="9">
        <v>5374</v>
      </c>
      <c r="B1326" s="9">
        <v>1</v>
      </c>
      <c r="C1326" s="9">
        <v>4</v>
      </c>
      <c r="D1326" s="9">
        <v>1</v>
      </c>
      <c r="E1326" s="9">
        <v>9</v>
      </c>
      <c r="F1326" s="9">
        <v>1</v>
      </c>
      <c r="G1326" s="9">
        <v>1</v>
      </c>
      <c r="H1326" s="9">
        <v>0</v>
      </c>
      <c r="I1326" s="9">
        <v>1</v>
      </c>
      <c r="J1326" s="9">
        <v>0</v>
      </c>
      <c r="K1326" s="9">
        <v>0</v>
      </c>
      <c r="L1326" s="9">
        <v>0</v>
      </c>
      <c r="M1326" s="9">
        <v>2</v>
      </c>
      <c r="N1326" s="9">
        <v>2</v>
      </c>
      <c r="O1326" s="9">
        <v>2</v>
      </c>
      <c r="P1326" s="9">
        <v>2</v>
      </c>
      <c r="Q1326" s="9">
        <v>1</v>
      </c>
      <c r="R1326" s="9">
        <v>2</v>
      </c>
      <c r="S1326" s="9"/>
      <c r="T1326" s="9">
        <v>1</v>
      </c>
      <c r="U1326" s="9">
        <v>1</v>
      </c>
      <c r="V1326" s="9">
        <v>2</v>
      </c>
      <c r="W1326" s="75">
        <v>1</v>
      </c>
      <c r="X1326" s="75">
        <v>1</v>
      </c>
      <c r="Y1326" s="75">
        <v>2</v>
      </c>
      <c r="Z1326" s="9">
        <v>1</v>
      </c>
      <c r="AA1326" s="9">
        <v>2</v>
      </c>
      <c r="AB1326" s="9">
        <v>1</v>
      </c>
      <c r="AC1326" s="9">
        <v>2</v>
      </c>
      <c r="AD1326" s="9">
        <v>1</v>
      </c>
      <c r="AE1326" s="9">
        <v>2</v>
      </c>
      <c r="AF1326" s="9">
        <v>1</v>
      </c>
      <c r="AG1326" s="9">
        <v>2</v>
      </c>
      <c r="AH1326" s="91">
        <v>2</v>
      </c>
      <c r="AI1326" s="9">
        <v>2</v>
      </c>
      <c r="AJ1326">
        <v>1</v>
      </c>
      <c r="AK1326">
        <v>1</v>
      </c>
      <c r="AL1326" s="58">
        <v>2</v>
      </c>
      <c r="AM1326">
        <v>1</v>
      </c>
      <c r="AN1326">
        <v>2</v>
      </c>
      <c r="AO1326">
        <v>2</v>
      </c>
      <c r="AP1326">
        <v>2</v>
      </c>
      <c r="AQ1326">
        <v>2</v>
      </c>
      <c r="AR1326">
        <v>2</v>
      </c>
      <c r="AS1326">
        <v>2</v>
      </c>
      <c r="AT1326">
        <v>2</v>
      </c>
      <c r="AU1326">
        <v>1</v>
      </c>
      <c r="AV1326">
        <v>2</v>
      </c>
      <c r="AW1326">
        <v>1</v>
      </c>
      <c r="AX1326">
        <v>2</v>
      </c>
      <c r="AY1326">
        <v>2</v>
      </c>
      <c r="AZ1326">
        <v>2</v>
      </c>
      <c r="BA1326">
        <v>1</v>
      </c>
      <c r="BB1326">
        <v>2</v>
      </c>
      <c r="BC1326">
        <v>1</v>
      </c>
      <c r="BD1326">
        <v>1</v>
      </c>
      <c r="BE1326">
        <v>1</v>
      </c>
      <c r="BF1326">
        <v>2</v>
      </c>
      <c r="BG1326">
        <v>2</v>
      </c>
      <c r="BH1326">
        <v>1</v>
      </c>
      <c r="BI1326">
        <v>1</v>
      </c>
      <c r="BJ1326">
        <v>4</v>
      </c>
      <c r="BK1326">
        <v>3</v>
      </c>
      <c r="BL1326">
        <v>1</v>
      </c>
      <c r="BM1326">
        <v>1</v>
      </c>
      <c r="BN1326">
        <v>4</v>
      </c>
      <c r="BO1326">
        <v>4</v>
      </c>
      <c r="BP1326">
        <v>2</v>
      </c>
      <c r="BQ1326">
        <v>3</v>
      </c>
      <c r="BR1326">
        <v>1</v>
      </c>
      <c r="BS1326">
        <v>2</v>
      </c>
    </row>
    <row r="1327" spans="1:72">
      <c r="A1327" s="9">
        <v>5375</v>
      </c>
      <c r="B1327" s="9">
        <v>2</v>
      </c>
      <c r="C1327" s="9">
        <v>5</v>
      </c>
      <c r="D1327" s="9">
        <v>1</v>
      </c>
      <c r="E1327" s="9">
        <v>1</v>
      </c>
      <c r="F1327" s="9">
        <v>0</v>
      </c>
      <c r="G1327" s="9">
        <v>0</v>
      </c>
      <c r="H1327" s="9">
        <v>0</v>
      </c>
      <c r="I1327" s="9">
        <v>1</v>
      </c>
      <c r="J1327" s="9">
        <v>0</v>
      </c>
      <c r="K1327" s="9">
        <v>0</v>
      </c>
      <c r="L1327" s="9">
        <v>0</v>
      </c>
      <c r="M1327" s="9">
        <v>2</v>
      </c>
      <c r="N1327" s="9">
        <v>2</v>
      </c>
      <c r="O1327" s="9">
        <v>2</v>
      </c>
      <c r="P1327" s="9">
        <v>2</v>
      </c>
      <c r="Q1327" s="9">
        <v>1</v>
      </c>
      <c r="R1327" s="9">
        <v>1</v>
      </c>
      <c r="S1327" s="9">
        <v>2</v>
      </c>
      <c r="T1327" s="9">
        <v>1</v>
      </c>
      <c r="U1327" s="9">
        <v>1</v>
      </c>
      <c r="V1327" s="9">
        <v>2</v>
      </c>
      <c r="W1327" s="75">
        <v>1</v>
      </c>
      <c r="X1327" s="75">
        <v>2</v>
      </c>
      <c r="Y1327" s="75"/>
      <c r="Z1327" s="9"/>
      <c r="AA1327" s="9">
        <v>1</v>
      </c>
      <c r="AB1327" s="9">
        <v>1</v>
      </c>
      <c r="AC1327" s="9">
        <v>1</v>
      </c>
      <c r="AD1327" s="9">
        <v>1</v>
      </c>
      <c r="AE1327" s="9">
        <v>2</v>
      </c>
      <c r="AF1327" s="9">
        <v>1</v>
      </c>
      <c r="AG1327" s="9">
        <v>1</v>
      </c>
      <c r="AH1327" s="9">
        <v>1</v>
      </c>
      <c r="AI1327" s="9">
        <v>2</v>
      </c>
      <c r="AJ1327">
        <v>2</v>
      </c>
      <c r="AK1327" t="s">
        <v>957</v>
      </c>
      <c r="AL1327" s="58">
        <v>2</v>
      </c>
      <c r="AM1327">
        <v>1</v>
      </c>
      <c r="AN1327">
        <v>2</v>
      </c>
      <c r="AO1327">
        <v>2</v>
      </c>
      <c r="AP1327">
        <v>2</v>
      </c>
      <c r="AQ1327">
        <v>2</v>
      </c>
      <c r="AR1327">
        <v>2</v>
      </c>
      <c r="AS1327">
        <v>2</v>
      </c>
      <c r="AT1327">
        <v>2</v>
      </c>
      <c r="AU1327">
        <v>1</v>
      </c>
      <c r="AV1327">
        <v>2</v>
      </c>
      <c r="AW1327">
        <v>1</v>
      </c>
      <c r="AX1327">
        <v>1</v>
      </c>
      <c r="AY1327">
        <v>1</v>
      </c>
      <c r="AZ1327">
        <v>1</v>
      </c>
      <c r="BA1327">
        <v>1</v>
      </c>
      <c r="BB1327">
        <v>1</v>
      </c>
      <c r="BC1327">
        <v>1</v>
      </c>
      <c r="BD1327">
        <v>1</v>
      </c>
      <c r="BE1327">
        <v>1</v>
      </c>
      <c r="BF1327">
        <v>1</v>
      </c>
      <c r="BG1327">
        <v>2</v>
      </c>
      <c r="BH1327">
        <v>1</v>
      </c>
      <c r="BI1327">
        <v>2</v>
      </c>
      <c r="BJ1327">
        <v>1</v>
      </c>
      <c r="BK1327">
        <v>1</v>
      </c>
      <c r="BL1327">
        <v>1</v>
      </c>
      <c r="BM1327">
        <v>1</v>
      </c>
      <c r="BN1327">
        <v>4</v>
      </c>
      <c r="BO1327">
        <v>2</v>
      </c>
      <c r="BP1327">
        <v>2</v>
      </c>
      <c r="BQ1327">
        <v>3</v>
      </c>
      <c r="BR1327">
        <v>1</v>
      </c>
      <c r="BS1327">
        <v>2</v>
      </c>
    </row>
    <row r="1328" spans="1:72" hidden="1">
      <c r="A1328" s="9">
        <v>5376</v>
      </c>
      <c r="B1328" s="9">
        <v>2</v>
      </c>
      <c r="C1328" s="9">
        <v>4</v>
      </c>
      <c r="D1328" s="9">
        <v>5</v>
      </c>
      <c r="E1328" s="9">
        <v>5</v>
      </c>
      <c r="F1328" s="9">
        <v>0</v>
      </c>
      <c r="G1328" s="9">
        <v>0</v>
      </c>
      <c r="H1328" s="9">
        <v>0</v>
      </c>
      <c r="I1328" s="9">
        <v>1</v>
      </c>
      <c r="J1328" s="9">
        <v>0</v>
      </c>
      <c r="K1328" s="9">
        <v>0</v>
      </c>
      <c r="L1328" s="9">
        <v>0</v>
      </c>
      <c r="M1328" s="9">
        <v>2</v>
      </c>
      <c r="N1328" s="9">
        <v>1</v>
      </c>
      <c r="O1328" s="9">
        <v>1</v>
      </c>
      <c r="P1328" s="9">
        <v>1</v>
      </c>
      <c r="Q1328" s="9">
        <v>1</v>
      </c>
      <c r="R1328" s="9">
        <v>1</v>
      </c>
      <c r="S1328" s="9">
        <v>2</v>
      </c>
      <c r="T1328" s="9">
        <v>1</v>
      </c>
      <c r="U1328" s="9">
        <v>1</v>
      </c>
      <c r="V1328" s="9">
        <v>1</v>
      </c>
      <c r="W1328" s="75">
        <v>1</v>
      </c>
      <c r="X1328" s="75">
        <v>1</v>
      </c>
      <c r="Y1328" s="75">
        <v>2</v>
      </c>
      <c r="Z1328" s="9">
        <v>1</v>
      </c>
      <c r="AA1328" s="9">
        <v>1</v>
      </c>
      <c r="AB1328" s="9">
        <v>2</v>
      </c>
      <c r="AC1328" s="9">
        <v>1</v>
      </c>
      <c r="AD1328" s="9">
        <v>1</v>
      </c>
      <c r="AE1328" s="9">
        <v>2</v>
      </c>
      <c r="AF1328" s="9">
        <v>1</v>
      </c>
      <c r="AG1328" s="9">
        <v>1</v>
      </c>
      <c r="AH1328" s="91">
        <v>1</v>
      </c>
      <c r="AI1328" s="9">
        <v>2</v>
      </c>
      <c r="AJ1328">
        <v>2</v>
      </c>
      <c r="AK1328" t="s">
        <v>957</v>
      </c>
      <c r="AL1328" s="58">
        <v>1</v>
      </c>
      <c r="AM1328">
        <v>1</v>
      </c>
      <c r="AN1328">
        <v>2</v>
      </c>
      <c r="AO1328">
        <v>2</v>
      </c>
      <c r="AP1328">
        <v>1</v>
      </c>
      <c r="AQ1328">
        <v>1</v>
      </c>
      <c r="AR1328">
        <v>1</v>
      </c>
      <c r="AS1328">
        <v>2</v>
      </c>
      <c r="AT1328">
        <v>2</v>
      </c>
      <c r="AU1328">
        <v>1</v>
      </c>
      <c r="AV1328">
        <v>2</v>
      </c>
      <c r="AW1328">
        <v>2</v>
      </c>
      <c r="AX1328">
        <v>2</v>
      </c>
      <c r="AY1328">
        <v>2</v>
      </c>
      <c r="AZ1328">
        <v>1</v>
      </c>
      <c r="BA1328">
        <v>1</v>
      </c>
      <c r="BB1328">
        <v>2</v>
      </c>
      <c r="BC1328">
        <v>1</v>
      </c>
      <c r="BD1328">
        <v>1</v>
      </c>
      <c r="BE1328">
        <v>1</v>
      </c>
      <c r="BF1328">
        <v>1</v>
      </c>
      <c r="BG1328">
        <v>1</v>
      </c>
      <c r="BH1328">
        <v>1</v>
      </c>
      <c r="BI1328">
        <v>2</v>
      </c>
      <c r="BJ1328">
        <v>1</v>
      </c>
      <c r="BK1328">
        <v>2</v>
      </c>
      <c r="BL1328">
        <v>1</v>
      </c>
      <c r="BM1328">
        <v>1</v>
      </c>
      <c r="BN1328">
        <v>4</v>
      </c>
      <c r="BO1328">
        <v>2</v>
      </c>
      <c r="BP1328">
        <v>2</v>
      </c>
      <c r="BQ1328">
        <v>1</v>
      </c>
      <c r="BR1328">
        <v>1</v>
      </c>
      <c r="BS1328">
        <v>1</v>
      </c>
    </row>
    <row r="1329" spans="1:72" hidden="1">
      <c r="A1329" s="9">
        <v>5377</v>
      </c>
      <c r="B1329" s="9">
        <v>1</v>
      </c>
      <c r="C1329" s="9">
        <v>6</v>
      </c>
      <c r="D1329" s="9">
        <v>4</v>
      </c>
      <c r="E1329" s="9">
        <v>14</v>
      </c>
      <c r="F1329" s="9">
        <v>0</v>
      </c>
      <c r="G1329" s="9">
        <v>0</v>
      </c>
      <c r="H1329" s="9">
        <v>0</v>
      </c>
      <c r="I1329" s="9">
        <v>1</v>
      </c>
      <c r="J1329" s="9">
        <v>0</v>
      </c>
      <c r="K1329" s="9">
        <v>0</v>
      </c>
      <c r="L1329" s="9">
        <v>0</v>
      </c>
      <c r="M1329" s="9">
        <v>2</v>
      </c>
      <c r="N1329" s="9">
        <v>2</v>
      </c>
      <c r="O1329" s="9">
        <v>2</v>
      </c>
      <c r="P1329" s="9">
        <v>1</v>
      </c>
      <c r="Q1329" s="9">
        <v>1</v>
      </c>
      <c r="R1329" s="9">
        <v>1</v>
      </c>
      <c r="S1329" s="9">
        <v>2</v>
      </c>
      <c r="T1329" s="9">
        <v>2</v>
      </c>
      <c r="U1329" s="9">
        <v>1</v>
      </c>
      <c r="V1329" s="9">
        <v>2</v>
      </c>
      <c r="W1329" s="75">
        <v>2</v>
      </c>
      <c r="X1329" s="75" t="s">
        <v>956</v>
      </c>
      <c r="Y1329" s="75" t="s">
        <v>952</v>
      </c>
      <c r="Z1329" s="9" t="s">
        <v>952</v>
      </c>
      <c r="AA1329" s="9">
        <v>2</v>
      </c>
      <c r="AB1329" s="9">
        <v>2</v>
      </c>
      <c r="AC1329" s="9">
        <v>2</v>
      </c>
      <c r="AD1329" s="9">
        <v>1</v>
      </c>
      <c r="AE1329" s="9">
        <v>2</v>
      </c>
      <c r="AF1329" s="9">
        <v>2</v>
      </c>
      <c r="AG1329" s="9">
        <v>2</v>
      </c>
      <c r="AH1329" s="91">
        <v>2</v>
      </c>
      <c r="AI1329" s="9">
        <v>1</v>
      </c>
      <c r="AJ1329">
        <v>2</v>
      </c>
      <c r="AK1329" t="s">
        <v>957</v>
      </c>
      <c r="AL1329" s="58">
        <v>2</v>
      </c>
      <c r="AM1329">
        <v>2</v>
      </c>
      <c r="AN1329">
        <v>2</v>
      </c>
      <c r="AO1329">
        <v>2</v>
      </c>
      <c r="AP1329">
        <v>2</v>
      </c>
      <c r="AQ1329">
        <v>2</v>
      </c>
      <c r="AR1329">
        <v>2</v>
      </c>
      <c r="AS1329">
        <v>2</v>
      </c>
      <c r="AT1329">
        <v>2</v>
      </c>
      <c r="AU1329">
        <v>2</v>
      </c>
      <c r="AV1329">
        <v>2</v>
      </c>
      <c r="AW1329">
        <v>2</v>
      </c>
      <c r="AX1329">
        <v>1</v>
      </c>
      <c r="AY1329">
        <v>2</v>
      </c>
      <c r="AZ1329">
        <v>2</v>
      </c>
      <c r="BA1329">
        <v>2</v>
      </c>
      <c r="BB1329">
        <v>2</v>
      </c>
      <c r="BC1329">
        <v>1</v>
      </c>
      <c r="BD1329">
        <v>1</v>
      </c>
      <c r="BE1329">
        <v>1</v>
      </c>
      <c r="BF1329">
        <v>2</v>
      </c>
      <c r="BG1329">
        <v>1</v>
      </c>
      <c r="BH1329">
        <v>2</v>
      </c>
      <c r="BI1329">
        <v>3</v>
      </c>
      <c r="BJ1329">
        <v>3</v>
      </c>
      <c r="BK1329">
        <v>4</v>
      </c>
      <c r="BL1329">
        <v>4</v>
      </c>
      <c r="BM1329">
        <v>1</v>
      </c>
      <c r="BN1329">
        <v>4</v>
      </c>
      <c r="BO1329">
        <v>4</v>
      </c>
      <c r="BP1329">
        <v>2</v>
      </c>
      <c r="BQ1329">
        <v>4</v>
      </c>
      <c r="BR1329">
        <v>4</v>
      </c>
      <c r="BS1329">
        <v>5</v>
      </c>
    </row>
    <row r="1330" spans="1:72" hidden="1">
      <c r="A1330" s="9">
        <v>5378</v>
      </c>
      <c r="B1330" s="9">
        <v>2</v>
      </c>
      <c r="C1330" s="9">
        <v>5</v>
      </c>
      <c r="D1330" s="9">
        <v>5</v>
      </c>
      <c r="E1330" s="9">
        <v>9</v>
      </c>
      <c r="F1330" s="9">
        <v>0</v>
      </c>
      <c r="G1330" s="9">
        <v>0</v>
      </c>
      <c r="H1330" s="9">
        <v>0</v>
      </c>
      <c r="I1330" s="9">
        <v>1</v>
      </c>
      <c r="J1330" s="9">
        <v>0</v>
      </c>
      <c r="K1330" s="9">
        <v>0</v>
      </c>
      <c r="L1330" s="9">
        <v>0</v>
      </c>
      <c r="M1330" s="9">
        <v>1</v>
      </c>
      <c r="N1330" s="9">
        <v>1</v>
      </c>
      <c r="O1330" s="9">
        <v>2</v>
      </c>
      <c r="P1330" s="9">
        <v>1</v>
      </c>
      <c r="Q1330" s="9">
        <v>1</v>
      </c>
      <c r="R1330" s="9">
        <v>1</v>
      </c>
      <c r="S1330" s="9">
        <v>2</v>
      </c>
      <c r="T1330" s="9">
        <v>2</v>
      </c>
      <c r="U1330" s="9">
        <v>1</v>
      </c>
      <c r="V1330" s="9">
        <v>1</v>
      </c>
      <c r="W1330" s="75">
        <v>1</v>
      </c>
      <c r="X1330" s="75">
        <v>1</v>
      </c>
      <c r="Y1330" s="75">
        <v>2</v>
      </c>
      <c r="Z1330" s="9">
        <v>2</v>
      </c>
      <c r="AA1330" s="9">
        <v>1</v>
      </c>
      <c r="AB1330" s="9">
        <v>2</v>
      </c>
      <c r="AC1330" s="9">
        <v>1</v>
      </c>
      <c r="AD1330" s="9">
        <v>1</v>
      </c>
      <c r="AE1330" s="9">
        <v>2</v>
      </c>
      <c r="AF1330" s="9">
        <v>1</v>
      </c>
      <c r="AG1330" s="9">
        <v>1</v>
      </c>
      <c r="AH1330" s="91">
        <v>1</v>
      </c>
      <c r="AI1330" s="9">
        <v>2</v>
      </c>
      <c r="AJ1330">
        <v>2</v>
      </c>
      <c r="AK1330" t="s">
        <v>957</v>
      </c>
      <c r="AL1330" s="58">
        <v>1</v>
      </c>
      <c r="AM1330">
        <v>1</v>
      </c>
      <c r="AN1330">
        <v>2</v>
      </c>
      <c r="AO1330">
        <v>2</v>
      </c>
      <c r="AP1330">
        <v>1</v>
      </c>
      <c r="AQ1330">
        <v>2</v>
      </c>
      <c r="AR1330">
        <v>2</v>
      </c>
      <c r="AS1330">
        <v>2</v>
      </c>
      <c r="AT1330">
        <v>2</v>
      </c>
      <c r="AU1330">
        <v>2</v>
      </c>
      <c r="AV1330">
        <v>2</v>
      </c>
      <c r="AW1330">
        <v>1</v>
      </c>
      <c r="AX1330">
        <v>1</v>
      </c>
      <c r="AY1330">
        <v>2</v>
      </c>
      <c r="AZ1330">
        <v>2</v>
      </c>
      <c r="BA1330">
        <v>1</v>
      </c>
      <c r="BB1330">
        <v>2</v>
      </c>
      <c r="BC1330">
        <v>2</v>
      </c>
      <c r="BD1330">
        <v>1</v>
      </c>
      <c r="BE1330">
        <v>2</v>
      </c>
      <c r="BF1330" t="s">
        <v>957</v>
      </c>
      <c r="BG1330" t="s">
        <v>957</v>
      </c>
      <c r="BH1330">
        <v>1</v>
      </c>
      <c r="BI1330">
        <v>2</v>
      </c>
      <c r="BJ1330">
        <v>2</v>
      </c>
      <c r="BK1330">
        <v>1</v>
      </c>
      <c r="BL1330">
        <v>1</v>
      </c>
      <c r="BM1330">
        <v>1</v>
      </c>
      <c r="BN1330">
        <v>4</v>
      </c>
      <c r="BO1330">
        <v>2</v>
      </c>
      <c r="BP1330">
        <v>2</v>
      </c>
      <c r="BQ1330">
        <v>3</v>
      </c>
      <c r="BR1330">
        <v>2</v>
      </c>
      <c r="BS1330">
        <v>5</v>
      </c>
      <c r="BT1330" t="s">
        <v>634</v>
      </c>
    </row>
    <row r="1331" spans="1:72">
      <c r="A1331" s="9">
        <v>5379</v>
      </c>
      <c r="B1331" s="9">
        <v>1</v>
      </c>
      <c r="C1331" s="9">
        <v>5</v>
      </c>
      <c r="D1331" s="9">
        <v>1</v>
      </c>
      <c r="E1331" s="9">
        <v>8</v>
      </c>
      <c r="F1331" s="9">
        <v>0</v>
      </c>
      <c r="G1331" s="9">
        <v>0</v>
      </c>
      <c r="H1331" s="9">
        <v>0</v>
      </c>
      <c r="I1331" s="9">
        <v>0</v>
      </c>
      <c r="J1331" s="9">
        <v>0</v>
      </c>
      <c r="K1331" s="9">
        <v>0</v>
      </c>
      <c r="L1331" s="9">
        <v>1</v>
      </c>
      <c r="M1331" s="9">
        <v>3</v>
      </c>
      <c r="N1331" s="9">
        <v>2</v>
      </c>
      <c r="O1331" s="9">
        <v>2</v>
      </c>
      <c r="P1331" s="9">
        <v>2</v>
      </c>
      <c r="Q1331" s="9">
        <v>1</v>
      </c>
      <c r="R1331" s="9">
        <v>1</v>
      </c>
      <c r="S1331" s="9">
        <v>2</v>
      </c>
      <c r="T1331" s="9">
        <v>2</v>
      </c>
      <c r="U1331" s="9">
        <v>1</v>
      </c>
      <c r="V1331" s="9">
        <v>1</v>
      </c>
      <c r="W1331" s="75">
        <v>1</v>
      </c>
      <c r="X1331" s="75">
        <v>1</v>
      </c>
      <c r="Y1331" s="75">
        <v>2</v>
      </c>
      <c r="Z1331" s="9">
        <v>1</v>
      </c>
      <c r="AA1331" s="9">
        <v>2</v>
      </c>
      <c r="AB1331" s="9">
        <v>2</v>
      </c>
      <c r="AC1331" s="9">
        <v>1</v>
      </c>
      <c r="AD1331" s="9">
        <v>1</v>
      </c>
      <c r="AE1331" s="9">
        <v>2</v>
      </c>
      <c r="AF1331" s="9">
        <v>1</v>
      </c>
      <c r="AG1331" s="9">
        <v>1</v>
      </c>
      <c r="AH1331" s="91">
        <v>1</v>
      </c>
      <c r="AI1331" s="9">
        <v>2</v>
      </c>
      <c r="AJ1331">
        <v>2</v>
      </c>
      <c r="AK1331" t="s">
        <v>957</v>
      </c>
      <c r="AL1331" s="58">
        <v>2</v>
      </c>
      <c r="AM1331">
        <v>1</v>
      </c>
      <c r="AN1331">
        <v>2</v>
      </c>
      <c r="AO1331">
        <v>2</v>
      </c>
      <c r="AP1331">
        <v>2</v>
      </c>
      <c r="AQ1331">
        <v>2</v>
      </c>
      <c r="AR1331">
        <v>1</v>
      </c>
      <c r="AS1331">
        <v>2</v>
      </c>
      <c r="AT1331">
        <v>2</v>
      </c>
      <c r="AU1331">
        <v>2</v>
      </c>
      <c r="AV1331">
        <v>2</v>
      </c>
      <c r="AW1331">
        <v>2</v>
      </c>
      <c r="AX1331">
        <v>2</v>
      </c>
      <c r="AY1331">
        <v>2</v>
      </c>
      <c r="AZ1331">
        <v>2</v>
      </c>
      <c r="BA1331">
        <v>1</v>
      </c>
      <c r="BB1331">
        <v>2</v>
      </c>
      <c r="BC1331">
        <v>1</v>
      </c>
      <c r="BD1331">
        <v>1</v>
      </c>
      <c r="BE1331">
        <v>1</v>
      </c>
      <c r="BF1331">
        <v>1</v>
      </c>
      <c r="BG1331">
        <v>1</v>
      </c>
      <c r="BH1331">
        <v>1</v>
      </c>
      <c r="BI1331">
        <v>2</v>
      </c>
      <c r="BJ1331">
        <v>2</v>
      </c>
      <c r="BK1331">
        <v>2</v>
      </c>
      <c r="BL1331">
        <v>2</v>
      </c>
      <c r="BM1331">
        <v>1</v>
      </c>
      <c r="BN1331">
        <v>4</v>
      </c>
      <c r="BO1331">
        <v>2</v>
      </c>
      <c r="BP1331">
        <v>4</v>
      </c>
      <c r="BQ1331">
        <v>1</v>
      </c>
      <c r="BR1331">
        <v>1</v>
      </c>
      <c r="BS1331">
        <v>5</v>
      </c>
    </row>
    <row r="1332" spans="1:72" hidden="1">
      <c r="A1332" s="9">
        <v>5380</v>
      </c>
      <c r="B1332" s="9">
        <v>2</v>
      </c>
      <c r="C1332" s="9">
        <v>5</v>
      </c>
      <c r="D1332" s="9">
        <v>4</v>
      </c>
      <c r="E1332" s="9">
        <v>16</v>
      </c>
      <c r="F1332" s="9">
        <v>0</v>
      </c>
      <c r="G1332" s="9">
        <v>0</v>
      </c>
      <c r="H1332" s="9">
        <v>0</v>
      </c>
      <c r="I1332" s="9">
        <v>1</v>
      </c>
      <c r="J1332" s="9">
        <v>0</v>
      </c>
      <c r="K1332" s="9">
        <v>0</v>
      </c>
      <c r="L1332" s="9">
        <v>0</v>
      </c>
      <c r="M1332" s="9">
        <v>2</v>
      </c>
      <c r="N1332" s="9">
        <v>1</v>
      </c>
      <c r="O1332" s="9">
        <v>1</v>
      </c>
      <c r="P1332" s="9">
        <v>1</v>
      </c>
      <c r="Q1332" s="9">
        <v>1</v>
      </c>
      <c r="R1332" s="9">
        <v>1</v>
      </c>
      <c r="S1332" s="9">
        <v>2</v>
      </c>
      <c r="T1332" s="9">
        <v>1</v>
      </c>
      <c r="U1332" s="9">
        <v>1</v>
      </c>
      <c r="V1332" s="9">
        <v>1</v>
      </c>
      <c r="W1332" s="75">
        <v>1</v>
      </c>
      <c r="X1332" s="75">
        <v>1</v>
      </c>
      <c r="Y1332" s="75">
        <v>2</v>
      </c>
      <c r="Z1332" s="9">
        <v>1</v>
      </c>
      <c r="AA1332" s="9">
        <v>1</v>
      </c>
      <c r="AB1332" s="9">
        <v>2</v>
      </c>
      <c r="AC1332" s="9">
        <v>1</v>
      </c>
      <c r="AD1332" s="9">
        <v>1</v>
      </c>
      <c r="AE1332" s="9">
        <v>1</v>
      </c>
      <c r="AF1332" s="9">
        <v>1</v>
      </c>
      <c r="AG1332" s="9">
        <v>1</v>
      </c>
      <c r="AH1332" s="91">
        <v>1</v>
      </c>
      <c r="AI1332" s="9">
        <v>2</v>
      </c>
      <c r="AJ1332">
        <v>2</v>
      </c>
      <c r="AK1332" t="s">
        <v>957</v>
      </c>
      <c r="AL1332" s="58">
        <v>1</v>
      </c>
      <c r="AM1332">
        <v>1</v>
      </c>
      <c r="AN1332">
        <v>1</v>
      </c>
      <c r="AO1332">
        <v>2</v>
      </c>
      <c r="AP1332">
        <v>1</v>
      </c>
      <c r="AQ1332">
        <v>2</v>
      </c>
      <c r="AR1332">
        <v>1</v>
      </c>
      <c r="AS1332">
        <v>2</v>
      </c>
      <c r="AT1332">
        <v>2</v>
      </c>
      <c r="AU1332">
        <v>1</v>
      </c>
      <c r="AV1332">
        <v>2</v>
      </c>
      <c r="AW1332">
        <v>1</v>
      </c>
      <c r="AX1332">
        <v>2</v>
      </c>
      <c r="AY1332">
        <v>2</v>
      </c>
      <c r="AZ1332">
        <v>1</v>
      </c>
      <c r="BA1332">
        <v>1</v>
      </c>
      <c r="BB1332">
        <v>1</v>
      </c>
      <c r="BC1332">
        <v>1</v>
      </c>
      <c r="BD1332">
        <v>1</v>
      </c>
      <c r="BE1332">
        <v>2</v>
      </c>
      <c r="BF1332" t="s">
        <v>957</v>
      </c>
      <c r="BG1332" t="s">
        <v>957</v>
      </c>
      <c r="BH1332">
        <v>1</v>
      </c>
      <c r="BI1332">
        <v>2</v>
      </c>
      <c r="BJ1332">
        <v>1</v>
      </c>
      <c r="BK1332">
        <v>2</v>
      </c>
      <c r="BL1332">
        <v>2</v>
      </c>
      <c r="BM1332">
        <v>2</v>
      </c>
      <c r="BN1332">
        <v>3</v>
      </c>
      <c r="BO1332">
        <v>1</v>
      </c>
      <c r="BP1332">
        <v>2</v>
      </c>
      <c r="BQ1332">
        <v>3</v>
      </c>
      <c r="BR1332">
        <v>1</v>
      </c>
      <c r="BS1332">
        <v>2</v>
      </c>
      <c r="BT1332" t="s">
        <v>635</v>
      </c>
    </row>
    <row r="1333" spans="1:72">
      <c r="A1333" s="9">
        <v>5381</v>
      </c>
      <c r="B1333" s="9">
        <v>2</v>
      </c>
      <c r="C1333" s="9">
        <v>5</v>
      </c>
      <c r="D1333" s="9">
        <v>1</v>
      </c>
      <c r="E1333" s="9">
        <v>8</v>
      </c>
      <c r="F1333" s="9">
        <v>0</v>
      </c>
      <c r="G1333" s="9">
        <v>0</v>
      </c>
      <c r="H1333" s="9">
        <v>0</v>
      </c>
      <c r="I1333" s="9">
        <v>0</v>
      </c>
      <c r="J1333" s="9">
        <v>0</v>
      </c>
      <c r="K1333" s="9">
        <v>1</v>
      </c>
      <c r="L1333" s="9">
        <v>0</v>
      </c>
      <c r="M1333" s="9">
        <v>2</v>
      </c>
      <c r="N1333" s="9">
        <v>2</v>
      </c>
      <c r="O1333" s="9">
        <v>1</v>
      </c>
      <c r="P1333" s="9">
        <v>1</v>
      </c>
      <c r="Q1333" s="9">
        <v>1</v>
      </c>
      <c r="R1333" s="9">
        <v>1</v>
      </c>
      <c r="S1333" s="9">
        <v>2</v>
      </c>
      <c r="T1333" s="9">
        <v>2</v>
      </c>
      <c r="U1333" s="9">
        <v>1</v>
      </c>
      <c r="V1333" s="9">
        <v>2</v>
      </c>
      <c r="W1333" s="75">
        <v>1</v>
      </c>
      <c r="X1333" s="75">
        <v>1</v>
      </c>
      <c r="Y1333" s="75">
        <v>2</v>
      </c>
      <c r="Z1333" s="9">
        <v>1</v>
      </c>
      <c r="AA1333" s="9">
        <v>1</v>
      </c>
      <c r="AB1333" s="9">
        <v>2</v>
      </c>
      <c r="AC1333" s="9">
        <v>2</v>
      </c>
      <c r="AD1333" s="9">
        <v>1</v>
      </c>
      <c r="AE1333" s="9">
        <v>1</v>
      </c>
      <c r="AF1333" s="9">
        <v>1</v>
      </c>
      <c r="AG1333" s="9">
        <v>2</v>
      </c>
      <c r="AH1333" s="91">
        <v>1</v>
      </c>
      <c r="AI1333" s="9">
        <v>2</v>
      </c>
      <c r="AJ1333">
        <v>2</v>
      </c>
      <c r="AK1333" t="s">
        <v>957</v>
      </c>
      <c r="AL1333" s="58">
        <v>1</v>
      </c>
      <c r="AM1333">
        <v>2</v>
      </c>
      <c r="AN1333">
        <v>2</v>
      </c>
      <c r="AO1333">
        <v>2</v>
      </c>
      <c r="AP1333">
        <v>2</v>
      </c>
      <c r="AQ1333">
        <v>2</v>
      </c>
      <c r="AR1333">
        <v>1</v>
      </c>
      <c r="AS1333">
        <v>1</v>
      </c>
      <c r="AT1333">
        <v>2</v>
      </c>
      <c r="AU1333">
        <v>1</v>
      </c>
      <c r="AV1333">
        <v>2</v>
      </c>
      <c r="AW1333">
        <v>1</v>
      </c>
      <c r="AX1333">
        <v>2</v>
      </c>
      <c r="AY1333">
        <v>1</v>
      </c>
      <c r="AZ1333">
        <v>1</v>
      </c>
      <c r="BA1333">
        <v>1</v>
      </c>
      <c r="BB1333">
        <v>1</v>
      </c>
      <c r="BC1333">
        <v>1</v>
      </c>
      <c r="BD1333">
        <v>1</v>
      </c>
      <c r="BE1333">
        <v>1</v>
      </c>
      <c r="BF1333">
        <v>3</v>
      </c>
      <c r="BH1333">
        <v>2</v>
      </c>
      <c r="BI1333">
        <v>2</v>
      </c>
      <c r="BJ1333">
        <v>1</v>
      </c>
      <c r="BK1333">
        <v>2</v>
      </c>
      <c r="BL1333">
        <v>1</v>
      </c>
      <c r="BM1333">
        <v>1</v>
      </c>
      <c r="BN1333">
        <v>4</v>
      </c>
      <c r="BO1333">
        <v>3</v>
      </c>
      <c r="BP1333">
        <v>2</v>
      </c>
      <c r="BQ1333">
        <v>3</v>
      </c>
      <c r="BR1333">
        <v>1</v>
      </c>
      <c r="BS1333">
        <v>2</v>
      </c>
      <c r="BT1333" t="s">
        <v>636</v>
      </c>
    </row>
    <row r="1334" spans="1:72">
      <c r="A1334" s="9">
        <v>5382</v>
      </c>
      <c r="B1334" s="9">
        <v>1</v>
      </c>
      <c r="C1334" s="9">
        <v>3</v>
      </c>
      <c r="D1334" s="9">
        <v>1</v>
      </c>
      <c r="E1334" s="9">
        <v>1</v>
      </c>
      <c r="F1334" s="9">
        <v>1</v>
      </c>
      <c r="G1334" s="9">
        <v>0</v>
      </c>
      <c r="H1334" s="9">
        <v>0</v>
      </c>
      <c r="I1334" s="9">
        <v>0</v>
      </c>
      <c r="J1334" s="9">
        <v>0</v>
      </c>
      <c r="K1334" s="9">
        <v>0</v>
      </c>
      <c r="L1334" s="9">
        <v>0</v>
      </c>
      <c r="M1334" s="9">
        <v>3</v>
      </c>
      <c r="N1334" s="9">
        <v>2</v>
      </c>
      <c r="O1334" s="9">
        <v>1</v>
      </c>
      <c r="P1334" s="9">
        <v>2</v>
      </c>
      <c r="Q1334" s="9">
        <v>1</v>
      </c>
      <c r="R1334" s="9">
        <v>2</v>
      </c>
      <c r="S1334" s="9">
        <v>1</v>
      </c>
      <c r="T1334" s="9">
        <v>1</v>
      </c>
      <c r="U1334" s="9">
        <v>1</v>
      </c>
      <c r="V1334" s="9">
        <v>2</v>
      </c>
      <c r="W1334" s="75">
        <v>1</v>
      </c>
      <c r="X1334" s="75">
        <v>1</v>
      </c>
      <c r="Y1334" s="75">
        <v>2</v>
      </c>
      <c r="Z1334" s="9">
        <v>1</v>
      </c>
      <c r="AA1334" s="9">
        <v>2</v>
      </c>
      <c r="AB1334" s="9">
        <v>2</v>
      </c>
      <c r="AC1334" s="9">
        <v>2</v>
      </c>
      <c r="AD1334" s="9">
        <v>1</v>
      </c>
      <c r="AE1334" s="9">
        <v>2</v>
      </c>
      <c r="AF1334" s="9">
        <v>1</v>
      </c>
      <c r="AG1334" s="9">
        <v>1</v>
      </c>
      <c r="AH1334" s="91">
        <v>2</v>
      </c>
      <c r="AI1334" s="9">
        <v>2</v>
      </c>
      <c r="AJ1334">
        <v>1</v>
      </c>
      <c r="AK1334">
        <v>1</v>
      </c>
      <c r="AL1334" s="58">
        <v>2</v>
      </c>
      <c r="AM1334">
        <v>1</v>
      </c>
      <c r="AN1334">
        <v>2</v>
      </c>
      <c r="AO1334">
        <v>2</v>
      </c>
      <c r="AP1334">
        <v>2</v>
      </c>
      <c r="AQ1334">
        <v>2</v>
      </c>
      <c r="AR1334">
        <v>2</v>
      </c>
      <c r="AS1334">
        <v>2</v>
      </c>
      <c r="AT1334">
        <v>1</v>
      </c>
      <c r="AU1334">
        <v>2</v>
      </c>
      <c r="AV1334">
        <v>2</v>
      </c>
      <c r="AW1334">
        <v>1</v>
      </c>
      <c r="AX1334">
        <v>2</v>
      </c>
      <c r="AY1334">
        <v>2</v>
      </c>
      <c r="AZ1334">
        <v>2</v>
      </c>
      <c r="BA1334">
        <v>1</v>
      </c>
      <c r="BB1334">
        <v>1</v>
      </c>
      <c r="BC1334">
        <v>1</v>
      </c>
      <c r="BD1334">
        <v>1</v>
      </c>
      <c r="BE1334">
        <v>1</v>
      </c>
      <c r="BF1334">
        <v>2</v>
      </c>
      <c r="BG1334">
        <v>2</v>
      </c>
      <c r="BH1334">
        <v>1</v>
      </c>
      <c r="BI1334">
        <v>1</v>
      </c>
      <c r="BJ1334">
        <v>4</v>
      </c>
      <c r="BK1334">
        <v>2</v>
      </c>
      <c r="BL1334">
        <v>2</v>
      </c>
      <c r="BM1334">
        <v>2</v>
      </c>
      <c r="BN1334">
        <v>4</v>
      </c>
      <c r="BO1334">
        <v>2</v>
      </c>
      <c r="BP1334">
        <v>2</v>
      </c>
      <c r="BQ1334">
        <v>2</v>
      </c>
      <c r="BR1334">
        <v>1</v>
      </c>
      <c r="BS1334">
        <v>2</v>
      </c>
      <c r="BT1334" t="s">
        <v>637</v>
      </c>
    </row>
    <row r="1335" spans="1:72" hidden="1">
      <c r="A1335" s="9">
        <v>5383</v>
      </c>
      <c r="B1335" s="9">
        <v>1</v>
      </c>
      <c r="C1335" s="9">
        <v>6</v>
      </c>
      <c r="D1335" s="9">
        <v>1</v>
      </c>
      <c r="E1335" s="9">
        <v>8</v>
      </c>
      <c r="F1335" s="9">
        <v>0</v>
      </c>
      <c r="G1335" s="9">
        <v>0</v>
      </c>
      <c r="H1335" s="9">
        <v>0</v>
      </c>
      <c r="I1335" s="9">
        <v>0</v>
      </c>
      <c r="J1335" s="9">
        <v>1</v>
      </c>
      <c r="K1335" s="9">
        <v>0</v>
      </c>
      <c r="L1335" s="9">
        <v>0</v>
      </c>
      <c r="M1335" s="9">
        <v>2</v>
      </c>
      <c r="N1335" s="9">
        <v>1</v>
      </c>
      <c r="O1335" s="9">
        <v>1</v>
      </c>
      <c r="P1335" s="9">
        <v>1</v>
      </c>
      <c r="Q1335" s="9">
        <v>1</v>
      </c>
      <c r="R1335" s="9">
        <v>1</v>
      </c>
      <c r="S1335" s="9">
        <v>1</v>
      </c>
      <c r="T1335" s="9">
        <v>1</v>
      </c>
      <c r="U1335" s="9">
        <v>1</v>
      </c>
      <c r="V1335" s="9">
        <v>1</v>
      </c>
      <c r="W1335" s="75">
        <v>2</v>
      </c>
      <c r="X1335" s="75" t="s">
        <v>956</v>
      </c>
      <c r="Y1335" s="75" t="s">
        <v>952</v>
      </c>
      <c r="Z1335" s="9" t="s">
        <v>952</v>
      </c>
      <c r="AA1335" s="9">
        <v>1</v>
      </c>
      <c r="AB1335" s="9">
        <v>1</v>
      </c>
      <c r="AC1335" s="9">
        <v>1</v>
      </c>
      <c r="AD1335" s="9">
        <v>2</v>
      </c>
      <c r="AE1335" s="9">
        <v>1</v>
      </c>
      <c r="AF1335" s="9">
        <v>1</v>
      </c>
      <c r="AG1335" s="9">
        <v>1</v>
      </c>
      <c r="AH1335" s="91">
        <v>2</v>
      </c>
      <c r="AI1335" s="9">
        <v>2</v>
      </c>
      <c r="AJ1335">
        <v>2</v>
      </c>
      <c r="AK1335" t="s">
        <v>957</v>
      </c>
      <c r="AL1335" s="58">
        <v>2</v>
      </c>
      <c r="AM1335">
        <v>2</v>
      </c>
      <c r="AN1335">
        <v>2</v>
      </c>
      <c r="AO1335">
        <v>2</v>
      </c>
      <c r="AP1335">
        <v>1</v>
      </c>
      <c r="AQ1335">
        <v>2</v>
      </c>
      <c r="AR1335">
        <v>1</v>
      </c>
      <c r="AS1335">
        <v>2</v>
      </c>
      <c r="AT1335">
        <v>1</v>
      </c>
      <c r="AU1335">
        <v>1</v>
      </c>
      <c r="AV1335">
        <v>2</v>
      </c>
      <c r="AW1335">
        <v>1</v>
      </c>
      <c r="AX1335">
        <v>2</v>
      </c>
      <c r="AY1335">
        <v>2</v>
      </c>
      <c r="AZ1335">
        <v>2</v>
      </c>
      <c r="BA1335">
        <v>1</v>
      </c>
      <c r="BB1335">
        <v>1</v>
      </c>
      <c r="BC1335">
        <v>1</v>
      </c>
      <c r="BD1335">
        <v>1</v>
      </c>
      <c r="BE1335">
        <v>1</v>
      </c>
      <c r="BF1335">
        <v>1</v>
      </c>
      <c r="BG1335">
        <v>1</v>
      </c>
      <c r="BH1335">
        <v>1</v>
      </c>
      <c r="BI1335">
        <v>1</v>
      </c>
      <c r="BJ1335">
        <v>1</v>
      </c>
      <c r="BK1335">
        <v>1</v>
      </c>
      <c r="BL1335">
        <v>1</v>
      </c>
      <c r="BM1335">
        <v>2</v>
      </c>
      <c r="BN1335">
        <v>4</v>
      </c>
      <c r="BO1335">
        <v>2</v>
      </c>
      <c r="BP1335">
        <v>2</v>
      </c>
      <c r="BQ1335">
        <v>4</v>
      </c>
      <c r="BR1335">
        <v>1</v>
      </c>
      <c r="BS1335">
        <v>1</v>
      </c>
      <c r="BT1335" t="s">
        <v>638</v>
      </c>
    </row>
    <row r="1336" spans="1:72" hidden="1">
      <c r="A1336" s="9">
        <v>5384</v>
      </c>
      <c r="B1336" s="9">
        <v>1</v>
      </c>
      <c r="C1336" s="9">
        <v>3</v>
      </c>
      <c r="D1336" s="9">
        <v>1</v>
      </c>
      <c r="E1336" s="9">
        <v>11</v>
      </c>
      <c r="F1336" s="9">
        <v>0</v>
      </c>
      <c r="G1336" s="9">
        <v>0</v>
      </c>
      <c r="H1336" s="9">
        <v>0</v>
      </c>
      <c r="I1336" s="9">
        <v>0</v>
      </c>
      <c r="J1336" s="9">
        <v>0</v>
      </c>
      <c r="K1336" s="9">
        <v>1</v>
      </c>
      <c r="L1336" s="9">
        <v>0</v>
      </c>
      <c r="M1336" s="9">
        <v>2</v>
      </c>
      <c r="N1336" s="9">
        <v>2</v>
      </c>
      <c r="O1336" s="9">
        <v>2</v>
      </c>
      <c r="P1336" s="9">
        <v>2</v>
      </c>
      <c r="Q1336" s="9">
        <v>1</v>
      </c>
      <c r="R1336" s="9">
        <v>2</v>
      </c>
      <c r="S1336" s="9"/>
      <c r="T1336" s="9">
        <v>2</v>
      </c>
      <c r="U1336" s="9">
        <v>1</v>
      </c>
      <c r="V1336" s="9">
        <v>2</v>
      </c>
      <c r="W1336" s="75">
        <v>1</v>
      </c>
      <c r="X1336" s="75">
        <v>2</v>
      </c>
      <c r="Y1336" s="75">
        <v>2</v>
      </c>
      <c r="Z1336" s="9">
        <v>2</v>
      </c>
      <c r="AA1336" s="9">
        <v>1</v>
      </c>
      <c r="AB1336" s="9">
        <v>1</v>
      </c>
      <c r="AC1336" s="9">
        <v>2</v>
      </c>
      <c r="AD1336" s="9">
        <v>1</v>
      </c>
      <c r="AE1336" s="9">
        <v>2</v>
      </c>
      <c r="AF1336" s="9">
        <v>2</v>
      </c>
      <c r="AG1336" s="9">
        <v>2</v>
      </c>
      <c r="AH1336" s="91">
        <v>1</v>
      </c>
      <c r="AI1336" s="9">
        <v>2</v>
      </c>
      <c r="AJ1336">
        <v>2</v>
      </c>
      <c r="AK1336" t="s">
        <v>957</v>
      </c>
      <c r="AL1336" s="58">
        <v>1</v>
      </c>
      <c r="AM1336">
        <v>2</v>
      </c>
      <c r="AN1336">
        <v>2</v>
      </c>
      <c r="AO1336">
        <v>2</v>
      </c>
      <c r="AP1336">
        <v>2</v>
      </c>
      <c r="AQ1336">
        <v>2</v>
      </c>
      <c r="AR1336">
        <v>2</v>
      </c>
      <c r="AS1336">
        <v>2</v>
      </c>
      <c r="AT1336">
        <v>2</v>
      </c>
      <c r="AU1336">
        <v>2</v>
      </c>
      <c r="AV1336">
        <v>2</v>
      </c>
      <c r="AW1336">
        <v>2</v>
      </c>
      <c r="AX1336">
        <v>2</v>
      </c>
      <c r="AY1336">
        <v>2</v>
      </c>
      <c r="AZ1336">
        <v>2</v>
      </c>
      <c r="BA1336">
        <v>2</v>
      </c>
      <c r="BB1336">
        <v>2</v>
      </c>
      <c r="BC1336">
        <v>1</v>
      </c>
      <c r="BD1336">
        <v>1</v>
      </c>
      <c r="BE1336">
        <v>1</v>
      </c>
      <c r="BF1336">
        <v>2</v>
      </c>
      <c r="BG1336">
        <v>2</v>
      </c>
      <c r="BH1336">
        <v>1</v>
      </c>
      <c r="BI1336">
        <v>4</v>
      </c>
      <c r="BJ1336">
        <v>4</v>
      </c>
      <c r="BK1336">
        <v>4</v>
      </c>
      <c r="BL1336">
        <v>4</v>
      </c>
      <c r="BM1336">
        <v>1</v>
      </c>
      <c r="BN1336">
        <v>4</v>
      </c>
      <c r="BO1336">
        <v>4</v>
      </c>
      <c r="BP1336">
        <v>4</v>
      </c>
      <c r="BQ1336">
        <v>2</v>
      </c>
      <c r="BR1336">
        <v>1</v>
      </c>
      <c r="BS1336">
        <v>5</v>
      </c>
    </row>
    <row r="1337" spans="1:72">
      <c r="A1337" s="9">
        <v>5385</v>
      </c>
      <c r="B1337" s="9">
        <v>2</v>
      </c>
      <c r="C1337" s="9">
        <v>5</v>
      </c>
      <c r="D1337" s="9">
        <v>4</v>
      </c>
      <c r="E1337" s="9">
        <v>1</v>
      </c>
      <c r="F1337" s="9">
        <v>0</v>
      </c>
      <c r="G1337" s="9">
        <v>0</v>
      </c>
      <c r="H1337" s="9">
        <v>0</v>
      </c>
      <c r="I1337" s="9">
        <v>0</v>
      </c>
      <c r="J1337" s="9">
        <v>0</v>
      </c>
      <c r="K1337" s="9">
        <v>1</v>
      </c>
      <c r="L1337" s="9">
        <v>0</v>
      </c>
      <c r="M1337" s="9">
        <v>2</v>
      </c>
      <c r="N1337" s="9">
        <v>2</v>
      </c>
      <c r="O1337" s="9">
        <v>1</v>
      </c>
      <c r="P1337" s="9">
        <v>1</v>
      </c>
      <c r="Q1337" s="9">
        <v>1</v>
      </c>
      <c r="R1337" s="9">
        <v>1</v>
      </c>
      <c r="S1337" s="9">
        <v>1</v>
      </c>
      <c r="T1337" s="9">
        <v>2</v>
      </c>
      <c r="U1337" s="9">
        <v>1</v>
      </c>
      <c r="V1337" s="9">
        <v>1</v>
      </c>
      <c r="W1337" s="75">
        <v>1</v>
      </c>
      <c r="X1337" s="75">
        <v>1</v>
      </c>
      <c r="Y1337" s="75">
        <v>2</v>
      </c>
      <c r="Z1337" s="9"/>
      <c r="AA1337" s="9">
        <v>1</v>
      </c>
      <c r="AB1337" s="9">
        <v>2</v>
      </c>
      <c r="AC1337" s="9">
        <v>1</v>
      </c>
      <c r="AD1337" s="9">
        <v>1</v>
      </c>
      <c r="AE1337" s="9">
        <v>1</v>
      </c>
      <c r="AF1337" s="9">
        <v>1</v>
      </c>
      <c r="AG1337" s="9">
        <v>2</v>
      </c>
      <c r="AH1337" s="91"/>
      <c r="AI1337" s="9"/>
      <c r="AJ1337">
        <v>2</v>
      </c>
      <c r="AK1337" t="s">
        <v>957</v>
      </c>
      <c r="AL1337" s="58">
        <v>1</v>
      </c>
      <c r="AM1337">
        <v>1</v>
      </c>
      <c r="AN1337">
        <v>1</v>
      </c>
      <c r="AO1337">
        <v>2</v>
      </c>
      <c r="AP1337">
        <v>1</v>
      </c>
      <c r="AQ1337">
        <v>2</v>
      </c>
      <c r="AR1337">
        <v>1</v>
      </c>
      <c r="AS1337">
        <v>2</v>
      </c>
      <c r="AT1337">
        <v>2</v>
      </c>
      <c r="AU1337">
        <v>2</v>
      </c>
      <c r="AV1337">
        <v>2</v>
      </c>
      <c r="AW1337">
        <v>2</v>
      </c>
      <c r="AX1337">
        <v>1</v>
      </c>
      <c r="AY1337">
        <v>2</v>
      </c>
      <c r="AZ1337">
        <v>1</v>
      </c>
      <c r="BA1337">
        <v>1</v>
      </c>
      <c r="BB1337">
        <v>1</v>
      </c>
      <c r="BC1337">
        <v>1</v>
      </c>
      <c r="BD1337">
        <v>1</v>
      </c>
      <c r="BE1337">
        <v>1</v>
      </c>
      <c r="BF1337">
        <v>2</v>
      </c>
      <c r="BG1337">
        <v>2</v>
      </c>
      <c r="BH1337">
        <v>2</v>
      </c>
      <c r="BI1337">
        <v>2</v>
      </c>
      <c r="BJ1337">
        <v>1</v>
      </c>
      <c r="BK1337">
        <v>2</v>
      </c>
      <c r="BL1337">
        <v>3</v>
      </c>
      <c r="BM1337">
        <v>1</v>
      </c>
      <c r="BN1337">
        <v>4</v>
      </c>
      <c r="BO1337">
        <v>2</v>
      </c>
      <c r="BP1337">
        <v>1</v>
      </c>
      <c r="BQ1337">
        <v>2</v>
      </c>
      <c r="BR1337">
        <v>1</v>
      </c>
      <c r="BS1337">
        <v>2</v>
      </c>
    </row>
    <row r="1338" spans="1:72" hidden="1">
      <c r="A1338" s="9">
        <v>5386</v>
      </c>
      <c r="B1338" s="9">
        <v>2</v>
      </c>
      <c r="C1338" s="9">
        <v>2</v>
      </c>
      <c r="D1338" s="9">
        <v>6</v>
      </c>
      <c r="E1338" s="9">
        <v>6</v>
      </c>
      <c r="F1338" s="9">
        <v>0</v>
      </c>
      <c r="G1338" s="9">
        <v>0</v>
      </c>
      <c r="H1338" s="9">
        <v>0</v>
      </c>
      <c r="I1338" s="9">
        <v>1</v>
      </c>
      <c r="J1338" s="9">
        <v>0</v>
      </c>
      <c r="K1338" s="9">
        <v>0</v>
      </c>
      <c r="L1338" s="9">
        <v>0</v>
      </c>
      <c r="M1338" s="9">
        <v>2</v>
      </c>
      <c r="N1338" s="9">
        <v>1</v>
      </c>
      <c r="O1338" s="9">
        <v>1</v>
      </c>
      <c r="P1338" s="9">
        <v>1</v>
      </c>
      <c r="Q1338" s="9">
        <v>1</v>
      </c>
      <c r="R1338" s="9">
        <v>1</v>
      </c>
      <c r="S1338" s="9">
        <v>2</v>
      </c>
      <c r="T1338" s="9">
        <v>2</v>
      </c>
      <c r="U1338" s="9">
        <v>1</v>
      </c>
      <c r="V1338" s="9">
        <v>2</v>
      </c>
      <c r="W1338" s="75">
        <v>1</v>
      </c>
      <c r="X1338" s="75">
        <v>1</v>
      </c>
      <c r="Y1338" s="75">
        <v>2</v>
      </c>
      <c r="Z1338" s="9">
        <v>1</v>
      </c>
      <c r="AA1338" s="9">
        <v>1</v>
      </c>
      <c r="AB1338" s="9">
        <v>1</v>
      </c>
      <c r="AC1338" s="9">
        <v>1</v>
      </c>
      <c r="AD1338" s="9">
        <v>1</v>
      </c>
      <c r="AE1338" s="9">
        <v>1</v>
      </c>
      <c r="AF1338" s="9">
        <v>1</v>
      </c>
      <c r="AG1338" s="9">
        <v>2</v>
      </c>
      <c r="AH1338" s="9">
        <v>1</v>
      </c>
      <c r="AI1338" s="9">
        <v>2</v>
      </c>
      <c r="AJ1338">
        <v>2</v>
      </c>
      <c r="AK1338" t="s">
        <v>957</v>
      </c>
      <c r="AL1338" s="58">
        <v>2</v>
      </c>
      <c r="AM1338">
        <v>1</v>
      </c>
      <c r="AN1338">
        <v>2</v>
      </c>
      <c r="AO1338">
        <v>2</v>
      </c>
      <c r="AP1338">
        <v>1</v>
      </c>
      <c r="AQ1338">
        <v>2</v>
      </c>
      <c r="AR1338">
        <v>1</v>
      </c>
      <c r="AS1338">
        <v>1</v>
      </c>
      <c r="AT1338">
        <v>2</v>
      </c>
      <c r="AU1338">
        <v>2</v>
      </c>
      <c r="AV1338">
        <v>1</v>
      </c>
      <c r="AW1338">
        <v>1</v>
      </c>
      <c r="AX1338">
        <v>1</v>
      </c>
      <c r="AY1338">
        <v>1</v>
      </c>
      <c r="AZ1338">
        <v>2</v>
      </c>
      <c r="BA1338">
        <v>2</v>
      </c>
      <c r="BB1338">
        <v>2</v>
      </c>
      <c r="BC1338">
        <v>1</v>
      </c>
      <c r="BD1338">
        <v>2</v>
      </c>
      <c r="BE1338">
        <v>2</v>
      </c>
      <c r="BF1338" t="s">
        <v>957</v>
      </c>
      <c r="BG1338" t="s">
        <v>957</v>
      </c>
      <c r="BH1338">
        <v>1</v>
      </c>
      <c r="BI1338">
        <v>2</v>
      </c>
      <c r="BJ1338">
        <v>2</v>
      </c>
      <c r="BK1338">
        <v>2</v>
      </c>
      <c r="BL1338">
        <v>3</v>
      </c>
      <c r="BM1338">
        <v>1</v>
      </c>
      <c r="BN1338">
        <v>2</v>
      </c>
      <c r="BO1338">
        <v>3</v>
      </c>
      <c r="BP1338">
        <v>1</v>
      </c>
      <c r="BQ1338">
        <v>2</v>
      </c>
      <c r="BR1338">
        <v>1</v>
      </c>
      <c r="BS1338">
        <v>1</v>
      </c>
      <c r="BT1338" t="s">
        <v>639</v>
      </c>
    </row>
    <row r="1339" spans="1:72" hidden="1">
      <c r="A1339" s="9">
        <v>5387</v>
      </c>
      <c r="B1339" s="9">
        <v>1</v>
      </c>
      <c r="C1339" s="9">
        <v>3</v>
      </c>
      <c r="D1339" s="9">
        <v>1</v>
      </c>
      <c r="E1339" s="9">
        <v>14</v>
      </c>
      <c r="F1339" s="9">
        <v>1</v>
      </c>
      <c r="G1339" s="9">
        <v>1</v>
      </c>
      <c r="H1339" s="9">
        <v>0</v>
      </c>
      <c r="I1339" s="9">
        <v>1</v>
      </c>
      <c r="J1339" s="9">
        <v>0</v>
      </c>
      <c r="K1339" s="9">
        <v>0</v>
      </c>
      <c r="L1339" s="9">
        <v>0</v>
      </c>
      <c r="M1339" s="9">
        <v>1</v>
      </c>
      <c r="N1339" s="9">
        <v>1</v>
      </c>
      <c r="O1339" s="9">
        <v>1</v>
      </c>
      <c r="P1339" s="9">
        <v>2</v>
      </c>
      <c r="Q1339" s="9">
        <v>1</v>
      </c>
      <c r="R1339" s="9">
        <v>1</v>
      </c>
      <c r="S1339" s="9">
        <v>2</v>
      </c>
      <c r="T1339" s="9">
        <v>1</v>
      </c>
      <c r="U1339" s="9">
        <v>1</v>
      </c>
      <c r="V1339" s="9">
        <v>2</v>
      </c>
      <c r="W1339" s="75">
        <v>1</v>
      </c>
      <c r="X1339" s="75">
        <v>1</v>
      </c>
      <c r="Y1339" s="75">
        <v>1</v>
      </c>
      <c r="Z1339" s="9">
        <v>1</v>
      </c>
      <c r="AA1339" s="9">
        <v>2</v>
      </c>
      <c r="AB1339" s="9">
        <v>2</v>
      </c>
      <c r="AC1339" s="9">
        <v>2</v>
      </c>
      <c r="AD1339" s="9">
        <v>1</v>
      </c>
      <c r="AE1339" s="9">
        <v>2</v>
      </c>
      <c r="AF1339" s="9">
        <v>1</v>
      </c>
      <c r="AG1339" s="9">
        <v>1</v>
      </c>
      <c r="AH1339" s="91">
        <v>1</v>
      </c>
      <c r="AI1339" s="9">
        <v>2</v>
      </c>
      <c r="AJ1339">
        <v>1</v>
      </c>
      <c r="AK1339">
        <v>1</v>
      </c>
      <c r="AL1339" s="58">
        <v>2</v>
      </c>
      <c r="AM1339">
        <v>1</v>
      </c>
      <c r="AN1339">
        <v>1</v>
      </c>
      <c r="AO1339">
        <v>2</v>
      </c>
      <c r="AP1339">
        <v>2</v>
      </c>
      <c r="AQ1339">
        <v>2</v>
      </c>
      <c r="AR1339">
        <v>1</v>
      </c>
      <c r="AS1339">
        <v>2</v>
      </c>
      <c r="AT1339">
        <v>1</v>
      </c>
      <c r="AU1339">
        <v>1</v>
      </c>
      <c r="AV1339">
        <v>2</v>
      </c>
      <c r="AW1339">
        <v>1</v>
      </c>
      <c r="AX1339">
        <v>2</v>
      </c>
      <c r="AY1339">
        <v>2</v>
      </c>
      <c r="AZ1339">
        <v>2</v>
      </c>
      <c r="BA1339">
        <v>1</v>
      </c>
      <c r="BB1339">
        <v>2</v>
      </c>
      <c r="BC1339">
        <v>1</v>
      </c>
      <c r="BD1339">
        <v>1</v>
      </c>
      <c r="BE1339">
        <v>2</v>
      </c>
      <c r="BF1339" t="s">
        <v>957</v>
      </c>
      <c r="BG1339" t="s">
        <v>957</v>
      </c>
      <c r="BH1339">
        <v>1</v>
      </c>
      <c r="BI1339">
        <v>2</v>
      </c>
      <c r="BJ1339">
        <v>1</v>
      </c>
      <c r="BK1339">
        <v>1</v>
      </c>
      <c r="BL1339">
        <v>1</v>
      </c>
      <c r="BM1339">
        <v>2</v>
      </c>
      <c r="BN1339">
        <v>3</v>
      </c>
      <c r="BO1339">
        <v>2</v>
      </c>
      <c r="BP1339">
        <v>2</v>
      </c>
      <c r="BQ1339">
        <v>3</v>
      </c>
      <c r="BR1339">
        <v>1</v>
      </c>
      <c r="BS1339">
        <v>2</v>
      </c>
    </row>
    <row r="1340" spans="1:72" hidden="1">
      <c r="A1340" s="9">
        <v>5388</v>
      </c>
      <c r="B1340" s="9">
        <v>2</v>
      </c>
      <c r="C1340" s="9">
        <v>3</v>
      </c>
      <c r="D1340" s="9">
        <v>5</v>
      </c>
      <c r="E1340" s="9">
        <v>6</v>
      </c>
      <c r="F1340" s="9">
        <v>1</v>
      </c>
      <c r="G1340" s="9">
        <v>1</v>
      </c>
      <c r="H1340" s="9">
        <v>0</v>
      </c>
      <c r="I1340" s="9">
        <v>0</v>
      </c>
      <c r="J1340" s="9">
        <v>1</v>
      </c>
      <c r="K1340" s="9">
        <v>0</v>
      </c>
      <c r="L1340" s="9">
        <v>0</v>
      </c>
      <c r="M1340" s="9">
        <v>2</v>
      </c>
      <c r="N1340" s="9">
        <v>2</v>
      </c>
      <c r="O1340" s="9">
        <v>1</v>
      </c>
      <c r="P1340" s="9">
        <v>2</v>
      </c>
      <c r="Q1340" s="9">
        <v>1</v>
      </c>
      <c r="R1340" s="9">
        <v>2</v>
      </c>
      <c r="S1340" s="9">
        <v>2</v>
      </c>
      <c r="T1340" s="9">
        <v>1</v>
      </c>
      <c r="U1340" s="9">
        <v>1</v>
      </c>
      <c r="V1340" s="9">
        <v>1</v>
      </c>
      <c r="W1340" s="75">
        <v>2</v>
      </c>
      <c r="X1340" s="75" t="s">
        <v>956</v>
      </c>
      <c r="Y1340" s="75" t="s">
        <v>952</v>
      </c>
      <c r="Z1340" s="9" t="s">
        <v>952</v>
      </c>
      <c r="AA1340" s="9">
        <v>2</v>
      </c>
      <c r="AB1340" s="9">
        <v>1</v>
      </c>
      <c r="AC1340" s="9">
        <v>2</v>
      </c>
      <c r="AD1340" s="9">
        <v>1</v>
      </c>
      <c r="AE1340" s="9">
        <v>2</v>
      </c>
      <c r="AF1340" s="9">
        <v>1</v>
      </c>
      <c r="AG1340" s="9">
        <v>2</v>
      </c>
      <c r="AH1340" s="9">
        <v>1</v>
      </c>
      <c r="AI1340" s="9">
        <v>2</v>
      </c>
      <c r="AJ1340">
        <v>1</v>
      </c>
      <c r="AK1340">
        <v>1</v>
      </c>
      <c r="AL1340" s="58">
        <v>2</v>
      </c>
      <c r="AM1340">
        <v>2</v>
      </c>
      <c r="AN1340">
        <v>2</v>
      </c>
      <c r="AO1340">
        <v>2</v>
      </c>
      <c r="AP1340">
        <v>2</v>
      </c>
      <c r="AQ1340">
        <v>2</v>
      </c>
      <c r="AR1340">
        <v>2</v>
      </c>
      <c r="AS1340">
        <v>1</v>
      </c>
      <c r="AT1340">
        <v>2</v>
      </c>
      <c r="AU1340">
        <v>2</v>
      </c>
      <c r="AV1340">
        <v>2</v>
      </c>
      <c r="AW1340">
        <v>1</v>
      </c>
      <c r="AX1340">
        <v>1</v>
      </c>
      <c r="AY1340">
        <v>2</v>
      </c>
      <c r="AZ1340">
        <v>2</v>
      </c>
      <c r="BA1340">
        <v>2</v>
      </c>
      <c r="BB1340">
        <v>2</v>
      </c>
      <c r="BC1340">
        <v>1</v>
      </c>
      <c r="BD1340">
        <v>1</v>
      </c>
      <c r="BE1340">
        <v>1</v>
      </c>
      <c r="BF1340">
        <v>1</v>
      </c>
      <c r="BG1340">
        <v>1</v>
      </c>
      <c r="BH1340">
        <v>1</v>
      </c>
      <c r="BI1340">
        <v>3</v>
      </c>
      <c r="BJ1340">
        <v>2</v>
      </c>
      <c r="BK1340">
        <v>3</v>
      </c>
      <c r="BL1340">
        <v>2</v>
      </c>
      <c r="BM1340">
        <v>3</v>
      </c>
      <c r="BN1340">
        <v>4</v>
      </c>
      <c r="BO1340">
        <v>3</v>
      </c>
      <c r="BP1340">
        <v>4</v>
      </c>
      <c r="BQ1340">
        <v>3</v>
      </c>
      <c r="BR1340">
        <v>1</v>
      </c>
      <c r="BS1340">
        <v>2</v>
      </c>
      <c r="BT1340" t="s">
        <v>640</v>
      </c>
    </row>
    <row r="1341" spans="1:72">
      <c r="A1341" s="9">
        <v>5389</v>
      </c>
      <c r="B1341" s="9">
        <v>2</v>
      </c>
      <c r="C1341" s="9">
        <v>5</v>
      </c>
      <c r="D1341" s="9">
        <v>3</v>
      </c>
      <c r="E1341" s="9">
        <v>5</v>
      </c>
      <c r="F1341" s="9">
        <v>0</v>
      </c>
      <c r="G1341" s="9">
        <v>0</v>
      </c>
      <c r="H1341" s="9">
        <v>0</v>
      </c>
      <c r="I1341" s="9">
        <v>1</v>
      </c>
      <c r="J1341" s="9">
        <v>1</v>
      </c>
      <c r="K1341" s="9">
        <v>0</v>
      </c>
      <c r="L1341" s="9">
        <v>0</v>
      </c>
      <c r="M1341" s="9">
        <v>1</v>
      </c>
      <c r="N1341" s="9">
        <v>2</v>
      </c>
      <c r="O1341" s="9">
        <v>1</v>
      </c>
      <c r="P1341" s="9">
        <v>1</v>
      </c>
      <c r="Q1341" s="9">
        <v>1</v>
      </c>
      <c r="R1341" s="9">
        <v>1</v>
      </c>
      <c r="S1341" s="9">
        <v>1</v>
      </c>
      <c r="T1341" s="9">
        <v>2</v>
      </c>
      <c r="U1341" s="9">
        <v>1</v>
      </c>
      <c r="V1341" s="9">
        <v>2</v>
      </c>
      <c r="W1341" s="75">
        <v>1</v>
      </c>
      <c r="X1341" s="75">
        <v>1</v>
      </c>
      <c r="Y1341" s="75">
        <v>2</v>
      </c>
      <c r="Z1341" s="9">
        <v>1</v>
      </c>
      <c r="AA1341" s="9">
        <v>1</v>
      </c>
      <c r="AB1341" s="9">
        <v>1</v>
      </c>
      <c r="AC1341" s="9">
        <v>1</v>
      </c>
      <c r="AD1341" s="9">
        <v>1</v>
      </c>
      <c r="AE1341" s="9">
        <v>2</v>
      </c>
      <c r="AF1341" s="9">
        <v>2</v>
      </c>
      <c r="AG1341" s="9">
        <v>2</v>
      </c>
      <c r="AH1341" s="91"/>
      <c r="AI1341" s="9"/>
      <c r="AJ1341">
        <v>2</v>
      </c>
      <c r="AK1341" t="s">
        <v>957</v>
      </c>
      <c r="AL1341" s="58">
        <v>2</v>
      </c>
      <c r="AM1341">
        <v>1</v>
      </c>
      <c r="AN1341">
        <v>2</v>
      </c>
      <c r="AO1341">
        <v>1</v>
      </c>
      <c r="AP1341">
        <v>1</v>
      </c>
      <c r="AQ1341">
        <v>2</v>
      </c>
      <c r="AR1341">
        <v>2</v>
      </c>
      <c r="AS1341">
        <v>2</v>
      </c>
      <c r="AT1341">
        <v>2</v>
      </c>
      <c r="AU1341">
        <v>1</v>
      </c>
      <c r="AV1341">
        <v>2</v>
      </c>
      <c r="AW1341">
        <v>2</v>
      </c>
      <c r="AX1341">
        <v>2</v>
      </c>
      <c r="AY1341">
        <v>2</v>
      </c>
      <c r="AZ1341">
        <v>2</v>
      </c>
      <c r="BA1341">
        <v>1</v>
      </c>
      <c r="BB1341">
        <v>1</v>
      </c>
      <c r="BC1341">
        <v>1</v>
      </c>
      <c r="BD1341">
        <v>1</v>
      </c>
      <c r="BE1341">
        <v>1</v>
      </c>
      <c r="BF1341">
        <v>1</v>
      </c>
      <c r="BG1341">
        <v>1</v>
      </c>
      <c r="BH1341">
        <v>1</v>
      </c>
      <c r="BI1341">
        <v>1</v>
      </c>
      <c r="BJ1341">
        <v>1</v>
      </c>
      <c r="BK1341">
        <v>1</v>
      </c>
      <c r="BL1341">
        <v>1</v>
      </c>
      <c r="BM1341">
        <v>2</v>
      </c>
      <c r="BN1341">
        <v>3</v>
      </c>
      <c r="BO1341">
        <v>3</v>
      </c>
      <c r="BP1341">
        <v>2</v>
      </c>
      <c r="BQ1341">
        <v>3</v>
      </c>
      <c r="BR1341">
        <v>1</v>
      </c>
      <c r="BS1341">
        <v>1</v>
      </c>
    </row>
    <row r="1342" spans="1:72" hidden="1">
      <c r="A1342" s="9">
        <v>5390</v>
      </c>
      <c r="B1342" s="9">
        <v>2</v>
      </c>
      <c r="C1342" s="9">
        <v>5</v>
      </c>
      <c r="D1342" s="9">
        <v>4</v>
      </c>
      <c r="E1342" s="9">
        <v>13</v>
      </c>
      <c r="F1342" s="9">
        <v>0</v>
      </c>
      <c r="G1342" s="9">
        <v>0</v>
      </c>
      <c r="H1342" s="9">
        <v>0</v>
      </c>
      <c r="I1342" s="9">
        <v>1</v>
      </c>
      <c r="J1342" s="9">
        <v>0</v>
      </c>
      <c r="K1342" s="9">
        <v>0</v>
      </c>
      <c r="L1342" s="9">
        <v>0</v>
      </c>
      <c r="M1342" s="9">
        <v>2</v>
      </c>
      <c r="N1342" s="9">
        <v>1</v>
      </c>
      <c r="O1342" s="9">
        <v>1</v>
      </c>
      <c r="P1342" s="9">
        <v>1</v>
      </c>
      <c r="Q1342" s="9">
        <v>1</v>
      </c>
      <c r="R1342" s="9">
        <v>1</v>
      </c>
      <c r="S1342" s="9">
        <v>2</v>
      </c>
      <c r="T1342" s="9">
        <v>2</v>
      </c>
      <c r="U1342" s="9">
        <v>1</v>
      </c>
      <c r="V1342" s="9">
        <v>2</v>
      </c>
      <c r="W1342" s="75">
        <v>1</v>
      </c>
      <c r="X1342" s="75">
        <v>1</v>
      </c>
      <c r="Y1342" s="75">
        <v>2</v>
      </c>
      <c r="Z1342" s="9">
        <v>1</v>
      </c>
      <c r="AA1342" s="9">
        <v>1</v>
      </c>
      <c r="AB1342" s="9">
        <v>2</v>
      </c>
      <c r="AC1342" s="9">
        <v>1</v>
      </c>
      <c r="AD1342" s="9">
        <v>1</v>
      </c>
      <c r="AE1342" s="9">
        <v>2</v>
      </c>
      <c r="AF1342" s="9">
        <v>1</v>
      </c>
      <c r="AG1342" s="9">
        <v>1</v>
      </c>
      <c r="AH1342" s="91">
        <v>1</v>
      </c>
      <c r="AI1342" s="9">
        <v>1</v>
      </c>
      <c r="AJ1342">
        <v>2</v>
      </c>
      <c r="AK1342" t="s">
        <v>957</v>
      </c>
      <c r="AL1342" s="58">
        <v>1</v>
      </c>
      <c r="AM1342">
        <v>1</v>
      </c>
      <c r="AN1342">
        <v>1</v>
      </c>
      <c r="AO1342">
        <v>1</v>
      </c>
      <c r="AP1342">
        <v>2</v>
      </c>
      <c r="AQ1342">
        <v>2</v>
      </c>
      <c r="AR1342">
        <v>2</v>
      </c>
      <c r="AS1342">
        <v>2</v>
      </c>
      <c r="AT1342">
        <v>2</v>
      </c>
      <c r="AU1342">
        <v>1</v>
      </c>
      <c r="AV1342">
        <v>2</v>
      </c>
      <c r="AW1342">
        <v>1</v>
      </c>
      <c r="AX1342">
        <v>2</v>
      </c>
      <c r="AY1342">
        <v>2</v>
      </c>
      <c r="AZ1342">
        <v>2</v>
      </c>
      <c r="BA1342">
        <v>1</v>
      </c>
      <c r="BB1342">
        <v>2</v>
      </c>
      <c r="BC1342">
        <v>1</v>
      </c>
      <c r="BD1342">
        <v>1</v>
      </c>
      <c r="BE1342">
        <v>2</v>
      </c>
      <c r="BF1342" t="s">
        <v>968</v>
      </c>
      <c r="BG1342" t="s">
        <v>957</v>
      </c>
      <c r="BH1342">
        <v>1</v>
      </c>
      <c r="BI1342">
        <v>1</v>
      </c>
      <c r="BJ1342">
        <v>1</v>
      </c>
      <c r="BK1342">
        <v>2</v>
      </c>
      <c r="BL1342">
        <v>1</v>
      </c>
      <c r="BM1342">
        <v>1</v>
      </c>
      <c r="BN1342">
        <v>4</v>
      </c>
      <c r="BO1342">
        <v>2</v>
      </c>
      <c r="BP1342">
        <v>2</v>
      </c>
      <c r="BQ1342">
        <v>2</v>
      </c>
      <c r="BR1342">
        <v>1</v>
      </c>
      <c r="BS1342">
        <v>2</v>
      </c>
      <c r="BT1342" t="s">
        <v>641</v>
      </c>
    </row>
    <row r="1343" spans="1:72" hidden="1">
      <c r="A1343" s="9">
        <v>5391</v>
      </c>
      <c r="B1343" s="9">
        <v>2</v>
      </c>
      <c r="C1343" s="9">
        <v>5</v>
      </c>
      <c r="D1343" s="9">
        <v>4</v>
      </c>
      <c r="E1343" s="9">
        <v>16</v>
      </c>
      <c r="F1343" s="9">
        <v>0</v>
      </c>
      <c r="G1343" s="9">
        <v>0</v>
      </c>
      <c r="H1343" s="9">
        <v>0</v>
      </c>
      <c r="I1343" s="9">
        <v>1</v>
      </c>
      <c r="J1343" s="9">
        <v>0</v>
      </c>
      <c r="K1343" s="9">
        <v>0</v>
      </c>
      <c r="L1343" s="9">
        <v>0</v>
      </c>
      <c r="M1343" s="9">
        <v>2</v>
      </c>
      <c r="N1343" s="9">
        <v>1</v>
      </c>
      <c r="O1343" s="9">
        <v>1</v>
      </c>
      <c r="P1343" s="9">
        <v>1</v>
      </c>
      <c r="Q1343" s="9">
        <v>1</v>
      </c>
      <c r="R1343" s="9">
        <v>1</v>
      </c>
      <c r="S1343" s="9">
        <v>1</v>
      </c>
      <c r="T1343" s="9">
        <v>1</v>
      </c>
      <c r="U1343" s="9">
        <v>1</v>
      </c>
      <c r="V1343" s="9">
        <v>2</v>
      </c>
      <c r="W1343" s="75">
        <v>2</v>
      </c>
      <c r="X1343" s="75" t="s">
        <v>956</v>
      </c>
      <c r="Y1343" s="75" t="s">
        <v>952</v>
      </c>
      <c r="Z1343" s="9" t="s">
        <v>952</v>
      </c>
      <c r="AA1343" s="9">
        <v>1</v>
      </c>
      <c r="AB1343" s="9">
        <v>2</v>
      </c>
      <c r="AC1343" s="9">
        <v>1</v>
      </c>
      <c r="AD1343" s="9">
        <v>1</v>
      </c>
      <c r="AE1343" s="9">
        <v>2</v>
      </c>
      <c r="AF1343" s="9">
        <v>1</v>
      </c>
      <c r="AG1343" s="9">
        <v>1</v>
      </c>
      <c r="AH1343" s="91">
        <v>1</v>
      </c>
      <c r="AI1343" s="9">
        <v>1</v>
      </c>
      <c r="AJ1343">
        <v>2</v>
      </c>
      <c r="AK1343" t="s">
        <v>957</v>
      </c>
      <c r="AL1343" s="58">
        <v>1</v>
      </c>
      <c r="AM1343">
        <v>1</v>
      </c>
      <c r="AN1343">
        <v>1</v>
      </c>
      <c r="AO1343">
        <v>2</v>
      </c>
      <c r="AP1343">
        <v>1</v>
      </c>
      <c r="AQ1343">
        <v>1</v>
      </c>
      <c r="AR1343">
        <v>2</v>
      </c>
      <c r="AS1343">
        <v>2</v>
      </c>
      <c r="AT1343">
        <v>2</v>
      </c>
      <c r="AU1343">
        <v>1</v>
      </c>
      <c r="AV1343">
        <v>2</v>
      </c>
      <c r="AW1343">
        <v>1</v>
      </c>
      <c r="AX1343">
        <v>2</v>
      </c>
      <c r="AY1343">
        <v>2</v>
      </c>
      <c r="AZ1343">
        <v>1</v>
      </c>
      <c r="BA1343">
        <v>1</v>
      </c>
      <c r="BB1343">
        <v>2</v>
      </c>
      <c r="BC1343">
        <v>1</v>
      </c>
      <c r="BD1343">
        <v>1</v>
      </c>
      <c r="BE1343">
        <v>1</v>
      </c>
      <c r="BF1343">
        <v>1</v>
      </c>
      <c r="BG1343">
        <v>2</v>
      </c>
      <c r="BH1343">
        <v>1</v>
      </c>
      <c r="BI1343">
        <v>2</v>
      </c>
      <c r="BJ1343">
        <v>1</v>
      </c>
      <c r="BK1343">
        <v>1</v>
      </c>
      <c r="BL1343">
        <v>1</v>
      </c>
      <c r="BM1343">
        <v>2</v>
      </c>
      <c r="BN1343">
        <v>3</v>
      </c>
      <c r="BO1343">
        <v>3</v>
      </c>
      <c r="BP1343">
        <v>2</v>
      </c>
      <c r="BQ1343">
        <v>1</v>
      </c>
      <c r="BR1343">
        <v>1</v>
      </c>
      <c r="BS1343">
        <v>2</v>
      </c>
      <c r="BT1343" t="s">
        <v>642</v>
      </c>
    </row>
    <row r="1344" spans="1:72" hidden="1">
      <c r="A1344" s="9">
        <v>5392</v>
      </c>
      <c r="B1344" s="9">
        <v>2</v>
      </c>
      <c r="C1344" s="9">
        <v>2</v>
      </c>
      <c r="D1344" s="9">
        <v>1</v>
      </c>
      <c r="E1344" s="9">
        <v>9</v>
      </c>
      <c r="F1344" s="9">
        <v>0</v>
      </c>
      <c r="G1344" s="9">
        <v>0</v>
      </c>
      <c r="H1344" s="9">
        <v>0</v>
      </c>
      <c r="I1344" s="9">
        <v>1</v>
      </c>
      <c r="J1344" s="9">
        <v>0</v>
      </c>
      <c r="K1344" s="9">
        <v>0</v>
      </c>
      <c r="L1344" s="9">
        <v>0</v>
      </c>
      <c r="M1344" s="9">
        <v>1</v>
      </c>
      <c r="N1344" s="9">
        <v>1</v>
      </c>
      <c r="O1344" s="9">
        <v>1</v>
      </c>
      <c r="P1344" s="9">
        <v>1</v>
      </c>
      <c r="Q1344" s="9">
        <v>1</v>
      </c>
      <c r="R1344" s="9">
        <v>1</v>
      </c>
      <c r="S1344" s="9">
        <v>2</v>
      </c>
      <c r="T1344" s="9">
        <v>1</v>
      </c>
      <c r="U1344" s="9">
        <v>1</v>
      </c>
      <c r="V1344" s="9">
        <v>1</v>
      </c>
      <c r="W1344" s="75"/>
      <c r="X1344" s="75" t="s">
        <v>956</v>
      </c>
      <c r="Y1344" s="75" t="s">
        <v>952</v>
      </c>
      <c r="Z1344" s="9" t="s">
        <v>952</v>
      </c>
      <c r="AA1344" s="9">
        <v>1</v>
      </c>
      <c r="AB1344" s="9">
        <v>1</v>
      </c>
      <c r="AC1344" s="9">
        <v>1</v>
      </c>
      <c r="AD1344" s="9">
        <v>1</v>
      </c>
      <c r="AE1344" s="9">
        <v>1</v>
      </c>
      <c r="AF1344" s="9">
        <v>1</v>
      </c>
      <c r="AG1344" s="9">
        <v>1</v>
      </c>
      <c r="AH1344" s="91">
        <v>1</v>
      </c>
      <c r="AI1344" s="9">
        <v>2</v>
      </c>
      <c r="AJ1344">
        <v>2</v>
      </c>
      <c r="AK1344" t="s">
        <v>957</v>
      </c>
      <c r="AL1344" s="58">
        <v>1</v>
      </c>
      <c r="AM1344">
        <v>1</v>
      </c>
      <c r="AN1344">
        <v>1</v>
      </c>
      <c r="AO1344">
        <v>1</v>
      </c>
      <c r="AP1344">
        <v>1</v>
      </c>
      <c r="AQ1344">
        <v>1</v>
      </c>
      <c r="AR1344">
        <v>1</v>
      </c>
      <c r="AS1344">
        <v>2</v>
      </c>
      <c r="AT1344">
        <v>1</v>
      </c>
      <c r="AU1344">
        <v>1</v>
      </c>
      <c r="AV1344">
        <v>1</v>
      </c>
      <c r="AW1344">
        <v>1</v>
      </c>
      <c r="AX1344">
        <v>1</v>
      </c>
      <c r="AY1344">
        <v>1</v>
      </c>
      <c r="AZ1344">
        <v>1</v>
      </c>
      <c r="BA1344">
        <v>2</v>
      </c>
      <c r="BB1344">
        <v>2</v>
      </c>
      <c r="BC1344">
        <v>1</v>
      </c>
      <c r="BD1344">
        <v>1</v>
      </c>
      <c r="BE1344">
        <v>1</v>
      </c>
      <c r="BF1344">
        <v>2</v>
      </c>
      <c r="BG1344">
        <v>1</v>
      </c>
      <c r="BH1344">
        <v>1</v>
      </c>
      <c r="BI1344">
        <v>3</v>
      </c>
      <c r="BJ1344">
        <v>2</v>
      </c>
      <c r="BK1344">
        <v>1</v>
      </c>
      <c r="BL1344">
        <v>2</v>
      </c>
      <c r="BM1344">
        <v>1</v>
      </c>
      <c r="BN1344">
        <v>4</v>
      </c>
      <c r="BO1344">
        <v>1</v>
      </c>
      <c r="BP1344">
        <v>1</v>
      </c>
      <c r="BQ1344">
        <v>1</v>
      </c>
      <c r="BR1344">
        <v>1</v>
      </c>
      <c r="BS1344">
        <v>1</v>
      </c>
    </row>
    <row r="1345" spans="1:72" hidden="1">
      <c r="A1345" s="9">
        <v>5393</v>
      </c>
      <c r="B1345" s="9">
        <v>1</v>
      </c>
      <c r="C1345" s="9">
        <v>3</v>
      </c>
      <c r="D1345" s="9">
        <v>1</v>
      </c>
      <c r="E1345" s="9">
        <v>8</v>
      </c>
      <c r="F1345" s="9">
        <v>0</v>
      </c>
      <c r="G1345" s="9">
        <v>0</v>
      </c>
      <c r="H1345" s="9">
        <v>0</v>
      </c>
      <c r="I1345" s="9">
        <v>1</v>
      </c>
      <c r="J1345" s="9">
        <v>1</v>
      </c>
      <c r="K1345" s="9">
        <v>0</v>
      </c>
      <c r="L1345" s="9">
        <v>0</v>
      </c>
      <c r="M1345" s="9">
        <v>1</v>
      </c>
      <c r="N1345" s="9">
        <v>1</v>
      </c>
      <c r="O1345" s="9">
        <v>1</v>
      </c>
      <c r="P1345" s="9">
        <v>1</v>
      </c>
      <c r="Q1345" s="9">
        <v>1</v>
      </c>
      <c r="R1345" s="9">
        <v>1</v>
      </c>
      <c r="S1345" s="9">
        <v>1</v>
      </c>
      <c r="T1345" s="9">
        <v>2</v>
      </c>
      <c r="U1345" s="9">
        <v>1</v>
      </c>
      <c r="V1345" s="9">
        <v>2</v>
      </c>
      <c r="W1345" s="75">
        <v>1</v>
      </c>
      <c r="X1345" s="75">
        <v>1</v>
      </c>
      <c r="Y1345" s="75">
        <v>2</v>
      </c>
      <c r="Z1345" s="9">
        <v>1</v>
      </c>
      <c r="AA1345" s="9">
        <v>1</v>
      </c>
      <c r="AB1345" s="9">
        <v>2</v>
      </c>
      <c r="AC1345" s="9">
        <v>1</v>
      </c>
      <c r="AD1345" s="9">
        <v>1</v>
      </c>
      <c r="AE1345" s="9">
        <v>2</v>
      </c>
      <c r="AF1345" s="9">
        <v>1</v>
      </c>
      <c r="AG1345" s="9">
        <v>2</v>
      </c>
      <c r="AH1345" s="91">
        <v>1</v>
      </c>
      <c r="AI1345" s="9">
        <v>1</v>
      </c>
      <c r="AJ1345">
        <v>2</v>
      </c>
      <c r="AK1345" t="s">
        <v>957</v>
      </c>
      <c r="AL1345" s="58">
        <v>1</v>
      </c>
      <c r="AM1345">
        <v>1</v>
      </c>
      <c r="AN1345">
        <v>2</v>
      </c>
      <c r="AO1345">
        <v>1</v>
      </c>
      <c r="AP1345">
        <v>1</v>
      </c>
      <c r="AQ1345">
        <v>2</v>
      </c>
      <c r="AR1345">
        <v>2</v>
      </c>
      <c r="AS1345">
        <v>2</v>
      </c>
      <c r="AT1345">
        <v>2</v>
      </c>
      <c r="AU1345">
        <v>1</v>
      </c>
      <c r="AV1345">
        <v>1</v>
      </c>
      <c r="AW1345">
        <v>1</v>
      </c>
      <c r="AX1345">
        <v>2</v>
      </c>
      <c r="AY1345">
        <v>2</v>
      </c>
      <c r="AZ1345">
        <v>1</v>
      </c>
      <c r="BA1345">
        <v>1</v>
      </c>
      <c r="BB1345">
        <v>1</v>
      </c>
      <c r="BC1345">
        <v>1</v>
      </c>
      <c r="BD1345">
        <v>1</v>
      </c>
      <c r="BE1345">
        <v>2</v>
      </c>
      <c r="BF1345" t="s">
        <v>957</v>
      </c>
      <c r="BG1345" t="s">
        <v>957</v>
      </c>
      <c r="BH1345">
        <v>1</v>
      </c>
      <c r="BI1345">
        <v>1</v>
      </c>
      <c r="BJ1345">
        <v>1</v>
      </c>
      <c r="BK1345">
        <v>1</v>
      </c>
      <c r="BL1345">
        <v>1</v>
      </c>
      <c r="BM1345">
        <v>1</v>
      </c>
      <c r="BN1345">
        <v>2</v>
      </c>
      <c r="BO1345">
        <v>2</v>
      </c>
      <c r="BP1345">
        <v>1</v>
      </c>
      <c r="BQ1345">
        <v>2</v>
      </c>
      <c r="BR1345">
        <v>1</v>
      </c>
      <c r="BS1345">
        <v>3</v>
      </c>
      <c r="BT1345" t="s">
        <v>643</v>
      </c>
    </row>
    <row r="1346" spans="1:72" hidden="1">
      <c r="A1346" s="9">
        <v>5394</v>
      </c>
      <c r="B1346" s="9">
        <v>1</v>
      </c>
      <c r="C1346" s="9">
        <v>5</v>
      </c>
      <c r="D1346" s="9">
        <v>3</v>
      </c>
      <c r="E1346" s="9">
        <v>5</v>
      </c>
      <c r="F1346" s="9">
        <v>0</v>
      </c>
      <c r="G1346" s="9">
        <v>0</v>
      </c>
      <c r="H1346" s="9">
        <v>1</v>
      </c>
      <c r="I1346" s="9">
        <v>0</v>
      </c>
      <c r="J1346" s="9">
        <v>1</v>
      </c>
      <c r="K1346" s="9">
        <v>0</v>
      </c>
      <c r="L1346" s="9">
        <v>0</v>
      </c>
      <c r="M1346" s="9">
        <v>3</v>
      </c>
      <c r="N1346" s="9">
        <v>1</v>
      </c>
      <c r="O1346" s="9">
        <v>2</v>
      </c>
      <c r="P1346" s="9">
        <v>1</v>
      </c>
      <c r="Q1346" s="9">
        <v>1</v>
      </c>
      <c r="R1346" s="9">
        <v>1</v>
      </c>
      <c r="S1346" s="9">
        <v>1</v>
      </c>
      <c r="T1346" s="9">
        <v>2</v>
      </c>
      <c r="U1346" s="9">
        <v>1</v>
      </c>
      <c r="V1346" s="9">
        <v>2</v>
      </c>
      <c r="W1346" s="75">
        <v>1</v>
      </c>
      <c r="X1346" s="75">
        <v>1</v>
      </c>
      <c r="Y1346" s="75">
        <v>2</v>
      </c>
      <c r="Z1346" s="9">
        <v>1</v>
      </c>
      <c r="AA1346" s="9">
        <v>2</v>
      </c>
      <c r="AB1346" s="9">
        <v>2</v>
      </c>
      <c r="AC1346" s="9">
        <v>1</v>
      </c>
      <c r="AD1346" s="9">
        <v>2</v>
      </c>
      <c r="AE1346" s="9">
        <v>2</v>
      </c>
      <c r="AF1346" s="9">
        <v>1</v>
      </c>
      <c r="AG1346" s="9">
        <v>2</v>
      </c>
      <c r="AH1346" s="91">
        <v>1</v>
      </c>
      <c r="AI1346" s="9">
        <v>2</v>
      </c>
      <c r="AJ1346">
        <v>1</v>
      </c>
      <c r="AK1346">
        <v>2</v>
      </c>
      <c r="AL1346" s="58">
        <v>2</v>
      </c>
      <c r="AM1346">
        <v>1</v>
      </c>
      <c r="AN1346">
        <v>2</v>
      </c>
      <c r="AO1346">
        <v>2</v>
      </c>
      <c r="AP1346">
        <v>2</v>
      </c>
      <c r="AQ1346">
        <v>2</v>
      </c>
      <c r="AR1346">
        <v>2</v>
      </c>
      <c r="AS1346">
        <v>2</v>
      </c>
      <c r="AT1346">
        <v>1</v>
      </c>
      <c r="AU1346">
        <v>2</v>
      </c>
      <c r="AV1346">
        <v>2</v>
      </c>
      <c r="AW1346">
        <v>1</v>
      </c>
      <c r="AX1346">
        <v>2</v>
      </c>
      <c r="AY1346">
        <v>2</v>
      </c>
      <c r="AZ1346">
        <v>2</v>
      </c>
      <c r="BA1346">
        <v>1</v>
      </c>
      <c r="BB1346">
        <v>2</v>
      </c>
      <c r="BC1346">
        <v>1</v>
      </c>
      <c r="BD1346">
        <v>1</v>
      </c>
      <c r="BE1346">
        <v>1</v>
      </c>
      <c r="BF1346">
        <v>3</v>
      </c>
      <c r="BH1346">
        <v>1</v>
      </c>
      <c r="BI1346">
        <v>2</v>
      </c>
      <c r="BJ1346">
        <v>2</v>
      </c>
      <c r="BK1346">
        <v>2</v>
      </c>
      <c r="BL1346">
        <v>2</v>
      </c>
      <c r="BM1346">
        <v>2</v>
      </c>
      <c r="BN1346">
        <v>4</v>
      </c>
      <c r="BO1346">
        <v>1</v>
      </c>
      <c r="BP1346">
        <v>2</v>
      </c>
      <c r="BQ1346">
        <v>2</v>
      </c>
      <c r="BR1346">
        <v>1</v>
      </c>
      <c r="BS1346">
        <v>2</v>
      </c>
      <c r="BT1346" t="s">
        <v>644</v>
      </c>
    </row>
    <row r="1347" spans="1:72" hidden="1">
      <c r="A1347" s="9">
        <v>5395</v>
      </c>
      <c r="B1347" s="9">
        <v>2</v>
      </c>
      <c r="C1347" s="9">
        <v>4</v>
      </c>
      <c r="D1347" s="9">
        <v>3</v>
      </c>
      <c r="E1347" s="9">
        <v>6</v>
      </c>
      <c r="F1347" s="9">
        <v>0</v>
      </c>
      <c r="G1347" s="9">
        <v>1</v>
      </c>
      <c r="H1347" s="9">
        <v>0</v>
      </c>
      <c r="I1347" s="9">
        <v>1</v>
      </c>
      <c r="J1347" s="9">
        <v>1</v>
      </c>
      <c r="K1347" s="9">
        <v>0</v>
      </c>
      <c r="L1347" s="9">
        <v>0</v>
      </c>
      <c r="M1347" s="9">
        <v>2</v>
      </c>
      <c r="N1347" s="9">
        <v>1</v>
      </c>
      <c r="O1347" s="9">
        <v>1</v>
      </c>
      <c r="P1347" s="9">
        <v>1</v>
      </c>
      <c r="Q1347" s="9">
        <v>1</v>
      </c>
      <c r="R1347" s="9">
        <v>1</v>
      </c>
      <c r="S1347" s="9">
        <v>2</v>
      </c>
      <c r="T1347" s="9">
        <v>1</v>
      </c>
      <c r="U1347" s="9">
        <v>1</v>
      </c>
      <c r="V1347" s="9">
        <v>2</v>
      </c>
      <c r="W1347" s="75">
        <v>1</v>
      </c>
      <c r="X1347" s="75">
        <v>1</v>
      </c>
      <c r="Y1347" s="75">
        <v>2</v>
      </c>
      <c r="Z1347" s="9">
        <v>1</v>
      </c>
      <c r="AA1347" s="9">
        <v>2</v>
      </c>
      <c r="AB1347" s="9">
        <v>2</v>
      </c>
      <c r="AC1347" s="9">
        <v>1</v>
      </c>
      <c r="AD1347" s="9">
        <v>1</v>
      </c>
      <c r="AE1347" s="9">
        <v>2</v>
      </c>
      <c r="AF1347" s="9">
        <v>1</v>
      </c>
      <c r="AG1347" s="9">
        <v>1</v>
      </c>
      <c r="AH1347" s="9">
        <v>1</v>
      </c>
      <c r="AI1347" s="9">
        <v>1</v>
      </c>
      <c r="AJ1347">
        <v>1</v>
      </c>
      <c r="AK1347">
        <v>1</v>
      </c>
      <c r="AL1347" s="58">
        <v>2</v>
      </c>
      <c r="AM1347">
        <v>2</v>
      </c>
      <c r="AN1347">
        <v>2</v>
      </c>
      <c r="AO1347">
        <v>1</v>
      </c>
      <c r="AP1347">
        <v>2</v>
      </c>
      <c r="AQ1347">
        <v>2</v>
      </c>
      <c r="AR1347">
        <v>2</v>
      </c>
      <c r="AS1347">
        <v>2</v>
      </c>
      <c r="AT1347">
        <v>1</v>
      </c>
      <c r="AU1347">
        <v>1</v>
      </c>
      <c r="AV1347">
        <v>2</v>
      </c>
      <c r="AW1347">
        <v>1</v>
      </c>
      <c r="AX1347">
        <v>2</v>
      </c>
      <c r="AY1347">
        <v>2</v>
      </c>
      <c r="AZ1347">
        <v>1</v>
      </c>
      <c r="BA1347">
        <v>1</v>
      </c>
      <c r="BB1347">
        <v>1</v>
      </c>
      <c r="BC1347">
        <v>1</v>
      </c>
      <c r="BD1347">
        <v>1</v>
      </c>
      <c r="BE1347">
        <v>2</v>
      </c>
      <c r="BF1347" t="s">
        <v>957</v>
      </c>
      <c r="BG1347" t="s">
        <v>957</v>
      </c>
      <c r="BH1347">
        <v>2</v>
      </c>
      <c r="BI1347">
        <v>2</v>
      </c>
      <c r="BJ1347">
        <v>1</v>
      </c>
      <c r="BK1347">
        <v>2</v>
      </c>
      <c r="BL1347">
        <v>1</v>
      </c>
      <c r="BM1347">
        <v>2</v>
      </c>
      <c r="BN1347">
        <v>4</v>
      </c>
      <c r="BO1347">
        <v>2</v>
      </c>
      <c r="BP1347">
        <v>2</v>
      </c>
      <c r="BQ1347">
        <v>2</v>
      </c>
      <c r="BR1347">
        <v>1</v>
      </c>
      <c r="BS1347">
        <v>2</v>
      </c>
      <c r="BT1347" t="s">
        <v>645</v>
      </c>
    </row>
    <row r="1348" spans="1:72" hidden="1">
      <c r="A1348" s="9">
        <v>5396</v>
      </c>
      <c r="B1348" s="9">
        <v>1</v>
      </c>
      <c r="C1348" s="9">
        <v>3</v>
      </c>
      <c r="D1348" s="9">
        <v>1</v>
      </c>
      <c r="E1348" s="9">
        <v>4</v>
      </c>
      <c r="F1348" s="9">
        <v>0</v>
      </c>
      <c r="G1348" s="9">
        <v>0</v>
      </c>
      <c r="H1348" s="9">
        <v>0</v>
      </c>
      <c r="I1348" s="9">
        <v>0</v>
      </c>
      <c r="J1348" s="9">
        <v>0</v>
      </c>
      <c r="K1348" s="9">
        <v>0</v>
      </c>
      <c r="L1348" s="9">
        <v>1</v>
      </c>
      <c r="M1348" s="9">
        <v>3</v>
      </c>
      <c r="N1348" s="9">
        <v>1</v>
      </c>
      <c r="O1348" s="9">
        <v>2</v>
      </c>
      <c r="P1348" s="9">
        <v>1</v>
      </c>
      <c r="Q1348" s="9">
        <v>1</v>
      </c>
      <c r="R1348" s="9">
        <v>1</v>
      </c>
      <c r="S1348" s="9">
        <v>1</v>
      </c>
      <c r="T1348" s="9">
        <v>2</v>
      </c>
      <c r="U1348" s="9">
        <v>1</v>
      </c>
      <c r="V1348" s="9">
        <v>2</v>
      </c>
      <c r="W1348" s="75">
        <v>2</v>
      </c>
      <c r="X1348" s="75" t="s">
        <v>956</v>
      </c>
      <c r="Y1348" s="75" t="s">
        <v>952</v>
      </c>
      <c r="Z1348" s="9" t="s">
        <v>952</v>
      </c>
      <c r="AA1348" s="9">
        <v>2</v>
      </c>
      <c r="AB1348" s="9">
        <v>2</v>
      </c>
      <c r="AC1348" s="9">
        <v>1</v>
      </c>
      <c r="AD1348" s="9">
        <v>1</v>
      </c>
      <c r="AE1348" s="9">
        <v>2</v>
      </c>
      <c r="AF1348" s="9">
        <v>1</v>
      </c>
      <c r="AG1348" s="9">
        <v>1</v>
      </c>
      <c r="AH1348" s="91">
        <v>1</v>
      </c>
      <c r="AI1348" s="9">
        <v>2</v>
      </c>
      <c r="AJ1348">
        <v>2</v>
      </c>
      <c r="AK1348" t="s">
        <v>957</v>
      </c>
      <c r="AL1348" s="58">
        <v>2</v>
      </c>
      <c r="AM1348">
        <v>1</v>
      </c>
      <c r="AN1348">
        <v>1</v>
      </c>
      <c r="AO1348">
        <v>2</v>
      </c>
      <c r="AP1348">
        <v>1</v>
      </c>
      <c r="AQ1348">
        <v>2</v>
      </c>
      <c r="AR1348">
        <v>1</v>
      </c>
      <c r="AS1348">
        <v>2</v>
      </c>
      <c r="AT1348">
        <v>2</v>
      </c>
      <c r="AU1348">
        <v>1</v>
      </c>
      <c r="AV1348">
        <v>2</v>
      </c>
      <c r="AW1348">
        <v>1</v>
      </c>
      <c r="AX1348">
        <v>2</v>
      </c>
      <c r="AY1348">
        <v>2</v>
      </c>
      <c r="AZ1348">
        <v>2</v>
      </c>
      <c r="BA1348">
        <v>2</v>
      </c>
      <c r="BB1348">
        <v>2</v>
      </c>
      <c r="BC1348">
        <v>1</v>
      </c>
      <c r="BD1348">
        <v>1</v>
      </c>
      <c r="BE1348">
        <v>2</v>
      </c>
      <c r="BF1348" t="s">
        <v>957</v>
      </c>
      <c r="BG1348" t="s">
        <v>957</v>
      </c>
      <c r="BH1348">
        <v>3</v>
      </c>
      <c r="BI1348">
        <v>2</v>
      </c>
      <c r="BJ1348">
        <v>1</v>
      </c>
      <c r="BK1348">
        <v>2</v>
      </c>
      <c r="BL1348">
        <v>3</v>
      </c>
      <c r="BM1348">
        <v>2</v>
      </c>
      <c r="BN1348">
        <v>4</v>
      </c>
      <c r="BO1348">
        <v>3</v>
      </c>
      <c r="BP1348">
        <v>2</v>
      </c>
      <c r="BQ1348">
        <v>1</v>
      </c>
      <c r="BR1348">
        <v>1</v>
      </c>
      <c r="BS1348">
        <v>5</v>
      </c>
    </row>
    <row r="1349" spans="1:72">
      <c r="A1349" s="9">
        <v>5397</v>
      </c>
      <c r="B1349" s="9">
        <v>2</v>
      </c>
      <c r="C1349" s="9">
        <v>6</v>
      </c>
      <c r="D1349" s="9">
        <v>5</v>
      </c>
      <c r="E1349" s="9">
        <v>12</v>
      </c>
      <c r="F1349" s="9">
        <v>0</v>
      </c>
      <c r="G1349" s="9">
        <v>0</v>
      </c>
      <c r="H1349" s="9">
        <v>0</v>
      </c>
      <c r="I1349" s="9">
        <v>0</v>
      </c>
      <c r="J1349" s="9">
        <v>0</v>
      </c>
      <c r="K1349" s="9">
        <v>1</v>
      </c>
      <c r="L1349" s="9">
        <v>0</v>
      </c>
      <c r="M1349" s="9">
        <v>2</v>
      </c>
      <c r="N1349" s="9">
        <v>2</v>
      </c>
      <c r="O1349" s="9">
        <v>2</v>
      </c>
      <c r="P1349" s="9">
        <v>1</v>
      </c>
      <c r="Q1349" s="9">
        <v>1</v>
      </c>
      <c r="R1349" s="9">
        <v>1</v>
      </c>
      <c r="S1349" s="9">
        <v>2</v>
      </c>
      <c r="T1349" s="9">
        <v>2</v>
      </c>
      <c r="U1349" s="9">
        <v>1</v>
      </c>
      <c r="V1349" s="9">
        <v>1</v>
      </c>
      <c r="W1349" s="75">
        <v>2</v>
      </c>
      <c r="X1349" s="75" t="s">
        <v>954</v>
      </c>
      <c r="Y1349" s="75" t="s">
        <v>952</v>
      </c>
      <c r="Z1349" s="9" t="s">
        <v>952</v>
      </c>
      <c r="AA1349" s="9">
        <v>1</v>
      </c>
      <c r="AB1349" s="9">
        <v>1</v>
      </c>
      <c r="AC1349" s="9">
        <v>2</v>
      </c>
      <c r="AD1349" s="9">
        <v>1</v>
      </c>
      <c r="AE1349" s="9">
        <v>2</v>
      </c>
      <c r="AF1349" s="9">
        <v>1</v>
      </c>
      <c r="AG1349" s="9">
        <v>1</v>
      </c>
      <c r="AH1349" s="91">
        <v>2</v>
      </c>
      <c r="AI1349" s="9">
        <v>2</v>
      </c>
      <c r="AJ1349">
        <v>2</v>
      </c>
      <c r="AK1349" t="s">
        <v>957</v>
      </c>
      <c r="AL1349" s="58">
        <v>2</v>
      </c>
      <c r="AM1349">
        <v>1</v>
      </c>
      <c r="AN1349">
        <v>1</v>
      </c>
      <c r="AO1349">
        <v>2</v>
      </c>
      <c r="AP1349">
        <v>2</v>
      </c>
      <c r="AQ1349">
        <v>2</v>
      </c>
      <c r="AR1349">
        <v>2</v>
      </c>
      <c r="AS1349">
        <v>2</v>
      </c>
      <c r="AT1349">
        <v>2</v>
      </c>
      <c r="AU1349">
        <v>2</v>
      </c>
      <c r="AV1349">
        <v>2</v>
      </c>
      <c r="AW1349">
        <v>1</v>
      </c>
      <c r="AX1349">
        <v>2</v>
      </c>
      <c r="AY1349">
        <v>2</v>
      </c>
      <c r="AZ1349">
        <v>2</v>
      </c>
      <c r="BA1349">
        <v>1</v>
      </c>
      <c r="BB1349">
        <v>1</v>
      </c>
      <c r="BC1349">
        <v>1</v>
      </c>
      <c r="BD1349">
        <v>1</v>
      </c>
      <c r="BE1349">
        <v>1</v>
      </c>
      <c r="BF1349">
        <v>2</v>
      </c>
      <c r="BG1349">
        <v>2</v>
      </c>
      <c r="BH1349">
        <v>1</v>
      </c>
      <c r="BI1349">
        <v>1</v>
      </c>
      <c r="BJ1349">
        <v>1</v>
      </c>
      <c r="BK1349">
        <v>1</v>
      </c>
      <c r="BL1349">
        <v>1</v>
      </c>
      <c r="BM1349">
        <v>1</v>
      </c>
      <c r="BN1349">
        <v>4</v>
      </c>
      <c r="BO1349">
        <v>4</v>
      </c>
      <c r="BP1349">
        <v>4</v>
      </c>
      <c r="BQ1349">
        <v>4</v>
      </c>
      <c r="BR1349">
        <v>1</v>
      </c>
      <c r="BS1349">
        <v>1</v>
      </c>
    </row>
    <row r="1350" spans="1:72">
      <c r="A1350" s="9">
        <v>5398</v>
      </c>
      <c r="B1350" s="9">
        <v>2</v>
      </c>
      <c r="C1350" s="9">
        <v>3</v>
      </c>
      <c r="D1350" s="9">
        <v>2</v>
      </c>
      <c r="E1350" s="9">
        <v>6</v>
      </c>
      <c r="F1350" s="9">
        <v>1</v>
      </c>
      <c r="G1350" s="9">
        <v>0</v>
      </c>
      <c r="H1350" s="9">
        <v>0</v>
      </c>
      <c r="I1350" s="9">
        <v>1</v>
      </c>
      <c r="J1350" s="9">
        <v>0</v>
      </c>
      <c r="K1350" s="9">
        <v>0</v>
      </c>
      <c r="L1350" s="9">
        <v>0</v>
      </c>
      <c r="M1350" s="9">
        <v>1</v>
      </c>
      <c r="N1350" s="9">
        <v>2</v>
      </c>
      <c r="O1350" s="9">
        <v>2</v>
      </c>
      <c r="P1350" s="9">
        <v>1</v>
      </c>
      <c r="Q1350" s="9">
        <v>1</v>
      </c>
      <c r="R1350" s="9">
        <v>1</v>
      </c>
      <c r="S1350" s="9">
        <v>2</v>
      </c>
      <c r="T1350" s="9">
        <v>2</v>
      </c>
      <c r="U1350" s="9">
        <v>1</v>
      </c>
      <c r="V1350" s="9">
        <v>2</v>
      </c>
      <c r="W1350" s="75">
        <v>1</v>
      </c>
      <c r="X1350" s="75">
        <v>1</v>
      </c>
      <c r="Y1350" s="75">
        <v>2</v>
      </c>
      <c r="Z1350" s="9">
        <v>1</v>
      </c>
      <c r="AA1350" s="9">
        <v>1</v>
      </c>
      <c r="AB1350" s="9">
        <v>2</v>
      </c>
      <c r="AC1350" s="9">
        <v>2</v>
      </c>
      <c r="AD1350" s="9">
        <v>1</v>
      </c>
      <c r="AE1350" s="9">
        <v>2</v>
      </c>
      <c r="AF1350" s="9">
        <v>1</v>
      </c>
      <c r="AG1350" s="9">
        <v>1</v>
      </c>
      <c r="AH1350" s="91">
        <v>1</v>
      </c>
      <c r="AI1350" s="9">
        <v>2</v>
      </c>
      <c r="AJ1350">
        <v>1</v>
      </c>
      <c r="AK1350">
        <v>1</v>
      </c>
      <c r="AL1350" s="58">
        <v>1</v>
      </c>
      <c r="AM1350">
        <v>1</v>
      </c>
      <c r="AN1350">
        <v>1</v>
      </c>
      <c r="AO1350">
        <v>2</v>
      </c>
      <c r="AP1350">
        <v>2</v>
      </c>
      <c r="AQ1350">
        <v>2</v>
      </c>
      <c r="AR1350">
        <v>2</v>
      </c>
      <c r="AS1350">
        <v>2</v>
      </c>
      <c r="AT1350">
        <v>2</v>
      </c>
      <c r="AU1350">
        <v>2</v>
      </c>
      <c r="AV1350">
        <v>2</v>
      </c>
      <c r="AW1350">
        <v>1</v>
      </c>
      <c r="AX1350">
        <v>2</v>
      </c>
      <c r="AY1350">
        <v>2</v>
      </c>
      <c r="AZ1350">
        <v>2</v>
      </c>
      <c r="BA1350">
        <v>1</v>
      </c>
      <c r="BB1350">
        <v>2</v>
      </c>
      <c r="BC1350">
        <v>1</v>
      </c>
      <c r="BD1350">
        <v>1</v>
      </c>
      <c r="BE1350">
        <v>1</v>
      </c>
      <c r="BF1350">
        <v>3</v>
      </c>
      <c r="BG1350">
        <v>3</v>
      </c>
      <c r="BH1350">
        <v>2</v>
      </c>
      <c r="BI1350">
        <v>3</v>
      </c>
      <c r="BJ1350">
        <v>2</v>
      </c>
      <c r="BK1350">
        <v>2</v>
      </c>
      <c r="BL1350">
        <v>1</v>
      </c>
      <c r="BM1350">
        <v>1</v>
      </c>
      <c r="BN1350">
        <v>4</v>
      </c>
      <c r="BO1350">
        <v>2</v>
      </c>
      <c r="BP1350">
        <v>2</v>
      </c>
      <c r="BQ1350">
        <v>3</v>
      </c>
      <c r="BR1350">
        <v>1</v>
      </c>
      <c r="BS1350">
        <v>2</v>
      </c>
    </row>
    <row r="1351" spans="1:72">
      <c r="A1351" s="9">
        <v>5399</v>
      </c>
      <c r="B1351" s="9">
        <v>2</v>
      </c>
      <c r="C1351" s="9">
        <v>5</v>
      </c>
      <c r="D1351" s="9">
        <v>4</v>
      </c>
      <c r="E1351" s="9">
        <v>9</v>
      </c>
      <c r="F1351" s="9">
        <v>0</v>
      </c>
      <c r="G1351" s="9">
        <v>0</v>
      </c>
      <c r="H1351" s="9">
        <v>0</v>
      </c>
      <c r="I1351" s="9">
        <v>0</v>
      </c>
      <c r="J1351" s="9">
        <v>0</v>
      </c>
      <c r="K1351" s="9">
        <v>0</v>
      </c>
      <c r="L1351" s="9">
        <v>1</v>
      </c>
      <c r="M1351" s="9">
        <v>1</v>
      </c>
      <c r="N1351" s="9">
        <v>2</v>
      </c>
      <c r="O1351" s="9">
        <v>2</v>
      </c>
      <c r="P1351" s="9">
        <v>1</v>
      </c>
      <c r="Q1351" s="9">
        <v>1</v>
      </c>
      <c r="R1351" s="9">
        <v>1</v>
      </c>
      <c r="S1351" s="9">
        <v>2</v>
      </c>
      <c r="T1351" s="9">
        <v>2</v>
      </c>
      <c r="U1351" s="9">
        <v>1</v>
      </c>
      <c r="V1351" s="9">
        <v>2</v>
      </c>
      <c r="W1351" s="75">
        <v>2</v>
      </c>
      <c r="X1351" s="75" t="s">
        <v>954</v>
      </c>
      <c r="Y1351" s="75" t="s">
        <v>952</v>
      </c>
      <c r="Z1351" s="9" t="s">
        <v>952</v>
      </c>
      <c r="AA1351" s="9">
        <v>1</v>
      </c>
      <c r="AB1351" s="9">
        <v>2</v>
      </c>
      <c r="AC1351" s="9">
        <v>1</v>
      </c>
      <c r="AD1351" s="9">
        <v>1</v>
      </c>
      <c r="AE1351" s="9">
        <v>2</v>
      </c>
      <c r="AF1351" s="9">
        <v>1</v>
      </c>
      <c r="AG1351" s="9">
        <v>1</v>
      </c>
      <c r="AH1351" s="91">
        <v>1</v>
      </c>
      <c r="AI1351" s="9">
        <v>2</v>
      </c>
      <c r="AJ1351">
        <v>2</v>
      </c>
      <c r="AK1351" t="s">
        <v>957</v>
      </c>
      <c r="AL1351" s="58">
        <v>1</v>
      </c>
      <c r="AM1351">
        <v>1</v>
      </c>
      <c r="AN1351">
        <v>1</v>
      </c>
      <c r="AO1351">
        <v>1</v>
      </c>
      <c r="AP1351">
        <v>2</v>
      </c>
      <c r="AQ1351">
        <v>2</v>
      </c>
      <c r="AR1351">
        <v>2</v>
      </c>
      <c r="AS1351">
        <v>2</v>
      </c>
      <c r="AT1351">
        <v>1</v>
      </c>
      <c r="AU1351">
        <v>2</v>
      </c>
      <c r="AV1351">
        <v>2</v>
      </c>
      <c r="AW1351">
        <v>1</v>
      </c>
      <c r="AX1351">
        <v>2</v>
      </c>
      <c r="AY1351">
        <v>2</v>
      </c>
      <c r="AZ1351">
        <v>2</v>
      </c>
      <c r="BA1351">
        <v>1</v>
      </c>
      <c r="BB1351">
        <v>1</v>
      </c>
      <c r="BC1351">
        <v>1</v>
      </c>
      <c r="BD1351">
        <v>1</v>
      </c>
      <c r="BE1351">
        <v>2</v>
      </c>
      <c r="BF1351" t="s">
        <v>957</v>
      </c>
      <c r="BG1351" t="s">
        <v>957</v>
      </c>
      <c r="BH1351">
        <v>1</v>
      </c>
      <c r="BI1351">
        <v>2</v>
      </c>
      <c r="BJ1351">
        <v>2</v>
      </c>
      <c r="BK1351">
        <v>2</v>
      </c>
      <c r="BL1351">
        <v>2</v>
      </c>
      <c r="BM1351">
        <v>1</v>
      </c>
      <c r="BN1351">
        <v>4</v>
      </c>
      <c r="BO1351">
        <v>3</v>
      </c>
      <c r="BP1351">
        <v>2</v>
      </c>
      <c r="BQ1351">
        <v>3</v>
      </c>
      <c r="BR1351">
        <v>1</v>
      </c>
      <c r="BS1351">
        <v>5</v>
      </c>
      <c r="BT1351" t="s">
        <v>646</v>
      </c>
    </row>
    <row r="1352" spans="1:72" hidden="1">
      <c r="A1352" s="9">
        <v>5400</v>
      </c>
      <c r="B1352" s="9">
        <v>1</v>
      </c>
      <c r="C1352" s="9">
        <v>4</v>
      </c>
      <c r="D1352" s="9">
        <v>1</v>
      </c>
      <c r="E1352" s="9">
        <v>4</v>
      </c>
      <c r="F1352" s="9">
        <v>0</v>
      </c>
      <c r="G1352" s="9">
        <v>0</v>
      </c>
      <c r="H1352" s="9">
        <v>0</v>
      </c>
      <c r="I1352" s="9">
        <v>0</v>
      </c>
      <c r="J1352" s="9">
        <v>0</v>
      </c>
      <c r="K1352" s="9">
        <v>1</v>
      </c>
      <c r="L1352" s="9">
        <v>0</v>
      </c>
      <c r="M1352" s="9">
        <v>2</v>
      </c>
      <c r="N1352" s="9">
        <v>1</v>
      </c>
      <c r="O1352" s="9">
        <v>2</v>
      </c>
      <c r="P1352" s="9">
        <v>1</v>
      </c>
      <c r="Q1352" s="9">
        <v>1</v>
      </c>
      <c r="R1352" s="9">
        <v>1</v>
      </c>
      <c r="S1352" s="9">
        <v>1</v>
      </c>
      <c r="T1352" s="9">
        <v>2</v>
      </c>
      <c r="U1352" s="9">
        <v>1</v>
      </c>
      <c r="V1352" s="9">
        <v>2</v>
      </c>
      <c r="W1352" s="75">
        <v>1</v>
      </c>
      <c r="X1352" s="75">
        <v>1</v>
      </c>
      <c r="Y1352" s="75">
        <v>2</v>
      </c>
      <c r="Z1352" s="9"/>
      <c r="AA1352" s="9">
        <v>2</v>
      </c>
      <c r="AB1352" s="9">
        <v>2</v>
      </c>
      <c r="AC1352" s="9">
        <v>1</v>
      </c>
      <c r="AD1352" s="9">
        <v>1</v>
      </c>
      <c r="AE1352" s="9">
        <v>2</v>
      </c>
      <c r="AF1352" s="9">
        <v>1</v>
      </c>
      <c r="AG1352" s="9">
        <v>1</v>
      </c>
      <c r="AH1352" s="91">
        <v>2</v>
      </c>
      <c r="AI1352" s="9">
        <v>2</v>
      </c>
      <c r="AJ1352">
        <v>2</v>
      </c>
      <c r="AK1352" t="s">
        <v>957</v>
      </c>
      <c r="AL1352" s="58">
        <v>2</v>
      </c>
      <c r="AM1352">
        <v>1</v>
      </c>
      <c r="AN1352">
        <v>1</v>
      </c>
      <c r="AO1352">
        <v>2</v>
      </c>
      <c r="AP1352">
        <v>1</v>
      </c>
      <c r="AQ1352">
        <v>2</v>
      </c>
      <c r="AR1352">
        <v>1</v>
      </c>
      <c r="AS1352">
        <v>2</v>
      </c>
      <c r="AT1352">
        <v>1</v>
      </c>
      <c r="AU1352">
        <v>1</v>
      </c>
      <c r="AV1352">
        <v>2</v>
      </c>
      <c r="AW1352">
        <v>1</v>
      </c>
      <c r="AX1352">
        <v>2</v>
      </c>
      <c r="AY1352">
        <v>2</v>
      </c>
      <c r="AZ1352">
        <v>2</v>
      </c>
      <c r="BA1352">
        <v>1</v>
      </c>
      <c r="BB1352">
        <v>2</v>
      </c>
      <c r="BC1352">
        <v>1</v>
      </c>
      <c r="BD1352">
        <v>1</v>
      </c>
      <c r="BE1352">
        <v>1</v>
      </c>
      <c r="BF1352">
        <v>2</v>
      </c>
      <c r="BG1352">
        <v>2</v>
      </c>
      <c r="BH1352">
        <v>2</v>
      </c>
      <c r="BI1352">
        <v>2</v>
      </c>
      <c r="BJ1352">
        <v>1</v>
      </c>
      <c r="BK1352">
        <v>2</v>
      </c>
      <c r="BL1352">
        <v>2</v>
      </c>
      <c r="BM1352">
        <v>1</v>
      </c>
      <c r="BN1352">
        <v>4</v>
      </c>
      <c r="BO1352">
        <v>2</v>
      </c>
      <c r="BP1352">
        <v>1</v>
      </c>
      <c r="BQ1352">
        <v>2</v>
      </c>
      <c r="BR1352">
        <v>1</v>
      </c>
      <c r="BS1352">
        <v>5</v>
      </c>
    </row>
    <row r="1353" spans="1:72">
      <c r="A1353" s="9">
        <v>5401</v>
      </c>
      <c r="B1353" s="9">
        <v>2</v>
      </c>
      <c r="C1353" s="9">
        <v>3</v>
      </c>
      <c r="D1353" s="9">
        <v>5</v>
      </c>
      <c r="E1353" s="9">
        <v>11</v>
      </c>
      <c r="F1353" s="9">
        <v>1</v>
      </c>
      <c r="G1353" s="9">
        <v>0</v>
      </c>
      <c r="H1353" s="9">
        <v>1</v>
      </c>
      <c r="I1353" s="9">
        <v>0</v>
      </c>
      <c r="J1353" s="9">
        <v>0</v>
      </c>
      <c r="K1353" s="9">
        <v>0</v>
      </c>
      <c r="L1353" s="9">
        <v>0</v>
      </c>
      <c r="M1353" s="9">
        <v>2</v>
      </c>
      <c r="N1353" s="9">
        <v>2</v>
      </c>
      <c r="O1353" s="9">
        <v>2</v>
      </c>
      <c r="P1353" s="9">
        <v>1</v>
      </c>
      <c r="Q1353" s="9">
        <v>1</v>
      </c>
      <c r="R1353" s="9">
        <v>1</v>
      </c>
      <c r="S1353" s="9">
        <v>1</v>
      </c>
      <c r="T1353" s="9">
        <v>1</v>
      </c>
      <c r="U1353" s="9">
        <v>1</v>
      </c>
      <c r="V1353" s="9">
        <v>1</v>
      </c>
      <c r="W1353" s="75">
        <v>1</v>
      </c>
      <c r="X1353" s="75">
        <v>1</v>
      </c>
      <c r="Y1353" s="75">
        <v>2</v>
      </c>
      <c r="Z1353" s="9">
        <v>1</v>
      </c>
      <c r="AA1353" s="9">
        <v>1</v>
      </c>
      <c r="AB1353" s="9">
        <v>1</v>
      </c>
      <c r="AC1353" s="9">
        <v>1</v>
      </c>
      <c r="AD1353" s="9">
        <v>2</v>
      </c>
      <c r="AE1353" s="9">
        <v>1</v>
      </c>
      <c r="AF1353" s="9">
        <v>2</v>
      </c>
      <c r="AG1353" s="9">
        <v>2</v>
      </c>
      <c r="AH1353" s="91">
        <v>2</v>
      </c>
      <c r="AI1353" s="9">
        <v>1</v>
      </c>
      <c r="AJ1353">
        <v>1</v>
      </c>
      <c r="AK1353">
        <v>1</v>
      </c>
      <c r="AL1353" s="58">
        <v>2</v>
      </c>
      <c r="AM1353">
        <v>1</v>
      </c>
      <c r="AN1353">
        <v>2</v>
      </c>
      <c r="AO1353">
        <v>2</v>
      </c>
      <c r="AP1353">
        <v>2</v>
      </c>
      <c r="AQ1353">
        <v>2</v>
      </c>
      <c r="AR1353">
        <v>2</v>
      </c>
      <c r="AS1353">
        <v>2</v>
      </c>
      <c r="AT1353">
        <v>2</v>
      </c>
      <c r="AU1353">
        <v>2</v>
      </c>
      <c r="AV1353">
        <v>2</v>
      </c>
      <c r="AW1353">
        <v>1</v>
      </c>
      <c r="AX1353">
        <v>2</v>
      </c>
      <c r="AY1353">
        <v>1</v>
      </c>
      <c r="AZ1353">
        <v>2</v>
      </c>
      <c r="BA1353">
        <v>1</v>
      </c>
      <c r="BB1353">
        <v>2</v>
      </c>
      <c r="BC1353">
        <v>1</v>
      </c>
      <c r="BD1353">
        <v>1</v>
      </c>
      <c r="BE1353">
        <v>2</v>
      </c>
      <c r="BF1353" t="s">
        <v>957</v>
      </c>
      <c r="BG1353" t="s">
        <v>957</v>
      </c>
      <c r="BH1353">
        <v>1</v>
      </c>
      <c r="BI1353">
        <v>1</v>
      </c>
      <c r="BJ1353">
        <v>2</v>
      </c>
      <c r="BK1353">
        <v>2</v>
      </c>
      <c r="BL1353">
        <v>1</v>
      </c>
      <c r="BM1353">
        <v>1</v>
      </c>
      <c r="BN1353">
        <v>4</v>
      </c>
      <c r="BO1353">
        <v>2</v>
      </c>
      <c r="BP1353">
        <v>1</v>
      </c>
      <c r="BQ1353">
        <v>1</v>
      </c>
      <c r="BR1353">
        <v>2</v>
      </c>
      <c r="BS1353">
        <v>2</v>
      </c>
    </row>
    <row r="1354" spans="1:72" hidden="1">
      <c r="A1354" s="9">
        <v>5402</v>
      </c>
      <c r="B1354" s="9">
        <v>1</v>
      </c>
      <c r="C1354" s="9">
        <v>6</v>
      </c>
      <c r="D1354" s="9">
        <v>1</v>
      </c>
      <c r="E1354" s="9">
        <v>6</v>
      </c>
      <c r="F1354" s="9">
        <v>0</v>
      </c>
      <c r="G1354" s="9">
        <v>0</v>
      </c>
      <c r="H1354" s="9">
        <v>0</v>
      </c>
      <c r="I1354" s="9">
        <v>0</v>
      </c>
      <c r="J1354" s="9">
        <v>0</v>
      </c>
      <c r="K1354" s="9">
        <v>1</v>
      </c>
      <c r="L1354" s="9">
        <v>0</v>
      </c>
      <c r="M1354" s="9">
        <v>1</v>
      </c>
      <c r="N1354" s="9">
        <v>1</v>
      </c>
      <c r="O1354" s="9">
        <v>1</v>
      </c>
      <c r="P1354" s="9">
        <v>1</v>
      </c>
      <c r="Q1354" s="9">
        <v>1</v>
      </c>
      <c r="R1354" s="9">
        <v>1</v>
      </c>
      <c r="S1354" s="9">
        <v>2</v>
      </c>
      <c r="T1354" s="9">
        <v>2</v>
      </c>
      <c r="U1354" s="9">
        <v>1</v>
      </c>
      <c r="V1354" s="9">
        <v>1</v>
      </c>
      <c r="W1354" s="75">
        <v>2</v>
      </c>
      <c r="X1354" s="75" t="s">
        <v>956</v>
      </c>
      <c r="Y1354" s="75" t="s">
        <v>952</v>
      </c>
      <c r="Z1354" s="9" t="s">
        <v>952</v>
      </c>
      <c r="AA1354" s="9">
        <v>2</v>
      </c>
      <c r="AB1354" s="9">
        <v>1</v>
      </c>
      <c r="AC1354" s="9">
        <v>1</v>
      </c>
      <c r="AD1354" s="9">
        <v>1</v>
      </c>
      <c r="AE1354" s="9">
        <v>1</v>
      </c>
      <c r="AF1354" s="9">
        <v>1</v>
      </c>
      <c r="AG1354" s="9">
        <v>2</v>
      </c>
      <c r="AH1354" s="91">
        <v>1</v>
      </c>
      <c r="AI1354" s="9">
        <v>2</v>
      </c>
      <c r="AJ1354">
        <v>2</v>
      </c>
      <c r="AK1354" t="s">
        <v>957</v>
      </c>
      <c r="AL1354" s="58">
        <v>2</v>
      </c>
      <c r="AM1354">
        <v>1</v>
      </c>
      <c r="AN1354">
        <v>1</v>
      </c>
      <c r="AO1354">
        <v>2</v>
      </c>
      <c r="AP1354">
        <v>1</v>
      </c>
      <c r="AQ1354">
        <v>2</v>
      </c>
      <c r="AR1354">
        <v>2</v>
      </c>
      <c r="AS1354">
        <v>2</v>
      </c>
      <c r="AT1354">
        <v>2</v>
      </c>
      <c r="AU1354">
        <v>2</v>
      </c>
      <c r="AV1354">
        <v>2</v>
      </c>
      <c r="AW1354">
        <v>2</v>
      </c>
      <c r="AX1354">
        <v>1</v>
      </c>
      <c r="AY1354">
        <v>1</v>
      </c>
      <c r="AZ1354">
        <v>1</v>
      </c>
      <c r="BA1354">
        <v>2</v>
      </c>
      <c r="BB1354">
        <v>2</v>
      </c>
      <c r="BC1354">
        <v>1</v>
      </c>
      <c r="BD1354">
        <v>1</v>
      </c>
      <c r="BE1354">
        <v>2</v>
      </c>
      <c r="BF1354" t="s">
        <v>957</v>
      </c>
      <c r="BG1354" t="s">
        <v>957</v>
      </c>
      <c r="BH1354">
        <v>1</v>
      </c>
      <c r="BI1354">
        <v>3</v>
      </c>
      <c r="BJ1354">
        <v>2</v>
      </c>
      <c r="BK1354">
        <v>3</v>
      </c>
      <c r="BL1354">
        <v>2</v>
      </c>
      <c r="BM1354">
        <v>1</v>
      </c>
      <c r="BN1354">
        <v>4</v>
      </c>
      <c r="BO1354">
        <v>2</v>
      </c>
      <c r="BP1354">
        <v>4</v>
      </c>
      <c r="BQ1354">
        <v>2</v>
      </c>
      <c r="BR1354">
        <v>1</v>
      </c>
      <c r="BS1354">
        <v>2</v>
      </c>
    </row>
    <row r="1355" spans="1:72" hidden="1">
      <c r="A1355" s="9">
        <v>5403</v>
      </c>
      <c r="B1355" s="9">
        <v>1</v>
      </c>
      <c r="C1355" s="9">
        <v>5</v>
      </c>
      <c r="D1355" s="9">
        <v>1</v>
      </c>
      <c r="E1355" s="9">
        <v>14</v>
      </c>
      <c r="F1355" s="9">
        <v>0</v>
      </c>
      <c r="G1355" s="9">
        <v>0</v>
      </c>
      <c r="H1355" s="9">
        <v>0</v>
      </c>
      <c r="I1355" s="9">
        <v>0</v>
      </c>
      <c r="J1355" s="9">
        <v>1</v>
      </c>
      <c r="K1355" s="9">
        <v>0</v>
      </c>
      <c r="L1355" s="9">
        <v>0</v>
      </c>
      <c r="M1355" s="9">
        <v>2</v>
      </c>
      <c r="N1355" s="9">
        <v>1</v>
      </c>
      <c r="O1355" s="9">
        <v>1</v>
      </c>
      <c r="P1355" s="9">
        <v>2</v>
      </c>
      <c r="Q1355" s="9">
        <v>1</v>
      </c>
      <c r="R1355" s="9">
        <v>1</v>
      </c>
      <c r="S1355" s="9">
        <v>2</v>
      </c>
      <c r="T1355" s="9">
        <v>1</v>
      </c>
      <c r="U1355" s="9">
        <v>1</v>
      </c>
      <c r="V1355" s="9">
        <v>1</v>
      </c>
      <c r="W1355" s="75">
        <v>2</v>
      </c>
      <c r="X1355" s="75" t="s">
        <v>956</v>
      </c>
      <c r="Y1355" s="75" t="s">
        <v>952</v>
      </c>
      <c r="Z1355" s="9" t="s">
        <v>952</v>
      </c>
      <c r="AA1355" s="9">
        <v>2</v>
      </c>
      <c r="AB1355" s="9">
        <v>1</v>
      </c>
      <c r="AC1355" s="9">
        <v>1</v>
      </c>
      <c r="AD1355" s="9">
        <v>1</v>
      </c>
      <c r="AE1355" s="9">
        <v>2</v>
      </c>
      <c r="AF1355" s="9">
        <v>1</v>
      </c>
      <c r="AG1355" s="9">
        <v>1</v>
      </c>
      <c r="AH1355" s="91">
        <v>1</v>
      </c>
      <c r="AI1355" s="9">
        <v>1</v>
      </c>
      <c r="AJ1355">
        <v>2</v>
      </c>
      <c r="AK1355" t="s">
        <v>957</v>
      </c>
      <c r="AL1355" s="58">
        <v>2</v>
      </c>
      <c r="AM1355">
        <v>1</v>
      </c>
      <c r="AN1355">
        <v>1</v>
      </c>
      <c r="AO1355">
        <v>2</v>
      </c>
      <c r="AP1355">
        <v>2</v>
      </c>
      <c r="AQ1355">
        <v>2</v>
      </c>
      <c r="AR1355">
        <v>2</v>
      </c>
      <c r="AS1355">
        <v>2</v>
      </c>
      <c r="AT1355">
        <v>2</v>
      </c>
      <c r="AU1355">
        <v>2</v>
      </c>
      <c r="AV1355">
        <v>2</v>
      </c>
      <c r="AW1355">
        <v>2</v>
      </c>
      <c r="AX1355">
        <v>2</v>
      </c>
      <c r="AY1355">
        <v>2</v>
      </c>
      <c r="AZ1355">
        <v>1</v>
      </c>
      <c r="BA1355">
        <v>2</v>
      </c>
      <c r="BB1355">
        <v>2</v>
      </c>
      <c r="BC1355">
        <v>1</v>
      </c>
      <c r="BD1355">
        <v>1</v>
      </c>
      <c r="BE1355">
        <v>1</v>
      </c>
      <c r="BF1355">
        <v>2</v>
      </c>
      <c r="BG1355">
        <v>1</v>
      </c>
      <c r="BH1355">
        <v>2</v>
      </c>
      <c r="BI1355">
        <v>3</v>
      </c>
      <c r="BJ1355">
        <v>2</v>
      </c>
      <c r="BK1355">
        <v>2</v>
      </c>
      <c r="BL1355">
        <v>2</v>
      </c>
      <c r="BM1355">
        <v>1</v>
      </c>
      <c r="BN1355">
        <v>4</v>
      </c>
      <c r="BO1355">
        <v>2</v>
      </c>
      <c r="BP1355">
        <v>2</v>
      </c>
      <c r="BQ1355">
        <v>1</v>
      </c>
      <c r="BR1355">
        <v>1</v>
      </c>
      <c r="BS1355">
        <v>5</v>
      </c>
    </row>
    <row r="1356" spans="1:72" hidden="1">
      <c r="A1356" s="9">
        <v>5404</v>
      </c>
      <c r="B1356" s="9">
        <v>2</v>
      </c>
      <c r="C1356" s="9">
        <v>2</v>
      </c>
      <c r="D1356" s="9">
        <v>1</v>
      </c>
      <c r="E1356" s="9">
        <v>11</v>
      </c>
      <c r="F1356" s="9">
        <v>1</v>
      </c>
      <c r="G1356" s="9">
        <v>0</v>
      </c>
      <c r="H1356" s="9">
        <v>0</v>
      </c>
      <c r="I1356" s="9">
        <v>0</v>
      </c>
      <c r="J1356" s="9">
        <v>0</v>
      </c>
      <c r="K1356" s="9">
        <v>0</v>
      </c>
      <c r="L1356" s="9">
        <v>0</v>
      </c>
      <c r="M1356" s="9">
        <v>2</v>
      </c>
      <c r="N1356" s="9">
        <v>1</v>
      </c>
      <c r="O1356" s="9">
        <v>1</v>
      </c>
      <c r="P1356" s="9">
        <v>2</v>
      </c>
      <c r="Q1356" s="9">
        <v>1</v>
      </c>
      <c r="R1356" s="9">
        <v>1</v>
      </c>
      <c r="S1356" s="9">
        <v>1</v>
      </c>
      <c r="T1356" s="9">
        <v>1</v>
      </c>
      <c r="U1356" s="9">
        <v>1</v>
      </c>
      <c r="V1356" s="9">
        <v>1</v>
      </c>
      <c r="W1356" s="75">
        <v>2</v>
      </c>
      <c r="X1356" s="75" t="s">
        <v>956</v>
      </c>
      <c r="Y1356" s="75" t="s">
        <v>952</v>
      </c>
      <c r="Z1356" s="9" t="s">
        <v>952</v>
      </c>
      <c r="AA1356" s="9">
        <v>1</v>
      </c>
      <c r="AB1356" s="9">
        <v>1</v>
      </c>
      <c r="AC1356" s="9">
        <v>1</v>
      </c>
      <c r="AD1356" s="9">
        <v>1</v>
      </c>
      <c r="AE1356" s="9">
        <v>2</v>
      </c>
      <c r="AF1356" s="9">
        <v>1</v>
      </c>
      <c r="AG1356" s="9">
        <v>1</v>
      </c>
      <c r="AH1356" s="91">
        <v>1</v>
      </c>
      <c r="AI1356" s="9">
        <v>2</v>
      </c>
      <c r="AJ1356">
        <v>1</v>
      </c>
      <c r="AK1356">
        <v>1</v>
      </c>
      <c r="AL1356" s="58">
        <v>2</v>
      </c>
      <c r="AM1356">
        <v>1</v>
      </c>
      <c r="AN1356">
        <v>2</v>
      </c>
      <c r="AO1356">
        <v>2</v>
      </c>
      <c r="AP1356">
        <v>1</v>
      </c>
      <c r="AQ1356">
        <v>1</v>
      </c>
      <c r="AR1356">
        <v>1</v>
      </c>
      <c r="AS1356">
        <v>2</v>
      </c>
      <c r="AT1356">
        <v>2</v>
      </c>
      <c r="AU1356">
        <v>1</v>
      </c>
      <c r="AV1356">
        <v>2</v>
      </c>
      <c r="AW1356">
        <v>1</v>
      </c>
      <c r="AX1356">
        <v>2</v>
      </c>
      <c r="AY1356">
        <v>2</v>
      </c>
      <c r="AZ1356">
        <v>2</v>
      </c>
      <c r="BA1356">
        <v>1</v>
      </c>
      <c r="BB1356">
        <v>1</v>
      </c>
      <c r="BC1356">
        <v>1</v>
      </c>
      <c r="BD1356">
        <v>1</v>
      </c>
      <c r="BE1356">
        <v>1</v>
      </c>
      <c r="BF1356">
        <v>1</v>
      </c>
      <c r="BG1356">
        <v>1</v>
      </c>
      <c r="BH1356">
        <v>1</v>
      </c>
      <c r="BI1356">
        <v>2</v>
      </c>
      <c r="BJ1356">
        <v>1</v>
      </c>
      <c r="BK1356">
        <v>2</v>
      </c>
      <c r="BL1356">
        <v>1</v>
      </c>
      <c r="BM1356">
        <v>1</v>
      </c>
      <c r="BN1356">
        <v>4</v>
      </c>
      <c r="BO1356">
        <v>1</v>
      </c>
      <c r="BP1356">
        <v>1</v>
      </c>
      <c r="BQ1356">
        <v>2</v>
      </c>
      <c r="BR1356">
        <v>1</v>
      </c>
      <c r="BS1356">
        <v>1</v>
      </c>
    </row>
    <row r="1357" spans="1:72">
      <c r="A1357" s="9">
        <v>5405</v>
      </c>
      <c r="B1357" s="9">
        <v>2</v>
      </c>
      <c r="C1357" s="9">
        <v>3</v>
      </c>
      <c r="D1357" s="9">
        <v>1</v>
      </c>
      <c r="E1357" s="9">
        <v>8</v>
      </c>
      <c r="F1357" s="9">
        <v>0</v>
      </c>
      <c r="G1357" s="9">
        <v>0</v>
      </c>
      <c r="H1357" s="9">
        <v>0</v>
      </c>
      <c r="I1357" s="9">
        <v>0</v>
      </c>
      <c r="J1357" s="9">
        <v>0</v>
      </c>
      <c r="K1357" s="9">
        <v>0</v>
      </c>
      <c r="L1357" s="9">
        <v>1</v>
      </c>
      <c r="M1357" s="9">
        <v>2</v>
      </c>
      <c r="N1357" s="9">
        <v>2</v>
      </c>
      <c r="O1357" s="9">
        <v>2</v>
      </c>
      <c r="P1357" s="9">
        <v>2</v>
      </c>
      <c r="Q1357" s="9">
        <v>1</v>
      </c>
      <c r="R1357" s="9">
        <v>1</v>
      </c>
      <c r="S1357" s="9">
        <v>1</v>
      </c>
      <c r="T1357" s="9">
        <v>2</v>
      </c>
      <c r="U1357" s="9">
        <v>1</v>
      </c>
      <c r="V1357" s="9">
        <v>2</v>
      </c>
      <c r="W1357" s="75">
        <v>2</v>
      </c>
      <c r="X1357" s="75" t="s">
        <v>956</v>
      </c>
      <c r="Y1357" s="75" t="s">
        <v>952</v>
      </c>
      <c r="Z1357" s="9" t="s">
        <v>952</v>
      </c>
      <c r="AA1357" s="9">
        <v>2</v>
      </c>
      <c r="AB1357" s="9">
        <v>2</v>
      </c>
      <c r="AC1357" s="9">
        <v>1</v>
      </c>
      <c r="AD1357" s="9">
        <v>1</v>
      </c>
      <c r="AE1357" s="9">
        <v>2</v>
      </c>
      <c r="AF1357" s="9">
        <v>2</v>
      </c>
      <c r="AG1357" s="9">
        <v>1</v>
      </c>
      <c r="AH1357" s="91">
        <v>1</v>
      </c>
      <c r="AI1357" s="9">
        <v>2</v>
      </c>
      <c r="AJ1357">
        <v>2</v>
      </c>
      <c r="AK1357" t="s">
        <v>957</v>
      </c>
      <c r="AL1357" s="58">
        <v>2</v>
      </c>
      <c r="AM1357">
        <v>1</v>
      </c>
      <c r="AN1357">
        <v>1</v>
      </c>
      <c r="AO1357">
        <v>2</v>
      </c>
      <c r="AP1357">
        <v>1</v>
      </c>
      <c r="AQ1357">
        <v>2</v>
      </c>
      <c r="AR1357">
        <v>2</v>
      </c>
      <c r="AS1357">
        <v>2</v>
      </c>
      <c r="AT1357">
        <v>2</v>
      </c>
      <c r="AU1357">
        <v>1</v>
      </c>
      <c r="AV1357">
        <v>2</v>
      </c>
      <c r="AW1357">
        <v>2</v>
      </c>
      <c r="AX1357">
        <v>2</v>
      </c>
      <c r="AY1357">
        <v>2</v>
      </c>
      <c r="AZ1357">
        <v>2</v>
      </c>
      <c r="BA1357">
        <v>2</v>
      </c>
      <c r="BB1357">
        <v>1</v>
      </c>
      <c r="BC1357">
        <v>1</v>
      </c>
      <c r="BD1357">
        <v>1</v>
      </c>
      <c r="BE1357">
        <v>2</v>
      </c>
      <c r="BF1357" t="s">
        <v>957</v>
      </c>
      <c r="BG1357" t="s">
        <v>957</v>
      </c>
      <c r="BH1357">
        <v>2</v>
      </c>
      <c r="BI1357">
        <v>3</v>
      </c>
      <c r="BJ1357">
        <v>2</v>
      </c>
      <c r="BK1357">
        <v>2</v>
      </c>
      <c r="BL1357">
        <v>2</v>
      </c>
      <c r="BM1357">
        <v>2</v>
      </c>
      <c r="BN1357">
        <v>4</v>
      </c>
      <c r="BO1357">
        <v>4</v>
      </c>
      <c r="BP1357">
        <v>2</v>
      </c>
      <c r="BQ1357">
        <v>3</v>
      </c>
      <c r="BR1357">
        <v>1</v>
      </c>
      <c r="BS1357">
        <v>2</v>
      </c>
    </row>
    <row r="1358" spans="1:72" hidden="1">
      <c r="A1358" s="9">
        <v>5406</v>
      </c>
      <c r="B1358" s="9">
        <v>1</v>
      </c>
      <c r="C1358" s="9">
        <v>6</v>
      </c>
      <c r="D1358" s="9">
        <v>4</v>
      </c>
      <c r="E1358" s="9">
        <v>16</v>
      </c>
      <c r="F1358" s="9">
        <v>0</v>
      </c>
      <c r="G1358" s="9">
        <v>0</v>
      </c>
      <c r="H1358" s="9">
        <v>0</v>
      </c>
      <c r="I1358" s="9">
        <v>0</v>
      </c>
      <c r="J1358" s="9">
        <v>0</v>
      </c>
      <c r="K1358" s="9">
        <v>1</v>
      </c>
      <c r="L1358" s="9">
        <v>0</v>
      </c>
      <c r="M1358" s="9">
        <v>2</v>
      </c>
      <c r="N1358" s="9">
        <v>1</v>
      </c>
      <c r="O1358" s="9">
        <v>1</v>
      </c>
      <c r="P1358" s="9">
        <v>1</v>
      </c>
      <c r="Q1358" s="9">
        <v>1</v>
      </c>
      <c r="R1358" s="9">
        <v>2</v>
      </c>
      <c r="S1358" s="9"/>
      <c r="T1358" s="9">
        <v>2</v>
      </c>
      <c r="U1358" s="9">
        <v>2</v>
      </c>
      <c r="V1358" s="9" t="s">
        <v>957</v>
      </c>
      <c r="W1358" s="75">
        <v>1</v>
      </c>
      <c r="X1358" s="75">
        <v>1</v>
      </c>
      <c r="Y1358" s="75">
        <v>2</v>
      </c>
      <c r="Z1358" s="9">
        <v>1</v>
      </c>
      <c r="AA1358" s="9">
        <v>1</v>
      </c>
      <c r="AB1358" s="9">
        <v>2</v>
      </c>
      <c r="AC1358" s="9">
        <v>1</v>
      </c>
      <c r="AD1358" s="9">
        <v>1</v>
      </c>
      <c r="AE1358" s="9">
        <v>2</v>
      </c>
      <c r="AF1358" s="9">
        <v>2</v>
      </c>
      <c r="AG1358" s="9">
        <v>1</v>
      </c>
      <c r="AH1358" s="91">
        <v>1</v>
      </c>
      <c r="AI1358" s="9">
        <v>2</v>
      </c>
      <c r="AJ1358">
        <v>2</v>
      </c>
      <c r="AK1358" t="s">
        <v>957</v>
      </c>
      <c r="AL1358" s="58">
        <v>2</v>
      </c>
      <c r="AM1358">
        <v>2</v>
      </c>
      <c r="AN1358">
        <v>2</v>
      </c>
      <c r="AO1358">
        <v>2</v>
      </c>
      <c r="AP1358">
        <v>2</v>
      </c>
      <c r="AQ1358">
        <v>2</v>
      </c>
      <c r="AR1358">
        <v>2</v>
      </c>
      <c r="AS1358">
        <v>2</v>
      </c>
      <c r="AT1358">
        <v>1</v>
      </c>
      <c r="AU1358">
        <v>2</v>
      </c>
      <c r="AV1358">
        <v>2</v>
      </c>
      <c r="AW1358">
        <v>2</v>
      </c>
      <c r="AX1358">
        <v>2</v>
      </c>
      <c r="AY1358">
        <v>2</v>
      </c>
      <c r="AZ1358">
        <v>1</v>
      </c>
      <c r="BA1358">
        <v>2</v>
      </c>
      <c r="BB1358">
        <v>2</v>
      </c>
      <c r="BC1358">
        <v>1</v>
      </c>
      <c r="BD1358">
        <v>1</v>
      </c>
      <c r="BE1358">
        <v>1</v>
      </c>
      <c r="BF1358">
        <v>3</v>
      </c>
      <c r="BG1358">
        <v>3</v>
      </c>
      <c r="BH1358">
        <v>1</v>
      </c>
      <c r="BI1358">
        <v>2</v>
      </c>
      <c r="BJ1358">
        <v>2</v>
      </c>
      <c r="BK1358">
        <v>3</v>
      </c>
      <c r="BL1358">
        <v>3</v>
      </c>
      <c r="BM1358">
        <v>3</v>
      </c>
      <c r="BN1358">
        <v>4</v>
      </c>
      <c r="BO1358">
        <v>3</v>
      </c>
      <c r="BP1358">
        <v>2</v>
      </c>
      <c r="BQ1358">
        <v>3</v>
      </c>
      <c r="BR1358">
        <v>1</v>
      </c>
      <c r="BS1358">
        <v>5</v>
      </c>
    </row>
    <row r="1359" spans="1:72" hidden="1">
      <c r="A1359" s="9">
        <v>5407</v>
      </c>
      <c r="B1359" s="9">
        <v>1</v>
      </c>
      <c r="C1359" s="9">
        <v>5</v>
      </c>
      <c r="D1359" s="9">
        <v>1</v>
      </c>
      <c r="E1359" s="9">
        <v>2</v>
      </c>
      <c r="F1359" s="9">
        <v>0</v>
      </c>
      <c r="G1359" s="9">
        <v>1</v>
      </c>
      <c r="H1359" s="9">
        <v>1</v>
      </c>
      <c r="I1359" s="9">
        <v>1</v>
      </c>
      <c r="J1359" s="9">
        <v>0</v>
      </c>
      <c r="K1359" s="9">
        <v>0</v>
      </c>
      <c r="L1359" s="9">
        <v>0</v>
      </c>
      <c r="M1359" s="9">
        <v>2</v>
      </c>
      <c r="N1359" s="9">
        <v>1</v>
      </c>
      <c r="O1359" s="9">
        <v>1</v>
      </c>
      <c r="P1359" s="9">
        <v>1</v>
      </c>
      <c r="Q1359" s="9">
        <v>1</v>
      </c>
      <c r="R1359" s="9">
        <v>1</v>
      </c>
      <c r="S1359" s="9">
        <v>1</v>
      </c>
      <c r="T1359" s="9">
        <v>1</v>
      </c>
      <c r="U1359" s="9">
        <v>1</v>
      </c>
      <c r="V1359" s="9">
        <v>1</v>
      </c>
      <c r="W1359" s="75">
        <v>1</v>
      </c>
      <c r="X1359" s="75">
        <v>1</v>
      </c>
      <c r="Y1359" s="75">
        <v>2</v>
      </c>
      <c r="Z1359" s="9">
        <v>1</v>
      </c>
      <c r="AA1359" s="9">
        <v>1</v>
      </c>
      <c r="AB1359" s="9">
        <v>2</v>
      </c>
      <c r="AC1359" s="9">
        <v>1</v>
      </c>
      <c r="AD1359" s="9">
        <v>1</v>
      </c>
      <c r="AE1359" s="9">
        <v>2</v>
      </c>
      <c r="AF1359" s="9">
        <v>1</v>
      </c>
      <c r="AG1359" s="9">
        <v>1</v>
      </c>
      <c r="AH1359" s="91">
        <v>2</v>
      </c>
      <c r="AI1359" s="9">
        <v>2</v>
      </c>
      <c r="AJ1359">
        <v>1</v>
      </c>
      <c r="AK1359">
        <v>1</v>
      </c>
      <c r="AL1359" s="58">
        <v>2</v>
      </c>
      <c r="AM1359">
        <v>1</v>
      </c>
      <c r="AN1359">
        <v>1</v>
      </c>
      <c r="AO1359">
        <v>2</v>
      </c>
      <c r="AP1359">
        <v>1</v>
      </c>
      <c r="AQ1359">
        <v>2</v>
      </c>
      <c r="AR1359">
        <v>1</v>
      </c>
      <c r="AS1359">
        <v>2</v>
      </c>
      <c r="AT1359">
        <v>2</v>
      </c>
      <c r="AU1359">
        <v>1</v>
      </c>
      <c r="AV1359">
        <v>2</v>
      </c>
      <c r="AW1359">
        <v>1</v>
      </c>
      <c r="AX1359">
        <v>2</v>
      </c>
      <c r="AY1359">
        <v>2</v>
      </c>
      <c r="AZ1359">
        <v>1</v>
      </c>
      <c r="BA1359">
        <v>2</v>
      </c>
      <c r="BB1359">
        <v>2</v>
      </c>
      <c r="BC1359">
        <v>1</v>
      </c>
      <c r="BD1359">
        <v>1</v>
      </c>
      <c r="BE1359">
        <v>1</v>
      </c>
      <c r="BF1359">
        <v>3</v>
      </c>
      <c r="BG1359">
        <v>2</v>
      </c>
      <c r="BH1359">
        <v>2</v>
      </c>
      <c r="BI1359">
        <v>2</v>
      </c>
      <c r="BJ1359">
        <v>1</v>
      </c>
      <c r="BK1359">
        <v>1</v>
      </c>
      <c r="BL1359">
        <v>1</v>
      </c>
      <c r="BM1359">
        <v>3</v>
      </c>
      <c r="BN1359">
        <v>4</v>
      </c>
      <c r="BO1359">
        <v>2</v>
      </c>
      <c r="BP1359">
        <v>2</v>
      </c>
      <c r="BQ1359">
        <v>3</v>
      </c>
      <c r="BR1359">
        <v>1</v>
      </c>
      <c r="BS1359">
        <v>1</v>
      </c>
      <c r="BT1359" t="s">
        <v>647</v>
      </c>
    </row>
    <row r="1360" spans="1:72" hidden="1">
      <c r="A1360" s="9">
        <v>5408</v>
      </c>
      <c r="B1360" s="9">
        <v>1</v>
      </c>
      <c r="C1360" s="9">
        <v>5</v>
      </c>
      <c r="D1360" s="9">
        <v>1</v>
      </c>
      <c r="E1360" s="9">
        <v>6</v>
      </c>
      <c r="F1360" s="9">
        <v>0</v>
      </c>
      <c r="G1360" s="9">
        <v>0</v>
      </c>
      <c r="H1360" s="9">
        <v>0</v>
      </c>
      <c r="I1360" s="9">
        <v>0</v>
      </c>
      <c r="J1360" s="9">
        <v>0</v>
      </c>
      <c r="K1360" s="9">
        <v>1</v>
      </c>
      <c r="L1360" s="9">
        <v>0</v>
      </c>
      <c r="M1360" s="9">
        <v>3</v>
      </c>
      <c r="N1360" s="9">
        <v>1</v>
      </c>
      <c r="O1360" s="9">
        <v>1</v>
      </c>
      <c r="P1360" s="9">
        <v>2</v>
      </c>
      <c r="Q1360" s="9">
        <v>1</v>
      </c>
      <c r="R1360" s="9">
        <v>1</v>
      </c>
      <c r="S1360" s="9">
        <v>1</v>
      </c>
      <c r="T1360" s="9">
        <v>2</v>
      </c>
      <c r="U1360" s="9">
        <v>1</v>
      </c>
      <c r="V1360" s="9">
        <v>1</v>
      </c>
      <c r="W1360" s="75">
        <v>2</v>
      </c>
      <c r="X1360" s="75" t="s">
        <v>956</v>
      </c>
      <c r="Y1360" s="75" t="s">
        <v>952</v>
      </c>
      <c r="Z1360" s="9" t="s">
        <v>952</v>
      </c>
      <c r="AA1360" s="9">
        <v>1</v>
      </c>
      <c r="AB1360" s="9">
        <v>2</v>
      </c>
      <c r="AC1360" s="9">
        <v>1</v>
      </c>
      <c r="AD1360" s="9">
        <v>1</v>
      </c>
      <c r="AE1360" s="9">
        <v>1</v>
      </c>
      <c r="AF1360" s="9">
        <v>1</v>
      </c>
      <c r="AG1360" s="9">
        <v>1</v>
      </c>
      <c r="AH1360" s="91">
        <v>2</v>
      </c>
      <c r="AI1360" s="9">
        <v>2</v>
      </c>
      <c r="AJ1360">
        <v>2</v>
      </c>
      <c r="AK1360" t="s">
        <v>957</v>
      </c>
      <c r="AL1360" s="58">
        <v>2</v>
      </c>
      <c r="AM1360">
        <v>1</v>
      </c>
      <c r="AN1360">
        <v>1</v>
      </c>
      <c r="AO1360">
        <v>2</v>
      </c>
      <c r="AP1360">
        <v>1</v>
      </c>
      <c r="AQ1360">
        <v>2</v>
      </c>
      <c r="AR1360">
        <v>2</v>
      </c>
      <c r="AS1360">
        <v>2</v>
      </c>
      <c r="AT1360">
        <v>2</v>
      </c>
      <c r="AU1360">
        <v>1</v>
      </c>
      <c r="AV1360">
        <v>2</v>
      </c>
      <c r="AW1360">
        <v>2</v>
      </c>
      <c r="AX1360">
        <v>2</v>
      </c>
      <c r="AY1360">
        <v>2</v>
      </c>
      <c r="AZ1360">
        <v>2</v>
      </c>
      <c r="BA1360">
        <v>2</v>
      </c>
      <c r="BB1360">
        <v>2</v>
      </c>
      <c r="BC1360">
        <v>1</v>
      </c>
      <c r="BD1360">
        <v>1</v>
      </c>
      <c r="BE1360">
        <v>1</v>
      </c>
      <c r="BF1360">
        <v>2</v>
      </c>
      <c r="BG1360">
        <v>2</v>
      </c>
      <c r="BH1360">
        <v>1</v>
      </c>
      <c r="BI1360">
        <v>2</v>
      </c>
      <c r="BJ1360">
        <v>2</v>
      </c>
      <c r="BK1360">
        <v>3</v>
      </c>
      <c r="BL1360">
        <v>2</v>
      </c>
      <c r="BM1360">
        <v>2</v>
      </c>
      <c r="BN1360">
        <v>4</v>
      </c>
      <c r="BO1360">
        <v>3</v>
      </c>
      <c r="BP1360">
        <v>2</v>
      </c>
      <c r="BQ1360">
        <v>3</v>
      </c>
      <c r="BR1360">
        <v>1</v>
      </c>
      <c r="BS1360">
        <v>2</v>
      </c>
    </row>
    <row r="1361" spans="1:72" hidden="1">
      <c r="A1361" s="9">
        <v>5409</v>
      </c>
      <c r="B1361" s="9">
        <v>1</v>
      </c>
      <c r="C1361" s="9">
        <v>2</v>
      </c>
      <c r="D1361" s="9">
        <v>2</v>
      </c>
      <c r="E1361" s="9">
        <v>1</v>
      </c>
      <c r="F1361" s="9">
        <v>0</v>
      </c>
      <c r="G1361" s="9">
        <v>0</v>
      </c>
      <c r="H1361" s="9">
        <v>0</v>
      </c>
      <c r="I1361" s="9">
        <v>0</v>
      </c>
      <c r="J1361" s="9">
        <v>0</v>
      </c>
      <c r="K1361" s="9">
        <v>0</v>
      </c>
      <c r="L1361" s="9">
        <v>1</v>
      </c>
      <c r="M1361" s="9">
        <v>3</v>
      </c>
      <c r="N1361" s="9">
        <v>2</v>
      </c>
      <c r="O1361" s="9">
        <v>1</v>
      </c>
      <c r="P1361" s="9">
        <v>2</v>
      </c>
      <c r="Q1361" s="9">
        <v>2</v>
      </c>
      <c r="R1361" s="9" t="s">
        <v>961</v>
      </c>
      <c r="S1361" s="9" t="s">
        <v>966</v>
      </c>
      <c r="T1361" s="9">
        <v>1</v>
      </c>
      <c r="U1361" s="9">
        <v>2</v>
      </c>
      <c r="V1361" s="9" t="s">
        <v>957</v>
      </c>
      <c r="W1361" s="75">
        <v>2</v>
      </c>
      <c r="X1361" s="75" t="s">
        <v>954</v>
      </c>
      <c r="Y1361" s="75" t="s">
        <v>952</v>
      </c>
      <c r="Z1361" s="9" t="s">
        <v>952</v>
      </c>
      <c r="AA1361" s="9">
        <v>2</v>
      </c>
      <c r="AB1361" s="9">
        <v>2</v>
      </c>
      <c r="AC1361" s="9">
        <v>2</v>
      </c>
      <c r="AD1361" s="9">
        <v>1</v>
      </c>
      <c r="AE1361" s="9">
        <v>1</v>
      </c>
      <c r="AF1361" s="9">
        <v>2</v>
      </c>
      <c r="AG1361" s="9">
        <v>2</v>
      </c>
      <c r="AH1361" s="91">
        <v>2</v>
      </c>
      <c r="AI1361" s="9">
        <v>2</v>
      </c>
      <c r="AJ1361">
        <v>2</v>
      </c>
      <c r="AK1361" t="s">
        <v>957</v>
      </c>
      <c r="AL1361" s="58">
        <v>2</v>
      </c>
      <c r="AM1361">
        <v>1</v>
      </c>
      <c r="AN1361">
        <v>1</v>
      </c>
      <c r="AO1361">
        <v>2</v>
      </c>
      <c r="AP1361">
        <v>1</v>
      </c>
      <c r="AQ1361">
        <v>2</v>
      </c>
      <c r="AR1361">
        <v>2</v>
      </c>
      <c r="AS1361">
        <v>2</v>
      </c>
      <c r="AT1361">
        <v>1</v>
      </c>
      <c r="AU1361">
        <v>2</v>
      </c>
      <c r="AV1361">
        <v>2</v>
      </c>
      <c r="AW1361">
        <v>1</v>
      </c>
      <c r="AX1361">
        <v>2</v>
      </c>
      <c r="AY1361">
        <v>2</v>
      </c>
      <c r="AZ1361">
        <v>2</v>
      </c>
      <c r="BA1361">
        <v>2</v>
      </c>
      <c r="BB1361">
        <v>2</v>
      </c>
      <c r="BC1361">
        <v>1</v>
      </c>
      <c r="BD1361">
        <v>1</v>
      </c>
      <c r="BE1361">
        <v>1</v>
      </c>
      <c r="BF1361">
        <v>2</v>
      </c>
      <c r="BG1361">
        <v>1</v>
      </c>
      <c r="BH1361">
        <v>2</v>
      </c>
      <c r="BI1361">
        <v>2</v>
      </c>
      <c r="BJ1361">
        <v>3</v>
      </c>
      <c r="BK1361">
        <v>3</v>
      </c>
      <c r="BL1361">
        <v>3</v>
      </c>
      <c r="BM1361">
        <v>2</v>
      </c>
      <c r="BN1361">
        <v>4</v>
      </c>
      <c r="BO1361">
        <v>2</v>
      </c>
      <c r="BP1361">
        <v>4</v>
      </c>
      <c r="BQ1361">
        <v>3</v>
      </c>
      <c r="BR1361">
        <v>4</v>
      </c>
      <c r="BS1361">
        <v>5</v>
      </c>
    </row>
    <row r="1362" spans="1:72" hidden="1">
      <c r="A1362" s="9">
        <v>5410</v>
      </c>
      <c r="B1362" s="9">
        <v>1</v>
      </c>
      <c r="C1362" s="9">
        <v>3</v>
      </c>
      <c r="D1362" s="9">
        <v>1</v>
      </c>
      <c r="E1362" s="9">
        <v>15</v>
      </c>
      <c r="F1362" s="9">
        <v>0</v>
      </c>
      <c r="G1362" s="9">
        <v>0</v>
      </c>
      <c r="H1362" s="9">
        <v>0</v>
      </c>
      <c r="I1362" s="9">
        <v>1</v>
      </c>
      <c r="J1362" s="9">
        <v>0</v>
      </c>
      <c r="K1362" s="9">
        <v>0</v>
      </c>
      <c r="L1362" s="9">
        <v>0</v>
      </c>
      <c r="M1362" s="9">
        <v>2</v>
      </c>
      <c r="N1362" s="9">
        <v>1</v>
      </c>
      <c r="O1362" s="9">
        <v>1</v>
      </c>
      <c r="P1362" s="9">
        <v>1</v>
      </c>
      <c r="Q1362" s="9">
        <v>1</v>
      </c>
      <c r="R1362" s="9">
        <v>1</v>
      </c>
      <c r="S1362" s="9">
        <v>1</v>
      </c>
      <c r="T1362" s="9">
        <v>2</v>
      </c>
      <c r="U1362" s="9">
        <v>1</v>
      </c>
      <c r="V1362" s="9">
        <v>1</v>
      </c>
      <c r="W1362" s="75">
        <v>2</v>
      </c>
      <c r="X1362" s="75" t="s">
        <v>956</v>
      </c>
      <c r="Y1362" s="75" t="s">
        <v>952</v>
      </c>
      <c r="Z1362" s="9" t="s">
        <v>952</v>
      </c>
      <c r="AA1362" s="9">
        <v>1</v>
      </c>
      <c r="AB1362" s="9">
        <v>2</v>
      </c>
      <c r="AC1362" s="9">
        <v>1</v>
      </c>
      <c r="AD1362" s="9">
        <v>1</v>
      </c>
      <c r="AE1362" s="9">
        <v>2</v>
      </c>
      <c r="AF1362" s="9">
        <v>1</v>
      </c>
      <c r="AG1362" s="9">
        <v>1</v>
      </c>
      <c r="AH1362" s="91">
        <v>1</v>
      </c>
      <c r="AI1362" s="9">
        <v>2</v>
      </c>
      <c r="AJ1362">
        <v>2</v>
      </c>
      <c r="AK1362" t="s">
        <v>957</v>
      </c>
      <c r="AL1362" s="58">
        <v>2</v>
      </c>
      <c r="AM1362">
        <v>1</v>
      </c>
      <c r="AN1362">
        <v>2</v>
      </c>
      <c r="AO1362">
        <v>2</v>
      </c>
      <c r="AP1362">
        <v>2</v>
      </c>
      <c r="AQ1362">
        <v>2</v>
      </c>
      <c r="AR1362">
        <v>2</v>
      </c>
      <c r="AS1362">
        <v>2</v>
      </c>
      <c r="AT1362">
        <v>2</v>
      </c>
      <c r="AU1362">
        <v>1</v>
      </c>
      <c r="AV1362">
        <v>2</v>
      </c>
      <c r="AW1362">
        <v>1</v>
      </c>
      <c r="AX1362">
        <v>2</v>
      </c>
      <c r="AY1362">
        <v>2</v>
      </c>
      <c r="AZ1362">
        <v>2</v>
      </c>
      <c r="BA1362">
        <v>2</v>
      </c>
      <c r="BB1362">
        <v>2</v>
      </c>
      <c r="BC1362">
        <v>1</v>
      </c>
      <c r="BD1362">
        <v>1</v>
      </c>
      <c r="BE1362">
        <v>2</v>
      </c>
      <c r="BF1362" t="s">
        <v>957</v>
      </c>
      <c r="BG1362" t="s">
        <v>957</v>
      </c>
      <c r="BH1362">
        <v>2</v>
      </c>
      <c r="BI1362">
        <v>2</v>
      </c>
      <c r="BJ1362">
        <v>2</v>
      </c>
      <c r="BK1362">
        <v>2</v>
      </c>
      <c r="BL1362">
        <v>2</v>
      </c>
      <c r="BM1362">
        <v>3</v>
      </c>
      <c r="BN1362">
        <v>4</v>
      </c>
      <c r="BO1362">
        <v>2</v>
      </c>
      <c r="BP1362">
        <v>2</v>
      </c>
      <c r="BQ1362">
        <v>2</v>
      </c>
      <c r="BR1362">
        <v>1</v>
      </c>
      <c r="BS1362">
        <v>4</v>
      </c>
      <c r="BT1362" t="s">
        <v>648</v>
      </c>
    </row>
    <row r="1363" spans="1:72">
      <c r="A1363" s="9">
        <v>5411</v>
      </c>
      <c r="B1363" s="9">
        <v>1</v>
      </c>
      <c r="C1363" s="9">
        <v>2</v>
      </c>
      <c r="D1363" s="9">
        <v>1</v>
      </c>
      <c r="E1363" s="9">
        <v>13</v>
      </c>
      <c r="F1363" s="9">
        <v>0</v>
      </c>
      <c r="G1363" s="9">
        <v>0</v>
      </c>
      <c r="H1363" s="9">
        <v>1</v>
      </c>
      <c r="I1363" s="9">
        <v>1</v>
      </c>
      <c r="J1363" s="9">
        <v>0</v>
      </c>
      <c r="K1363" s="9">
        <v>0</v>
      </c>
      <c r="L1363" s="9">
        <v>0</v>
      </c>
      <c r="M1363" s="9">
        <v>1</v>
      </c>
      <c r="N1363" s="9">
        <v>2</v>
      </c>
      <c r="O1363" s="9">
        <v>2</v>
      </c>
      <c r="P1363" s="9">
        <v>1</v>
      </c>
      <c r="Q1363" s="9">
        <v>1</v>
      </c>
      <c r="R1363" s="9">
        <v>1</v>
      </c>
      <c r="S1363" s="9">
        <v>1</v>
      </c>
      <c r="T1363" s="9">
        <v>2</v>
      </c>
      <c r="U1363" s="9">
        <v>1</v>
      </c>
      <c r="V1363" s="9">
        <v>2</v>
      </c>
      <c r="W1363" s="75">
        <v>1</v>
      </c>
      <c r="X1363" s="75">
        <v>1</v>
      </c>
      <c r="Y1363" s="75">
        <v>2</v>
      </c>
      <c r="Z1363" s="9">
        <v>1</v>
      </c>
      <c r="AA1363" s="9">
        <v>2</v>
      </c>
      <c r="AB1363" s="9">
        <v>2</v>
      </c>
      <c r="AC1363" s="9">
        <v>2</v>
      </c>
      <c r="AD1363" s="9">
        <v>1</v>
      </c>
      <c r="AE1363" s="9">
        <v>2</v>
      </c>
      <c r="AF1363" s="9">
        <v>2</v>
      </c>
      <c r="AG1363" s="9">
        <v>2</v>
      </c>
      <c r="AH1363" s="91">
        <v>2</v>
      </c>
      <c r="AI1363" s="9">
        <v>2</v>
      </c>
      <c r="AJ1363">
        <v>2</v>
      </c>
      <c r="AK1363" t="s">
        <v>957</v>
      </c>
      <c r="AL1363" s="58">
        <v>2</v>
      </c>
      <c r="AM1363">
        <v>1</v>
      </c>
      <c r="AN1363">
        <v>2</v>
      </c>
      <c r="AO1363">
        <v>1</v>
      </c>
      <c r="AP1363">
        <v>2</v>
      </c>
      <c r="AQ1363">
        <v>2</v>
      </c>
      <c r="AR1363">
        <v>2</v>
      </c>
      <c r="AS1363">
        <v>2</v>
      </c>
      <c r="AT1363">
        <v>2</v>
      </c>
      <c r="AU1363">
        <v>2</v>
      </c>
      <c r="AV1363">
        <v>2</v>
      </c>
      <c r="AW1363">
        <v>2</v>
      </c>
      <c r="AX1363">
        <v>2</v>
      </c>
      <c r="AY1363">
        <v>2</v>
      </c>
      <c r="AZ1363">
        <v>2</v>
      </c>
      <c r="BA1363">
        <v>2</v>
      </c>
      <c r="BB1363">
        <v>2</v>
      </c>
      <c r="BC1363">
        <v>1</v>
      </c>
      <c r="BD1363">
        <v>1</v>
      </c>
      <c r="BE1363">
        <v>2</v>
      </c>
      <c r="BF1363" t="s">
        <v>957</v>
      </c>
      <c r="BG1363" t="s">
        <v>957</v>
      </c>
      <c r="BH1363">
        <v>1</v>
      </c>
      <c r="BI1363">
        <v>2</v>
      </c>
      <c r="BJ1363">
        <v>1</v>
      </c>
      <c r="BK1363">
        <v>1</v>
      </c>
      <c r="BL1363">
        <v>1</v>
      </c>
      <c r="BM1363">
        <v>2</v>
      </c>
      <c r="BN1363">
        <v>4</v>
      </c>
      <c r="BO1363">
        <v>4</v>
      </c>
      <c r="BP1363">
        <v>2</v>
      </c>
      <c r="BQ1363">
        <v>2</v>
      </c>
      <c r="BR1363">
        <v>3</v>
      </c>
      <c r="BS1363">
        <v>5</v>
      </c>
    </row>
    <row r="1364" spans="1:72" hidden="1">
      <c r="A1364" s="9">
        <v>5412</v>
      </c>
      <c r="B1364" s="9">
        <v>1</v>
      </c>
      <c r="C1364" s="9">
        <v>4</v>
      </c>
      <c r="D1364" s="9">
        <v>1</v>
      </c>
      <c r="E1364" s="9">
        <v>4</v>
      </c>
      <c r="F1364" s="9">
        <v>0</v>
      </c>
      <c r="G1364" s="9">
        <v>0</v>
      </c>
      <c r="H1364" s="9">
        <v>0</v>
      </c>
      <c r="I1364" s="9">
        <v>1</v>
      </c>
      <c r="J1364" s="9">
        <v>1</v>
      </c>
      <c r="K1364" s="9">
        <v>0</v>
      </c>
      <c r="L1364" s="9">
        <v>0</v>
      </c>
      <c r="M1364" s="9">
        <v>2</v>
      </c>
      <c r="N1364" s="9">
        <v>1</v>
      </c>
      <c r="O1364" s="9">
        <v>2</v>
      </c>
      <c r="P1364" s="9">
        <v>2</v>
      </c>
      <c r="Q1364" s="9">
        <v>1</v>
      </c>
      <c r="R1364" s="9">
        <v>1</v>
      </c>
      <c r="S1364" s="9">
        <v>2</v>
      </c>
      <c r="T1364" s="9">
        <v>1</v>
      </c>
      <c r="U1364" s="9">
        <v>1</v>
      </c>
      <c r="V1364" s="9">
        <v>2</v>
      </c>
      <c r="W1364" s="75">
        <v>1</v>
      </c>
      <c r="X1364" s="75">
        <v>1</v>
      </c>
      <c r="Y1364" s="75">
        <v>2</v>
      </c>
      <c r="Z1364" s="9">
        <v>1</v>
      </c>
      <c r="AA1364" s="9">
        <v>2</v>
      </c>
      <c r="AB1364" s="9">
        <v>2</v>
      </c>
      <c r="AC1364" s="9">
        <v>1</v>
      </c>
      <c r="AD1364" s="9">
        <v>1</v>
      </c>
      <c r="AE1364" s="9">
        <v>2</v>
      </c>
      <c r="AF1364" s="9">
        <v>1</v>
      </c>
      <c r="AG1364" s="9">
        <v>2</v>
      </c>
      <c r="AH1364" s="91">
        <v>2</v>
      </c>
      <c r="AI1364" s="9">
        <v>2</v>
      </c>
      <c r="AJ1364">
        <v>2</v>
      </c>
      <c r="AK1364" t="s">
        <v>957</v>
      </c>
      <c r="AL1364" s="58">
        <v>2</v>
      </c>
      <c r="AM1364">
        <v>1</v>
      </c>
      <c r="AN1364">
        <v>2</v>
      </c>
      <c r="AO1364">
        <v>2</v>
      </c>
      <c r="AP1364">
        <v>2</v>
      </c>
      <c r="AQ1364">
        <v>2</v>
      </c>
      <c r="AR1364">
        <v>2</v>
      </c>
      <c r="AS1364">
        <v>2</v>
      </c>
      <c r="AT1364">
        <v>2</v>
      </c>
      <c r="AU1364">
        <v>2</v>
      </c>
      <c r="AV1364">
        <v>2</v>
      </c>
      <c r="AW1364">
        <v>2</v>
      </c>
      <c r="AX1364">
        <v>2</v>
      </c>
      <c r="AY1364">
        <v>2</v>
      </c>
      <c r="AZ1364">
        <v>2</v>
      </c>
      <c r="BA1364">
        <v>2</v>
      </c>
      <c r="BB1364">
        <v>2</v>
      </c>
      <c r="BC1364">
        <v>1</v>
      </c>
      <c r="BD1364">
        <v>1</v>
      </c>
      <c r="BE1364">
        <v>1</v>
      </c>
      <c r="BF1364">
        <v>1</v>
      </c>
      <c r="BG1364">
        <v>1</v>
      </c>
      <c r="BH1364">
        <v>1</v>
      </c>
      <c r="BI1364">
        <v>2</v>
      </c>
      <c r="BJ1364">
        <v>1</v>
      </c>
      <c r="BK1364">
        <v>1</v>
      </c>
      <c r="BL1364">
        <v>1</v>
      </c>
      <c r="BM1364">
        <v>1</v>
      </c>
      <c r="BN1364">
        <v>4</v>
      </c>
      <c r="BO1364">
        <v>2</v>
      </c>
      <c r="BP1364">
        <v>2</v>
      </c>
      <c r="BQ1364">
        <v>3</v>
      </c>
      <c r="BR1364">
        <v>1</v>
      </c>
      <c r="BS1364">
        <v>2</v>
      </c>
      <c r="BT1364" t="s">
        <v>649</v>
      </c>
    </row>
    <row r="1365" spans="1:72" hidden="1">
      <c r="A1365" s="9">
        <v>5413</v>
      </c>
      <c r="B1365" s="9">
        <v>1</v>
      </c>
      <c r="C1365" s="9">
        <v>2</v>
      </c>
      <c r="D1365" s="9">
        <v>1</v>
      </c>
      <c r="E1365" s="9">
        <v>10</v>
      </c>
      <c r="F1365" s="9">
        <v>0</v>
      </c>
      <c r="G1365" s="9">
        <v>0</v>
      </c>
      <c r="H1365" s="9">
        <v>0</v>
      </c>
      <c r="I1365" s="9">
        <v>0</v>
      </c>
      <c r="J1365" s="9">
        <v>0</v>
      </c>
      <c r="K1365" s="9">
        <v>0</v>
      </c>
      <c r="L1365" s="9">
        <v>1</v>
      </c>
      <c r="M1365" s="9">
        <v>3</v>
      </c>
      <c r="N1365" s="9">
        <v>1</v>
      </c>
      <c r="O1365" s="9">
        <v>2</v>
      </c>
      <c r="P1365" s="9">
        <v>2</v>
      </c>
      <c r="Q1365" s="9">
        <v>1</v>
      </c>
      <c r="R1365" s="9">
        <v>1</v>
      </c>
      <c r="S1365" s="9">
        <v>2</v>
      </c>
      <c r="T1365" s="9">
        <v>2</v>
      </c>
      <c r="U1365" s="9">
        <v>1</v>
      </c>
      <c r="V1365" s="9">
        <v>2</v>
      </c>
      <c r="W1365" s="75">
        <v>2</v>
      </c>
      <c r="X1365" s="75" t="s">
        <v>956</v>
      </c>
      <c r="Y1365" s="75" t="s">
        <v>952</v>
      </c>
      <c r="Z1365" s="9" t="s">
        <v>952</v>
      </c>
      <c r="AA1365" s="9">
        <v>2</v>
      </c>
      <c r="AB1365" s="9">
        <v>2</v>
      </c>
      <c r="AC1365" s="9">
        <v>2</v>
      </c>
      <c r="AD1365" s="9">
        <v>1</v>
      </c>
      <c r="AE1365" s="9">
        <v>2</v>
      </c>
      <c r="AF1365" s="9">
        <v>1</v>
      </c>
      <c r="AG1365" s="9">
        <v>2</v>
      </c>
      <c r="AH1365" s="91">
        <v>2</v>
      </c>
      <c r="AI1365" s="9">
        <v>2</v>
      </c>
      <c r="AJ1365">
        <v>2</v>
      </c>
      <c r="AK1365" t="s">
        <v>957</v>
      </c>
      <c r="AL1365" s="58">
        <v>2</v>
      </c>
      <c r="AM1365">
        <v>1</v>
      </c>
      <c r="AN1365">
        <v>2</v>
      </c>
      <c r="AO1365">
        <v>2</v>
      </c>
      <c r="AP1365">
        <v>2</v>
      </c>
      <c r="AQ1365">
        <v>2</v>
      </c>
      <c r="AR1365">
        <v>2</v>
      </c>
      <c r="AS1365">
        <v>2</v>
      </c>
      <c r="AT1365">
        <v>2</v>
      </c>
      <c r="AU1365">
        <v>1</v>
      </c>
      <c r="AV1365">
        <v>2</v>
      </c>
      <c r="AW1365">
        <v>2</v>
      </c>
      <c r="AX1365">
        <v>2</v>
      </c>
      <c r="AY1365">
        <v>2</v>
      </c>
      <c r="AZ1365">
        <v>2</v>
      </c>
      <c r="BA1365">
        <v>1</v>
      </c>
      <c r="BB1365">
        <v>2</v>
      </c>
      <c r="BC1365">
        <v>1</v>
      </c>
      <c r="BD1365">
        <v>1</v>
      </c>
      <c r="BE1365">
        <v>2</v>
      </c>
      <c r="BF1365" t="s">
        <v>957</v>
      </c>
      <c r="BG1365" t="s">
        <v>957</v>
      </c>
      <c r="BH1365">
        <v>1</v>
      </c>
      <c r="BI1365">
        <v>3</v>
      </c>
      <c r="BJ1365">
        <v>2</v>
      </c>
      <c r="BK1365">
        <v>2</v>
      </c>
      <c r="BL1365">
        <v>1</v>
      </c>
      <c r="BM1365">
        <v>1</v>
      </c>
      <c r="BN1365">
        <v>4</v>
      </c>
      <c r="BO1365">
        <v>1</v>
      </c>
      <c r="BP1365">
        <v>2</v>
      </c>
      <c r="BQ1365">
        <v>2</v>
      </c>
      <c r="BR1365">
        <v>1</v>
      </c>
      <c r="BS1365">
        <v>5</v>
      </c>
    </row>
    <row r="1366" spans="1:72">
      <c r="A1366" s="9">
        <v>5414</v>
      </c>
      <c r="B1366" s="9">
        <v>1</v>
      </c>
      <c r="C1366" s="9">
        <v>4</v>
      </c>
      <c r="D1366" s="9">
        <v>3</v>
      </c>
      <c r="E1366" s="9">
        <v>1</v>
      </c>
      <c r="F1366" s="9">
        <v>0</v>
      </c>
      <c r="G1366" s="9">
        <v>0</v>
      </c>
      <c r="H1366" s="9">
        <v>0</v>
      </c>
      <c r="I1366" s="9">
        <v>0</v>
      </c>
      <c r="J1366" s="9">
        <v>1</v>
      </c>
      <c r="K1366" s="9">
        <v>0</v>
      </c>
      <c r="L1366" s="9">
        <v>0</v>
      </c>
      <c r="M1366" s="9">
        <v>2</v>
      </c>
      <c r="N1366" s="9">
        <v>2</v>
      </c>
      <c r="O1366" s="9">
        <v>2</v>
      </c>
      <c r="P1366" s="9">
        <v>2</v>
      </c>
      <c r="Q1366" s="9">
        <v>1</v>
      </c>
      <c r="R1366" s="9">
        <v>1</v>
      </c>
      <c r="S1366" s="9">
        <v>2</v>
      </c>
      <c r="T1366" s="9">
        <v>2</v>
      </c>
      <c r="U1366" s="9">
        <v>1</v>
      </c>
      <c r="V1366" s="9">
        <v>2</v>
      </c>
      <c r="W1366" s="75">
        <v>2</v>
      </c>
      <c r="X1366" s="75" t="s">
        <v>956</v>
      </c>
      <c r="Y1366" s="75" t="s">
        <v>952</v>
      </c>
      <c r="Z1366" s="9" t="s">
        <v>952</v>
      </c>
      <c r="AA1366" s="9"/>
      <c r="AB1366" s="9">
        <v>2</v>
      </c>
      <c r="AC1366" s="9">
        <v>1</v>
      </c>
      <c r="AD1366" s="9">
        <v>1</v>
      </c>
      <c r="AE1366" s="9">
        <v>1</v>
      </c>
      <c r="AF1366" s="9">
        <v>1</v>
      </c>
      <c r="AG1366" s="9">
        <v>1</v>
      </c>
      <c r="AH1366" s="91">
        <v>2</v>
      </c>
      <c r="AI1366" s="9">
        <v>2</v>
      </c>
      <c r="AJ1366">
        <v>2</v>
      </c>
      <c r="AK1366" t="s">
        <v>957</v>
      </c>
      <c r="AL1366" s="58">
        <v>2</v>
      </c>
      <c r="AM1366">
        <v>1</v>
      </c>
      <c r="AN1366">
        <v>1</v>
      </c>
      <c r="AO1366">
        <v>2</v>
      </c>
      <c r="AP1366">
        <v>1</v>
      </c>
      <c r="AQ1366">
        <v>2</v>
      </c>
      <c r="AR1366">
        <v>1</v>
      </c>
      <c r="AS1366">
        <v>1</v>
      </c>
      <c r="AT1366">
        <v>1</v>
      </c>
      <c r="AU1366">
        <v>1</v>
      </c>
      <c r="AV1366">
        <v>2</v>
      </c>
      <c r="AW1366">
        <v>2</v>
      </c>
      <c r="AX1366">
        <v>2</v>
      </c>
      <c r="AY1366">
        <v>2</v>
      </c>
      <c r="AZ1366">
        <v>2</v>
      </c>
      <c r="BA1366">
        <v>2</v>
      </c>
      <c r="BB1366">
        <v>2</v>
      </c>
      <c r="BC1366">
        <v>1</v>
      </c>
      <c r="BD1366">
        <v>1</v>
      </c>
      <c r="BE1366">
        <v>1</v>
      </c>
      <c r="BF1366">
        <v>1</v>
      </c>
      <c r="BG1366">
        <v>2</v>
      </c>
      <c r="BH1366">
        <v>1</v>
      </c>
      <c r="BI1366">
        <v>2</v>
      </c>
      <c r="BJ1366">
        <v>1</v>
      </c>
      <c r="BK1366">
        <v>1</v>
      </c>
      <c r="BL1366">
        <v>1</v>
      </c>
      <c r="BM1366">
        <v>1</v>
      </c>
      <c r="BN1366">
        <v>4</v>
      </c>
      <c r="BO1366">
        <v>1</v>
      </c>
      <c r="BP1366">
        <v>4</v>
      </c>
      <c r="BQ1366">
        <v>1</v>
      </c>
      <c r="BR1366">
        <v>1</v>
      </c>
      <c r="BS1366">
        <v>2</v>
      </c>
    </row>
    <row r="1367" spans="1:72" hidden="1">
      <c r="A1367" s="9">
        <v>5415</v>
      </c>
      <c r="B1367" s="9">
        <v>2</v>
      </c>
      <c r="C1367" s="9">
        <v>4</v>
      </c>
      <c r="D1367" s="9">
        <v>3</v>
      </c>
      <c r="E1367" s="9">
        <v>5</v>
      </c>
      <c r="F1367" s="9">
        <v>0</v>
      </c>
      <c r="G1367" s="9">
        <v>1</v>
      </c>
      <c r="H1367" s="9">
        <v>0</v>
      </c>
      <c r="I1367" s="9">
        <v>1</v>
      </c>
      <c r="J1367" s="9">
        <v>1</v>
      </c>
      <c r="K1367" s="9">
        <v>0</v>
      </c>
      <c r="L1367" s="9">
        <v>0</v>
      </c>
      <c r="M1367" s="9">
        <v>2</v>
      </c>
      <c r="N1367" s="9">
        <v>1</v>
      </c>
      <c r="O1367" s="9">
        <v>1</v>
      </c>
      <c r="P1367" s="9">
        <v>1</v>
      </c>
      <c r="Q1367" s="9">
        <v>1</v>
      </c>
      <c r="R1367" s="9">
        <v>1</v>
      </c>
      <c r="S1367" s="9">
        <v>2</v>
      </c>
      <c r="T1367" s="9">
        <v>1</v>
      </c>
      <c r="U1367" s="9">
        <v>1</v>
      </c>
      <c r="V1367" s="9">
        <v>1</v>
      </c>
      <c r="W1367" s="75">
        <v>1</v>
      </c>
      <c r="X1367" s="75">
        <v>1</v>
      </c>
      <c r="Y1367" s="75">
        <v>2</v>
      </c>
      <c r="Z1367" s="9">
        <v>1</v>
      </c>
      <c r="AA1367" s="9">
        <v>2</v>
      </c>
      <c r="AB1367" s="9">
        <v>2</v>
      </c>
      <c r="AC1367" s="9">
        <v>1</v>
      </c>
      <c r="AD1367" s="9">
        <v>1</v>
      </c>
      <c r="AE1367" s="9">
        <v>1</v>
      </c>
      <c r="AF1367" s="9">
        <v>2</v>
      </c>
      <c r="AG1367" s="9">
        <v>2</v>
      </c>
      <c r="AH1367" s="91">
        <v>1</v>
      </c>
      <c r="AI1367" s="9">
        <v>1</v>
      </c>
      <c r="AJ1367">
        <v>1</v>
      </c>
      <c r="AK1367">
        <v>1</v>
      </c>
      <c r="AL1367" s="58">
        <v>1</v>
      </c>
      <c r="AM1367">
        <v>1</v>
      </c>
      <c r="AN1367">
        <v>2</v>
      </c>
      <c r="AO1367">
        <v>2</v>
      </c>
      <c r="AP1367">
        <v>2</v>
      </c>
      <c r="AQ1367">
        <v>2</v>
      </c>
      <c r="AR1367">
        <v>1</v>
      </c>
      <c r="AS1367">
        <v>2</v>
      </c>
      <c r="AT1367">
        <v>1</v>
      </c>
      <c r="AU1367">
        <v>2</v>
      </c>
      <c r="AV1367">
        <v>2</v>
      </c>
      <c r="AW1367">
        <v>1</v>
      </c>
      <c r="AX1367">
        <v>1</v>
      </c>
      <c r="AY1367">
        <v>1</v>
      </c>
      <c r="AZ1367">
        <v>1</v>
      </c>
      <c r="BA1367">
        <v>1</v>
      </c>
      <c r="BB1367">
        <v>1</v>
      </c>
      <c r="BC1367">
        <v>1</v>
      </c>
      <c r="BD1367">
        <v>1</v>
      </c>
      <c r="BE1367">
        <v>1</v>
      </c>
      <c r="BF1367">
        <v>2</v>
      </c>
      <c r="BG1367">
        <v>2</v>
      </c>
      <c r="BH1367">
        <v>2</v>
      </c>
      <c r="BI1367">
        <v>3</v>
      </c>
      <c r="BJ1367">
        <v>1</v>
      </c>
      <c r="BK1367">
        <v>2</v>
      </c>
      <c r="BL1367">
        <v>2</v>
      </c>
      <c r="BM1367">
        <v>1</v>
      </c>
      <c r="BN1367">
        <v>4</v>
      </c>
      <c r="BO1367">
        <v>4</v>
      </c>
      <c r="BP1367">
        <v>4</v>
      </c>
      <c r="BQ1367">
        <v>3</v>
      </c>
      <c r="BR1367">
        <v>1</v>
      </c>
      <c r="BS1367">
        <v>2</v>
      </c>
    </row>
    <row r="1368" spans="1:72">
      <c r="A1368" s="9">
        <v>5416</v>
      </c>
      <c r="B1368" s="9">
        <v>2</v>
      </c>
      <c r="C1368" s="9">
        <v>5</v>
      </c>
      <c r="D1368" s="9">
        <v>1</v>
      </c>
      <c r="E1368" s="9">
        <v>1</v>
      </c>
      <c r="F1368" s="9">
        <v>0</v>
      </c>
      <c r="G1368" s="9">
        <v>0</v>
      </c>
      <c r="H1368" s="9">
        <v>0</v>
      </c>
      <c r="I1368" s="9">
        <v>1</v>
      </c>
      <c r="J1368" s="9">
        <v>0</v>
      </c>
      <c r="K1368" s="9">
        <v>0</v>
      </c>
      <c r="L1368" s="9">
        <v>0</v>
      </c>
      <c r="M1368" s="9">
        <v>2</v>
      </c>
      <c r="N1368" s="9">
        <v>2</v>
      </c>
      <c r="O1368" s="9">
        <v>2</v>
      </c>
      <c r="P1368" s="9">
        <v>2</v>
      </c>
      <c r="Q1368" s="9">
        <v>1</v>
      </c>
      <c r="R1368" s="9">
        <v>1</v>
      </c>
      <c r="S1368" s="9">
        <v>1</v>
      </c>
      <c r="T1368" s="9">
        <v>1</v>
      </c>
      <c r="U1368" s="9">
        <v>1</v>
      </c>
      <c r="V1368" s="9">
        <v>2</v>
      </c>
      <c r="W1368" s="75">
        <v>1</v>
      </c>
      <c r="X1368" s="75">
        <v>2</v>
      </c>
      <c r="Y1368" s="75">
        <v>2</v>
      </c>
      <c r="Z1368" s="9">
        <v>1</v>
      </c>
      <c r="AA1368" s="9">
        <v>2</v>
      </c>
      <c r="AB1368" s="9">
        <v>2</v>
      </c>
      <c r="AC1368" s="9">
        <v>1</v>
      </c>
      <c r="AD1368" s="9">
        <v>1</v>
      </c>
      <c r="AE1368" s="9">
        <v>1</v>
      </c>
      <c r="AF1368" s="9">
        <v>1</v>
      </c>
      <c r="AG1368" s="9">
        <v>2</v>
      </c>
      <c r="AH1368" s="91"/>
      <c r="AI1368" s="9">
        <v>2</v>
      </c>
      <c r="AJ1368">
        <v>2</v>
      </c>
      <c r="AK1368" t="s">
        <v>957</v>
      </c>
      <c r="AL1368" s="58">
        <v>1</v>
      </c>
      <c r="AM1368">
        <v>1</v>
      </c>
      <c r="AN1368">
        <v>2</v>
      </c>
      <c r="AO1368">
        <v>2</v>
      </c>
      <c r="AP1368">
        <v>1</v>
      </c>
      <c r="AQ1368">
        <v>1</v>
      </c>
      <c r="AR1368">
        <v>1</v>
      </c>
      <c r="AS1368">
        <v>1</v>
      </c>
      <c r="AT1368">
        <v>1</v>
      </c>
      <c r="AU1368">
        <v>2</v>
      </c>
      <c r="AV1368">
        <v>2</v>
      </c>
      <c r="AW1368">
        <v>1</v>
      </c>
      <c r="AX1368">
        <v>1</v>
      </c>
      <c r="AY1368">
        <v>1</v>
      </c>
      <c r="AZ1368">
        <v>1</v>
      </c>
      <c r="BA1368">
        <v>1</v>
      </c>
      <c r="BB1368">
        <v>2</v>
      </c>
      <c r="BC1368">
        <v>1</v>
      </c>
      <c r="BD1368">
        <v>1</v>
      </c>
      <c r="BE1368">
        <v>1</v>
      </c>
      <c r="BF1368">
        <v>2</v>
      </c>
      <c r="BG1368">
        <v>2</v>
      </c>
      <c r="BH1368">
        <v>1</v>
      </c>
      <c r="BI1368">
        <v>2</v>
      </c>
      <c r="BJ1368">
        <v>1</v>
      </c>
      <c r="BK1368">
        <v>2</v>
      </c>
      <c r="BL1368">
        <v>2</v>
      </c>
      <c r="BM1368">
        <v>3</v>
      </c>
      <c r="BN1368">
        <v>4</v>
      </c>
      <c r="BO1368">
        <v>2</v>
      </c>
      <c r="BP1368">
        <v>2</v>
      </c>
      <c r="BQ1368">
        <v>2</v>
      </c>
      <c r="BR1368">
        <v>1</v>
      </c>
      <c r="BS1368">
        <v>1</v>
      </c>
      <c r="BT1368" t="s">
        <v>650</v>
      </c>
    </row>
    <row r="1369" spans="1:72">
      <c r="A1369" s="9">
        <v>5417</v>
      </c>
      <c r="B1369" s="9">
        <v>1</v>
      </c>
      <c r="C1369" s="9">
        <v>3</v>
      </c>
      <c r="D1369" s="9">
        <v>1</v>
      </c>
      <c r="E1369" s="9">
        <v>11</v>
      </c>
      <c r="F1369" s="9">
        <v>0</v>
      </c>
      <c r="G1369" s="9">
        <v>0</v>
      </c>
      <c r="H1369" s="9">
        <v>0</v>
      </c>
      <c r="I1369" s="9">
        <v>0</v>
      </c>
      <c r="J1369" s="9">
        <v>0</v>
      </c>
      <c r="K1369" s="9">
        <v>0</v>
      </c>
      <c r="L1369" s="9">
        <v>1</v>
      </c>
      <c r="M1369" s="9">
        <v>3</v>
      </c>
      <c r="N1369" s="9">
        <v>2</v>
      </c>
      <c r="O1369" s="9">
        <v>2</v>
      </c>
      <c r="P1369" s="9">
        <v>2</v>
      </c>
      <c r="Q1369" s="9">
        <v>1</v>
      </c>
      <c r="R1369" s="9">
        <v>1</v>
      </c>
      <c r="S1369" s="9">
        <v>1</v>
      </c>
      <c r="T1369" s="9">
        <v>1</v>
      </c>
      <c r="U1369" s="9">
        <v>2</v>
      </c>
      <c r="V1369" s="9" t="s">
        <v>957</v>
      </c>
      <c r="W1369" s="75">
        <v>1</v>
      </c>
      <c r="X1369" s="75">
        <v>1</v>
      </c>
      <c r="Y1369" s="75">
        <v>2</v>
      </c>
      <c r="Z1369" s="9">
        <v>2</v>
      </c>
      <c r="AA1369" s="9">
        <v>1</v>
      </c>
      <c r="AB1369" s="9">
        <v>1</v>
      </c>
      <c r="AC1369" s="9">
        <v>1</v>
      </c>
      <c r="AD1369" s="9">
        <v>1</v>
      </c>
      <c r="AE1369" s="9">
        <v>2</v>
      </c>
      <c r="AF1369" s="9">
        <v>1</v>
      </c>
      <c r="AG1369" s="9">
        <v>2</v>
      </c>
      <c r="AH1369" s="91">
        <v>2</v>
      </c>
      <c r="AI1369" s="9">
        <v>2</v>
      </c>
      <c r="AJ1369">
        <v>2</v>
      </c>
      <c r="AK1369" t="s">
        <v>957</v>
      </c>
      <c r="AL1369" s="58">
        <v>1</v>
      </c>
      <c r="AM1369">
        <v>1</v>
      </c>
      <c r="AN1369">
        <v>2</v>
      </c>
      <c r="AO1369">
        <v>2</v>
      </c>
      <c r="AP1369">
        <v>2</v>
      </c>
      <c r="AQ1369">
        <v>2</v>
      </c>
      <c r="AR1369">
        <v>1</v>
      </c>
      <c r="AS1369">
        <v>2</v>
      </c>
      <c r="AT1369">
        <v>1</v>
      </c>
      <c r="AU1369">
        <v>1</v>
      </c>
      <c r="AV1369">
        <v>1</v>
      </c>
      <c r="AW1369">
        <v>1</v>
      </c>
      <c r="AX1369">
        <v>1</v>
      </c>
      <c r="AY1369">
        <v>2</v>
      </c>
      <c r="AZ1369">
        <v>2</v>
      </c>
      <c r="BA1369">
        <v>2</v>
      </c>
      <c r="BB1369">
        <v>2</v>
      </c>
      <c r="BC1369">
        <v>1</v>
      </c>
      <c r="BD1369">
        <v>1</v>
      </c>
      <c r="BE1369">
        <v>1</v>
      </c>
      <c r="BF1369">
        <v>1</v>
      </c>
      <c r="BG1369">
        <v>2</v>
      </c>
      <c r="BH1369">
        <v>2</v>
      </c>
      <c r="BI1369">
        <v>1</v>
      </c>
      <c r="BJ1369">
        <v>1</v>
      </c>
      <c r="BK1369">
        <v>2</v>
      </c>
      <c r="BL1369">
        <v>2</v>
      </c>
      <c r="BM1369">
        <v>2</v>
      </c>
      <c r="BN1369">
        <v>4</v>
      </c>
      <c r="BO1369">
        <v>2</v>
      </c>
      <c r="BP1369">
        <v>4</v>
      </c>
      <c r="BQ1369">
        <v>2</v>
      </c>
      <c r="BR1369">
        <v>1</v>
      </c>
      <c r="BS1369">
        <v>2</v>
      </c>
    </row>
    <row r="1370" spans="1:72">
      <c r="A1370" s="9">
        <v>5418</v>
      </c>
      <c r="B1370" s="9">
        <v>2</v>
      </c>
      <c r="C1370" s="9">
        <v>3</v>
      </c>
      <c r="D1370" s="9">
        <v>1</v>
      </c>
      <c r="E1370" s="9">
        <v>16</v>
      </c>
      <c r="F1370" s="9">
        <v>0</v>
      </c>
      <c r="G1370" s="9">
        <v>1</v>
      </c>
      <c r="H1370" s="9">
        <v>0</v>
      </c>
      <c r="I1370" s="9">
        <v>0</v>
      </c>
      <c r="J1370" s="9">
        <v>0</v>
      </c>
      <c r="K1370" s="9">
        <v>0</v>
      </c>
      <c r="L1370" s="9">
        <v>0</v>
      </c>
      <c r="M1370" s="9">
        <v>1</v>
      </c>
      <c r="N1370" s="9">
        <v>2</v>
      </c>
      <c r="O1370" s="9">
        <v>2</v>
      </c>
      <c r="P1370" s="9">
        <v>1</v>
      </c>
      <c r="Q1370" s="9">
        <v>1</v>
      </c>
      <c r="R1370" s="9">
        <v>1</v>
      </c>
      <c r="S1370" s="9">
        <v>2</v>
      </c>
      <c r="T1370" s="9">
        <v>2</v>
      </c>
      <c r="U1370" s="9">
        <v>1</v>
      </c>
      <c r="V1370" s="9">
        <v>2</v>
      </c>
      <c r="W1370" s="75">
        <v>2</v>
      </c>
      <c r="X1370" s="75" t="s">
        <v>956</v>
      </c>
      <c r="Y1370" s="75" t="s">
        <v>952</v>
      </c>
      <c r="Z1370" s="9" t="s">
        <v>952</v>
      </c>
      <c r="AA1370" s="9">
        <v>1</v>
      </c>
      <c r="AB1370" s="9">
        <v>1</v>
      </c>
      <c r="AC1370" s="9">
        <v>1</v>
      </c>
      <c r="AD1370" s="9">
        <v>1</v>
      </c>
      <c r="AE1370" s="9">
        <v>2</v>
      </c>
      <c r="AF1370" s="9">
        <v>1</v>
      </c>
      <c r="AG1370" s="9">
        <v>1</v>
      </c>
      <c r="AH1370" s="91">
        <v>1</v>
      </c>
      <c r="AI1370" s="9">
        <v>2</v>
      </c>
      <c r="AJ1370">
        <v>1</v>
      </c>
      <c r="AK1370">
        <v>1</v>
      </c>
      <c r="AL1370" s="58">
        <v>2</v>
      </c>
      <c r="AM1370">
        <v>1</v>
      </c>
      <c r="AN1370">
        <v>2</v>
      </c>
      <c r="AO1370">
        <v>2</v>
      </c>
      <c r="AP1370">
        <v>1</v>
      </c>
      <c r="AQ1370">
        <v>1</v>
      </c>
      <c r="AR1370">
        <v>2</v>
      </c>
      <c r="AS1370">
        <v>2</v>
      </c>
      <c r="AT1370">
        <v>2</v>
      </c>
      <c r="AU1370">
        <v>2</v>
      </c>
      <c r="AV1370">
        <v>1</v>
      </c>
      <c r="AW1370">
        <v>2</v>
      </c>
      <c r="AX1370">
        <v>2</v>
      </c>
      <c r="AY1370">
        <v>2</v>
      </c>
      <c r="AZ1370">
        <v>2</v>
      </c>
      <c r="BA1370">
        <v>2</v>
      </c>
      <c r="BB1370">
        <v>2</v>
      </c>
      <c r="BC1370">
        <v>1</v>
      </c>
      <c r="BD1370">
        <v>1</v>
      </c>
      <c r="BE1370">
        <v>1</v>
      </c>
      <c r="BF1370">
        <v>2</v>
      </c>
      <c r="BG1370">
        <v>2</v>
      </c>
      <c r="BH1370">
        <v>1</v>
      </c>
      <c r="BI1370">
        <v>2</v>
      </c>
      <c r="BJ1370">
        <v>1</v>
      </c>
      <c r="BK1370">
        <v>1</v>
      </c>
      <c r="BL1370">
        <v>1</v>
      </c>
      <c r="BM1370">
        <v>1</v>
      </c>
      <c r="BN1370">
        <v>4</v>
      </c>
      <c r="BO1370">
        <v>2</v>
      </c>
      <c r="BP1370">
        <v>2</v>
      </c>
      <c r="BQ1370">
        <v>3</v>
      </c>
      <c r="BR1370">
        <v>1</v>
      </c>
      <c r="BS1370">
        <v>2</v>
      </c>
    </row>
    <row r="1371" spans="1:72" hidden="1">
      <c r="A1371" s="9">
        <v>5419</v>
      </c>
      <c r="B1371" s="9">
        <v>2</v>
      </c>
      <c r="C1371" s="9">
        <v>2</v>
      </c>
      <c r="D1371" s="9">
        <v>6</v>
      </c>
      <c r="E1371" s="9">
        <v>1</v>
      </c>
      <c r="F1371" s="9">
        <v>0</v>
      </c>
      <c r="G1371" s="9">
        <v>0</v>
      </c>
      <c r="H1371" s="9">
        <v>0</v>
      </c>
      <c r="I1371" s="9">
        <v>1</v>
      </c>
      <c r="J1371" s="9">
        <v>0</v>
      </c>
      <c r="K1371" s="9">
        <v>0</v>
      </c>
      <c r="L1371" s="9">
        <v>0</v>
      </c>
      <c r="M1371" s="9">
        <v>1</v>
      </c>
      <c r="N1371" s="9">
        <v>1</v>
      </c>
      <c r="O1371" s="9">
        <v>1</v>
      </c>
      <c r="P1371" s="9">
        <v>1</v>
      </c>
      <c r="Q1371" s="9">
        <v>1</v>
      </c>
      <c r="R1371" s="9">
        <v>1</v>
      </c>
      <c r="S1371" s="9">
        <v>1</v>
      </c>
      <c r="T1371" s="9">
        <v>1</v>
      </c>
      <c r="U1371" s="9">
        <v>1</v>
      </c>
      <c r="V1371" s="9">
        <v>2</v>
      </c>
      <c r="W1371" s="75">
        <v>1</v>
      </c>
      <c r="X1371" s="75">
        <v>1</v>
      </c>
      <c r="Y1371" s="75">
        <v>2</v>
      </c>
      <c r="Z1371" s="9">
        <v>1</v>
      </c>
      <c r="AA1371" s="9">
        <v>1</v>
      </c>
      <c r="AB1371" s="9">
        <v>2</v>
      </c>
      <c r="AC1371" s="9">
        <v>1</v>
      </c>
      <c r="AD1371" s="9">
        <v>1</v>
      </c>
      <c r="AE1371" s="9">
        <v>2</v>
      </c>
      <c r="AF1371" s="9">
        <v>1</v>
      </c>
      <c r="AG1371" s="9">
        <v>1</v>
      </c>
      <c r="AH1371" s="9">
        <v>1</v>
      </c>
      <c r="AI1371" s="9">
        <v>2</v>
      </c>
      <c r="AJ1371">
        <v>2</v>
      </c>
      <c r="AK1371" t="s">
        <v>957</v>
      </c>
      <c r="AL1371" s="58">
        <v>2</v>
      </c>
      <c r="AM1371">
        <v>1</v>
      </c>
      <c r="AN1371">
        <v>1</v>
      </c>
      <c r="AO1371">
        <v>1</v>
      </c>
      <c r="AP1371">
        <v>1</v>
      </c>
      <c r="AQ1371">
        <v>2</v>
      </c>
      <c r="AR1371">
        <v>1</v>
      </c>
      <c r="AS1371">
        <v>2</v>
      </c>
      <c r="AT1371">
        <v>1</v>
      </c>
      <c r="AU1371">
        <v>1</v>
      </c>
      <c r="AV1371">
        <v>1</v>
      </c>
      <c r="AW1371">
        <v>1</v>
      </c>
      <c r="AX1371">
        <v>2</v>
      </c>
      <c r="AY1371">
        <v>2</v>
      </c>
      <c r="AZ1371">
        <v>1</v>
      </c>
      <c r="BA1371">
        <v>1</v>
      </c>
      <c r="BB1371">
        <v>2</v>
      </c>
      <c r="BC1371">
        <v>1</v>
      </c>
      <c r="BD1371">
        <v>1</v>
      </c>
      <c r="BE1371">
        <v>2</v>
      </c>
      <c r="BF1371" t="s">
        <v>968</v>
      </c>
      <c r="BG1371" t="s">
        <v>957</v>
      </c>
      <c r="BH1371">
        <v>1</v>
      </c>
      <c r="BI1371">
        <v>1</v>
      </c>
      <c r="BJ1371">
        <v>1</v>
      </c>
      <c r="BK1371">
        <v>1</v>
      </c>
      <c r="BL1371">
        <v>1</v>
      </c>
      <c r="BM1371">
        <v>1</v>
      </c>
      <c r="BN1371">
        <v>4</v>
      </c>
      <c r="BO1371">
        <v>1</v>
      </c>
      <c r="BP1371">
        <v>2</v>
      </c>
      <c r="BQ1371">
        <v>2</v>
      </c>
      <c r="BR1371">
        <v>2</v>
      </c>
      <c r="BS1371">
        <v>5</v>
      </c>
      <c r="BT1371" t="s">
        <v>651</v>
      </c>
    </row>
    <row r="1372" spans="1:72" hidden="1">
      <c r="A1372" s="9">
        <v>5420</v>
      </c>
      <c r="B1372" s="9">
        <v>2</v>
      </c>
      <c r="C1372" s="9">
        <v>3</v>
      </c>
      <c r="D1372" s="9">
        <v>5</v>
      </c>
      <c r="E1372" s="9">
        <v>1</v>
      </c>
      <c r="F1372" s="9">
        <v>1</v>
      </c>
      <c r="G1372" s="9">
        <v>0</v>
      </c>
      <c r="H1372" s="9">
        <v>0</v>
      </c>
      <c r="I1372" s="9">
        <v>0</v>
      </c>
      <c r="J1372" s="9">
        <v>0</v>
      </c>
      <c r="K1372" s="9">
        <v>0</v>
      </c>
      <c r="L1372" s="9">
        <v>0</v>
      </c>
      <c r="M1372" s="9">
        <v>3</v>
      </c>
      <c r="N1372" s="9">
        <v>1</v>
      </c>
      <c r="O1372" s="9">
        <v>2</v>
      </c>
      <c r="P1372" s="9">
        <v>1</v>
      </c>
      <c r="Q1372" s="9">
        <v>1</v>
      </c>
      <c r="R1372" s="9">
        <v>1</v>
      </c>
      <c r="S1372" s="9">
        <v>2</v>
      </c>
      <c r="T1372" s="9">
        <v>1</v>
      </c>
      <c r="U1372" s="9">
        <v>1</v>
      </c>
      <c r="V1372" s="9">
        <v>2</v>
      </c>
      <c r="W1372" s="75">
        <v>1</v>
      </c>
      <c r="X1372" s="75">
        <v>1</v>
      </c>
      <c r="Y1372" s="75">
        <v>1</v>
      </c>
      <c r="Z1372" s="9">
        <v>1</v>
      </c>
      <c r="AA1372" s="9">
        <v>1</v>
      </c>
      <c r="AB1372" s="9">
        <v>2</v>
      </c>
      <c r="AC1372" s="9">
        <v>2</v>
      </c>
      <c r="AD1372" s="9">
        <v>1</v>
      </c>
      <c r="AE1372" s="9">
        <v>2</v>
      </c>
      <c r="AF1372" s="9">
        <v>2</v>
      </c>
      <c r="AG1372" s="9">
        <v>1</v>
      </c>
      <c r="AH1372" s="91">
        <v>1</v>
      </c>
      <c r="AI1372" s="9">
        <v>2</v>
      </c>
      <c r="AJ1372">
        <v>1</v>
      </c>
      <c r="AK1372">
        <v>1</v>
      </c>
      <c r="AL1372" s="58">
        <v>1</v>
      </c>
      <c r="AM1372">
        <v>1</v>
      </c>
      <c r="AN1372">
        <v>2</v>
      </c>
      <c r="AO1372">
        <v>2</v>
      </c>
      <c r="AP1372">
        <v>2</v>
      </c>
      <c r="AQ1372">
        <v>2</v>
      </c>
      <c r="AR1372">
        <v>2</v>
      </c>
      <c r="AS1372">
        <v>2</v>
      </c>
      <c r="AT1372">
        <v>1</v>
      </c>
      <c r="AU1372">
        <v>2</v>
      </c>
      <c r="AV1372">
        <v>2</v>
      </c>
      <c r="AW1372">
        <v>1</v>
      </c>
      <c r="AX1372">
        <v>1</v>
      </c>
      <c r="AY1372">
        <v>2</v>
      </c>
      <c r="AZ1372">
        <v>2</v>
      </c>
      <c r="BA1372">
        <v>1</v>
      </c>
      <c r="BB1372">
        <v>2</v>
      </c>
      <c r="BC1372">
        <v>1</v>
      </c>
      <c r="BD1372">
        <v>1</v>
      </c>
      <c r="BE1372">
        <v>1</v>
      </c>
      <c r="BF1372">
        <v>3</v>
      </c>
      <c r="BG1372">
        <v>4</v>
      </c>
      <c r="BH1372">
        <v>1</v>
      </c>
      <c r="BI1372">
        <v>2</v>
      </c>
      <c r="BJ1372">
        <v>2</v>
      </c>
      <c r="BK1372">
        <v>2</v>
      </c>
      <c r="BL1372">
        <v>2</v>
      </c>
      <c r="BM1372">
        <v>2</v>
      </c>
      <c r="BN1372">
        <v>4</v>
      </c>
      <c r="BO1372">
        <v>2</v>
      </c>
      <c r="BP1372">
        <v>2</v>
      </c>
      <c r="BQ1372">
        <v>3</v>
      </c>
      <c r="BR1372">
        <v>1</v>
      </c>
      <c r="BS1372">
        <v>3</v>
      </c>
      <c r="BT1372" t="s">
        <v>652</v>
      </c>
    </row>
    <row r="1373" spans="1:72" hidden="1">
      <c r="A1373" s="9">
        <v>5421</v>
      </c>
      <c r="B1373" s="9">
        <v>2</v>
      </c>
      <c r="C1373" s="9">
        <v>2</v>
      </c>
      <c r="D1373" s="9">
        <v>1</v>
      </c>
      <c r="E1373" s="9">
        <v>7</v>
      </c>
      <c r="F1373" s="9">
        <v>0</v>
      </c>
      <c r="G1373" s="9">
        <v>0</v>
      </c>
      <c r="H1373" s="9">
        <v>0</v>
      </c>
      <c r="I1373" s="9">
        <v>1</v>
      </c>
      <c r="J1373" s="9">
        <v>0</v>
      </c>
      <c r="K1373" s="9">
        <v>0</v>
      </c>
      <c r="L1373" s="9">
        <v>0</v>
      </c>
      <c r="M1373" s="9">
        <v>1</v>
      </c>
      <c r="N1373" s="9">
        <v>1</v>
      </c>
      <c r="O1373" s="9">
        <v>1</v>
      </c>
      <c r="P1373" s="9">
        <v>1</v>
      </c>
      <c r="Q1373" s="9">
        <v>1</v>
      </c>
      <c r="R1373" s="9">
        <v>1</v>
      </c>
      <c r="S1373" s="9">
        <v>1</v>
      </c>
      <c r="T1373" s="9">
        <v>2</v>
      </c>
      <c r="U1373" s="9">
        <v>1</v>
      </c>
      <c r="V1373" s="9">
        <v>2</v>
      </c>
      <c r="W1373" s="75">
        <v>1</v>
      </c>
      <c r="X1373" s="75">
        <v>1</v>
      </c>
      <c r="Y1373" s="75">
        <v>2</v>
      </c>
      <c r="Z1373" s="9">
        <v>2</v>
      </c>
      <c r="AA1373" s="9">
        <v>2</v>
      </c>
      <c r="AB1373" s="9">
        <v>2</v>
      </c>
      <c r="AC1373" s="9">
        <v>1</v>
      </c>
      <c r="AD1373" s="9">
        <v>1</v>
      </c>
      <c r="AE1373" s="9">
        <v>2</v>
      </c>
      <c r="AF1373" s="9">
        <v>1</v>
      </c>
      <c r="AG1373" s="9">
        <v>1</v>
      </c>
      <c r="AH1373" s="91">
        <v>1</v>
      </c>
      <c r="AI1373" s="9">
        <v>2</v>
      </c>
      <c r="AJ1373">
        <v>2</v>
      </c>
      <c r="AK1373" t="s">
        <v>957</v>
      </c>
      <c r="AL1373" s="58">
        <v>2</v>
      </c>
      <c r="AM1373">
        <v>1</v>
      </c>
      <c r="AN1373">
        <v>1</v>
      </c>
      <c r="AO1373">
        <v>2</v>
      </c>
      <c r="AP1373">
        <v>1</v>
      </c>
      <c r="AQ1373">
        <v>1</v>
      </c>
      <c r="AR1373">
        <v>2</v>
      </c>
      <c r="AS1373">
        <v>2</v>
      </c>
      <c r="AT1373">
        <v>2</v>
      </c>
      <c r="AU1373">
        <v>2</v>
      </c>
      <c r="AV1373">
        <v>2</v>
      </c>
      <c r="AW1373">
        <v>1</v>
      </c>
      <c r="AX1373">
        <v>2</v>
      </c>
      <c r="AY1373">
        <v>1</v>
      </c>
      <c r="AZ1373">
        <v>2</v>
      </c>
      <c r="BA1373">
        <v>2</v>
      </c>
      <c r="BB1373">
        <v>2</v>
      </c>
      <c r="BC1373">
        <v>1</v>
      </c>
      <c r="BD1373">
        <v>1</v>
      </c>
      <c r="BE1373">
        <v>2</v>
      </c>
      <c r="BF1373" t="s">
        <v>957</v>
      </c>
      <c r="BG1373" t="s">
        <v>957</v>
      </c>
      <c r="BH1373">
        <v>1</v>
      </c>
      <c r="BI1373">
        <v>3</v>
      </c>
      <c r="BJ1373">
        <v>2</v>
      </c>
      <c r="BK1373">
        <v>2</v>
      </c>
      <c r="BL1373">
        <v>2</v>
      </c>
      <c r="BM1373">
        <v>3</v>
      </c>
      <c r="BN1373">
        <v>4</v>
      </c>
      <c r="BO1373">
        <v>2</v>
      </c>
      <c r="BP1373">
        <v>4</v>
      </c>
      <c r="BQ1373">
        <v>1</v>
      </c>
      <c r="BR1373">
        <v>1</v>
      </c>
      <c r="BS1373">
        <v>2</v>
      </c>
    </row>
    <row r="1374" spans="1:72" hidden="1">
      <c r="A1374" s="9">
        <v>5422</v>
      </c>
      <c r="B1374" s="9">
        <v>1</v>
      </c>
      <c r="C1374" s="9">
        <v>8</v>
      </c>
      <c r="D1374" s="9">
        <v>7</v>
      </c>
      <c r="E1374" s="9">
        <v>1</v>
      </c>
      <c r="F1374" s="9">
        <v>0</v>
      </c>
      <c r="G1374" s="9">
        <v>0</v>
      </c>
      <c r="H1374" s="9">
        <v>0</v>
      </c>
      <c r="I1374" s="9">
        <v>0</v>
      </c>
      <c r="J1374" s="9">
        <v>0</v>
      </c>
      <c r="K1374" s="9">
        <v>0</v>
      </c>
      <c r="L1374" s="9">
        <v>1</v>
      </c>
      <c r="M1374" s="9">
        <v>1</v>
      </c>
      <c r="N1374" s="9">
        <v>2</v>
      </c>
      <c r="O1374" s="9">
        <v>2</v>
      </c>
      <c r="P1374" s="9">
        <v>1</v>
      </c>
      <c r="Q1374" s="9">
        <v>1</v>
      </c>
      <c r="R1374" s="9">
        <v>1</v>
      </c>
      <c r="S1374" s="9">
        <v>1</v>
      </c>
      <c r="T1374" s="9">
        <v>2</v>
      </c>
      <c r="U1374" s="9">
        <v>1</v>
      </c>
      <c r="V1374" s="9">
        <v>2</v>
      </c>
      <c r="W1374" s="75">
        <v>1</v>
      </c>
      <c r="X1374" s="75">
        <v>2</v>
      </c>
      <c r="Y1374" s="75">
        <v>2</v>
      </c>
      <c r="Z1374" s="9">
        <v>2</v>
      </c>
      <c r="AA1374" s="9">
        <v>1</v>
      </c>
      <c r="AB1374" s="9">
        <v>2</v>
      </c>
      <c r="AC1374" s="9">
        <v>2</v>
      </c>
      <c r="AD1374" s="9">
        <v>1</v>
      </c>
      <c r="AE1374" s="9">
        <v>2</v>
      </c>
      <c r="AF1374" s="9">
        <v>1</v>
      </c>
      <c r="AG1374" s="9">
        <v>2</v>
      </c>
      <c r="AH1374" s="91">
        <v>2</v>
      </c>
      <c r="AI1374" s="9">
        <v>2</v>
      </c>
      <c r="AJ1374">
        <v>2</v>
      </c>
      <c r="AK1374" t="s">
        <v>957</v>
      </c>
      <c r="AL1374" s="58">
        <v>1</v>
      </c>
      <c r="AM1374">
        <v>1</v>
      </c>
      <c r="AN1374">
        <v>2</v>
      </c>
      <c r="AO1374">
        <v>2</v>
      </c>
      <c r="AP1374">
        <v>2</v>
      </c>
      <c r="AQ1374">
        <v>2</v>
      </c>
      <c r="AR1374">
        <v>2</v>
      </c>
      <c r="AS1374">
        <v>2</v>
      </c>
      <c r="AT1374">
        <v>2</v>
      </c>
      <c r="AU1374">
        <v>2</v>
      </c>
      <c r="AV1374">
        <v>2</v>
      </c>
      <c r="AW1374">
        <v>1</v>
      </c>
      <c r="AX1374">
        <v>2</v>
      </c>
      <c r="AY1374">
        <v>2</v>
      </c>
      <c r="AZ1374">
        <v>2</v>
      </c>
      <c r="BA1374">
        <v>1</v>
      </c>
      <c r="BB1374">
        <v>1</v>
      </c>
      <c r="BC1374">
        <v>1</v>
      </c>
      <c r="BD1374">
        <v>1</v>
      </c>
      <c r="BE1374">
        <v>1</v>
      </c>
      <c r="BF1374">
        <v>2</v>
      </c>
      <c r="BG1374">
        <v>1</v>
      </c>
      <c r="BH1374">
        <v>1</v>
      </c>
      <c r="BI1374">
        <v>1</v>
      </c>
      <c r="BJ1374">
        <v>3</v>
      </c>
      <c r="BK1374">
        <v>3</v>
      </c>
      <c r="BL1374">
        <v>4</v>
      </c>
      <c r="BM1374">
        <v>2</v>
      </c>
      <c r="BN1374">
        <v>3</v>
      </c>
      <c r="BO1374">
        <v>2</v>
      </c>
      <c r="BP1374">
        <v>2</v>
      </c>
      <c r="BQ1374">
        <v>2</v>
      </c>
      <c r="BR1374">
        <v>1</v>
      </c>
      <c r="BS1374">
        <v>3</v>
      </c>
      <c r="BT1374" t="s">
        <v>653</v>
      </c>
    </row>
    <row r="1375" spans="1:72" hidden="1">
      <c r="A1375" s="9">
        <v>5423</v>
      </c>
      <c r="B1375" s="9">
        <v>1</v>
      </c>
      <c r="C1375" s="9">
        <v>4</v>
      </c>
      <c r="D1375" s="9">
        <v>2</v>
      </c>
      <c r="E1375" s="9">
        <v>7</v>
      </c>
      <c r="F1375" s="9">
        <v>0</v>
      </c>
      <c r="G1375" s="9">
        <v>1</v>
      </c>
      <c r="H1375" s="9">
        <v>0</v>
      </c>
      <c r="I1375" s="9">
        <v>0</v>
      </c>
      <c r="J1375" s="9">
        <v>0</v>
      </c>
      <c r="K1375" s="9">
        <v>0</v>
      </c>
      <c r="L1375" s="9">
        <v>0</v>
      </c>
      <c r="M1375" s="9">
        <v>1</v>
      </c>
      <c r="N1375" s="9">
        <v>1</v>
      </c>
      <c r="O1375" s="9">
        <v>1</v>
      </c>
      <c r="P1375" s="9">
        <v>1</v>
      </c>
      <c r="Q1375" s="9">
        <v>1</v>
      </c>
      <c r="R1375" s="9">
        <v>1</v>
      </c>
      <c r="S1375" s="9">
        <v>1</v>
      </c>
      <c r="T1375" s="9">
        <v>1</v>
      </c>
      <c r="U1375" s="9">
        <v>1</v>
      </c>
      <c r="V1375" s="9">
        <v>1</v>
      </c>
      <c r="W1375" s="75">
        <v>1</v>
      </c>
      <c r="X1375" s="75">
        <v>1</v>
      </c>
      <c r="Y1375" s="75">
        <v>2</v>
      </c>
      <c r="Z1375" s="9">
        <v>1</v>
      </c>
      <c r="AA1375" s="9">
        <v>1</v>
      </c>
      <c r="AB1375" s="9">
        <v>1</v>
      </c>
      <c r="AC1375" s="9">
        <v>1</v>
      </c>
      <c r="AD1375" s="9">
        <v>1</v>
      </c>
      <c r="AE1375" s="9">
        <v>2</v>
      </c>
      <c r="AF1375" s="9">
        <v>2</v>
      </c>
      <c r="AG1375" s="9">
        <v>1</v>
      </c>
      <c r="AH1375" s="91">
        <v>1</v>
      </c>
      <c r="AI1375" s="9">
        <v>1</v>
      </c>
      <c r="AJ1375">
        <v>1</v>
      </c>
      <c r="AK1375">
        <v>1</v>
      </c>
      <c r="AL1375" s="58">
        <v>1</v>
      </c>
      <c r="AM1375">
        <v>1</v>
      </c>
      <c r="AN1375">
        <v>2</v>
      </c>
      <c r="AO1375">
        <v>1</v>
      </c>
      <c r="AP1375">
        <v>2</v>
      </c>
      <c r="AQ1375">
        <v>2</v>
      </c>
      <c r="AR1375">
        <v>2</v>
      </c>
      <c r="AS1375">
        <v>2</v>
      </c>
      <c r="AT1375">
        <v>1</v>
      </c>
      <c r="AU1375">
        <v>1</v>
      </c>
      <c r="AV1375">
        <v>2</v>
      </c>
      <c r="AW1375">
        <v>1</v>
      </c>
      <c r="AX1375">
        <v>2</v>
      </c>
      <c r="AY1375">
        <v>2</v>
      </c>
      <c r="AZ1375">
        <v>1</v>
      </c>
      <c r="BA1375">
        <v>1</v>
      </c>
      <c r="BB1375">
        <v>1</v>
      </c>
      <c r="BC1375">
        <v>1</v>
      </c>
      <c r="BD1375">
        <v>1</v>
      </c>
      <c r="BE1375">
        <v>1</v>
      </c>
      <c r="BF1375">
        <v>2</v>
      </c>
      <c r="BG1375">
        <v>2</v>
      </c>
      <c r="BH1375">
        <v>1</v>
      </c>
      <c r="BI1375">
        <v>2</v>
      </c>
      <c r="BJ1375">
        <v>2</v>
      </c>
      <c r="BK1375">
        <v>2</v>
      </c>
      <c r="BL1375">
        <v>2</v>
      </c>
      <c r="BM1375">
        <v>1</v>
      </c>
      <c r="BN1375">
        <v>1</v>
      </c>
      <c r="BO1375">
        <v>3</v>
      </c>
      <c r="BP1375">
        <v>1</v>
      </c>
      <c r="BQ1375">
        <v>2</v>
      </c>
      <c r="BR1375">
        <v>1</v>
      </c>
      <c r="BS1375">
        <v>2</v>
      </c>
    </row>
    <row r="1376" spans="1:72" hidden="1">
      <c r="A1376" s="9">
        <v>5424</v>
      </c>
      <c r="B1376" s="9">
        <v>1</v>
      </c>
      <c r="C1376" s="9">
        <v>5</v>
      </c>
      <c r="D1376" s="9">
        <v>1</v>
      </c>
      <c r="E1376" s="9">
        <v>15</v>
      </c>
      <c r="F1376" s="9">
        <v>0</v>
      </c>
      <c r="G1376" s="9">
        <v>0</v>
      </c>
      <c r="H1376" s="9">
        <v>0</v>
      </c>
      <c r="I1376" s="9">
        <v>1</v>
      </c>
      <c r="J1376" s="9">
        <v>1</v>
      </c>
      <c r="K1376" s="9">
        <v>0</v>
      </c>
      <c r="L1376" s="9">
        <v>0</v>
      </c>
      <c r="M1376" s="9">
        <v>2</v>
      </c>
      <c r="N1376" s="9">
        <v>1</v>
      </c>
      <c r="O1376" s="9">
        <v>1</v>
      </c>
      <c r="P1376" s="9">
        <v>1</v>
      </c>
      <c r="Q1376" s="9">
        <v>1</v>
      </c>
      <c r="R1376" s="9">
        <v>1</v>
      </c>
      <c r="S1376" s="9">
        <v>2</v>
      </c>
      <c r="T1376" s="9">
        <v>1</v>
      </c>
      <c r="U1376" s="9">
        <v>1</v>
      </c>
      <c r="V1376" s="9">
        <v>2</v>
      </c>
      <c r="W1376" s="75">
        <v>1</v>
      </c>
      <c r="X1376" s="75">
        <v>1</v>
      </c>
      <c r="Y1376" s="75">
        <v>2</v>
      </c>
      <c r="Z1376" s="9">
        <v>1</v>
      </c>
      <c r="AA1376" s="9">
        <v>2</v>
      </c>
      <c r="AB1376" s="9">
        <v>1</v>
      </c>
      <c r="AC1376" s="9">
        <v>1</v>
      </c>
      <c r="AD1376" s="9">
        <v>1</v>
      </c>
      <c r="AE1376" s="9">
        <v>1</v>
      </c>
      <c r="AF1376" s="9">
        <v>1</v>
      </c>
      <c r="AG1376" s="9">
        <v>1</v>
      </c>
      <c r="AH1376" s="91">
        <v>2</v>
      </c>
      <c r="AI1376" s="9">
        <v>1</v>
      </c>
      <c r="AJ1376">
        <v>2</v>
      </c>
      <c r="AK1376" t="s">
        <v>957</v>
      </c>
      <c r="AL1376" s="58">
        <v>2</v>
      </c>
      <c r="AM1376">
        <v>1</v>
      </c>
      <c r="AN1376">
        <v>2</v>
      </c>
      <c r="AO1376">
        <v>2</v>
      </c>
      <c r="AP1376">
        <v>2</v>
      </c>
      <c r="AQ1376">
        <v>2</v>
      </c>
      <c r="AR1376">
        <v>2</v>
      </c>
      <c r="AS1376">
        <v>2</v>
      </c>
      <c r="AT1376">
        <v>2</v>
      </c>
      <c r="AU1376">
        <v>1</v>
      </c>
      <c r="AV1376">
        <v>2</v>
      </c>
      <c r="AW1376">
        <v>1</v>
      </c>
      <c r="AX1376">
        <v>2</v>
      </c>
      <c r="AY1376">
        <v>2</v>
      </c>
      <c r="AZ1376">
        <v>1</v>
      </c>
      <c r="BA1376">
        <v>1</v>
      </c>
      <c r="BB1376">
        <v>2</v>
      </c>
      <c r="BC1376">
        <v>1</v>
      </c>
      <c r="BD1376">
        <v>1</v>
      </c>
      <c r="BE1376">
        <v>2</v>
      </c>
      <c r="BF1376" t="s">
        <v>957</v>
      </c>
      <c r="BG1376" t="s">
        <v>957</v>
      </c>
      <c r="BH1376">
        <v>1</v>
      </c>
      <c r="BI1376">
        <v>2</v>
      </c>
      <c r="BJ1376">
        <v>2</v>
      </c>
      <c r="BK1376">
        <v>3</v>
      </c>
      <c r="BL1376">
        <v>3</v>
      </c>
      <c r="BM1376">
        <v>1</v>
      </c>
      <c r="BN1376">
        <v>4</v>
      </c>
      <c r="BO1376">
        <v>3</v>
      </c>
      <c r="BP1376">
        <v>2</v>
      </c>
      <c r="BQ1376">
        <v>1</v>
      </c>
      <c r="BR1376">
        <v>1</v>
      </c>
      <c r="BS1376">
        <v>5</v>
      </c>
    </row>
    <row r="1377" spans="1:72">
      <c r="A1377" s="9">
        <v>5425</v>
      </c>
      <c r="B1377" s="9">
        <v>1</v>
      </c>
      <c r="C1377" s="9">
        <v>5</v>
      </c>
      <c r="D1377" s="9">
        <v>4</v>
      </c>
      <c r="E1377" s="9">
        <v>9</v>
      </c>
      <c r="F1377" s="9">
        <v>0</v>
      </c>
      <c r="G1377" s="9">
        <v>0</v>
      </c>
      <c r="H1377" s="9">
        <v>0</v>
      </c>
      <c r="I1377" s="9">
        <v>0</v>
      </c>
      <c r="J1377" s="9">
        <v>0</v>
      </c>
      <c r="K1377" s="9">
        <v>0</v>
      </c>
      <c r="L1377" s="9">
        <v>1</v>
      </c>
      <c r="M1377" s="9">
        <v>2</v>
      </c>
      <c r="N1377" s="9">
        <v>2</v>
      </c>
      <c r="O1377" s="9">
        <v>2</v>
      </c>
      <c r="P1377" s="9">
        <v>1</v>
      </c>
      <c r="Q1377" s="9">
        <v>2</v>
      </c>
      <c r="R1377" s="9" t="s">
        <v>960</v>
      </c>
      <c r="S1377" s="9" t="s">
        <v>966</v>
      </c>
      <c r="T1377" s="9">
        <v>2</v>
      </c>
      <c r="U1377" s="9">
        <v>2</v>
      </c>
      <c r="V1377" s="9" t="s">
        <v>957</v>
      </c>
      <c r="W1377" s="75">
        <v>1</v>
      </c>
      <c r="X1377" s="75">
        <v>1</v>
      </c>
      <c r="Y1377" s="75">
        <v>2</v>
      </c>
      <c r="Z1377" s="9"/>
      <c r="AA1377" s="9">
        <v>1</v>
      </c>
      <c r="AB1377" s="9">
        <v>2</v>
      </c>
      <c r="AC1377" s="9">
        <v>2</v>
      </c>
      <c r="AD1377" s="9">
        <v>2</v>
      </c>
      <c r="AE1377" s="9">
        <v>2</v>
      </c>
      <c r="AF1377" s="9">
        <v>2</v>
      </c>
      <c r="AG1377" s="9">
        <v>2</v>
      </c>
      <c r="AH1377" s="91">
        <v>1</v>
      </c>
      <c r="AI1377" s="9">
        <v>2</v>
      </c>
      <c r="AJ1377">
        <v>2</v>
      </c>
      <c r="AK1377" t="s">
        <v>957</v>
      </c>
      <c r="AL1377" s="58">
        <v>2</v>
      </c>
      <c r="AM1377">
        <v>1</v>
      </c>
      <c r="AN1377">
        <v>1</v>
      </c>
      <c r="AO1377">
        <v>2</v>
      </c>
      <c r="AP1377">
        <v>1</v>
      </c>
      <c r="AQ1377">
        <v>2</v>
      </c>
      <c r="AR1377">
        <v>2</v>
      </c>
      <c r="AS1377">
        <v>2</v>
      </c>
      <c r="AT1377">
        <v>1</v>
      </c>
      <c r="AU1377">
        <v>1</v>
      </c>
      <c r="AV1377">
        <v>1</v>
      </c>
      <c r="AW1377">
        <v>1</v>
      </c>
      <c r="AX1377">
        <v>2</v>
      </c>
      <c r="AY1377">
        <v>2</v>
      </c>
      <c r="AZ1377">
        <v>1</v>
      </c>
      <c r="BA1377">
        <v>2</v>
      </c>
      <c r="BB1377">
        <v>2</v>
      </c>
      <c r="BC1377">
        <v>1</v>
      </c>
      <c r="BD1377">
        <v>1</v>
      </c>
      <c r="BE1377">
        <v>1</v>
      </c>
      <c r="BF1377">
        <v>2</v>
      </c>
      <c r="BG1377">
        <v>2</v>
      </c>
      <c r="BH1377">
        <v>2</v>
      </c>
      <c r="BI1377">
        <v>2</v>
      </c>
      <c r="BJ1377">
        <v>1</v>
      </c>
      <c r="BK1377">
        <v>2</v>
      </c>
      <c r="BL1377">
        <v>2</v>
      </c>
      <c r="BM1377">
        <v>2</v>
      </c>
      <c r="BN1377">
        <v>4</v>
      </c>
      <c r="BO1377">
        <v>2</v>
      </c>
      <c r="BP1377">
        <v>4</v>
      </c>
      <c r="BQ1377">
        <v>3</v>
      </c>
      <c r="BR1377">
        <v>1</v>
      </c>
      <c r="BS1377">
        <v>2</v>
      </c>
    </row>
    <row r="1378" spans="1:72" hidden="1">
      <c r="A1378" s="9">
        <v>5426</v>
      </c>
      <c r="B1378" s="9">
        <v>1</v>
      </c>
      <c r="C1378" s="9">
        <v>7</v>
      </c>
      <c r="D1378" s="9">
        <v>7</v>
      </c>
      <c r="E1378" s="9">
        <v>15</v>
      </c>
      <c r="F1378" s="9">
        <v>0</v>
      </c>
      <c r="G1378" s="9">
        <v>0</v>
      </c>
      <c r="H1378" s="9">
        <v>0</v>
      </c>
      <c r="I1378" s="9">
        <v>0</v>
      </c>
      <c r="J1378" s="9">
        <v>0</v>
      </c>
      <c r="K1378" s="9">
        <v>1</v>
      </c>
      <c r="L1378" s="9">
        <v>0</v>
      </c>
      <c r="M1378" s="9">
        <v>2</v>
      </c>
      <c r="N1378" s="9">
        <v>1</v>
      </c>
      <c r="O1378" s="9">
        <v>1</v>
      </c>
      <c r="P1378" s="9">
        <v>2</v>
      </c>
      <c r="Q1378" s="9">
        <v>1</v>
      </c>
      <c r="R1378" s="9">
        <v>1</v>
      </c>
      <c r="S1378" s="9">
        <v>2</v>
      </c>
      <c r="T1378" s="9">
        <v>1</v>
      </c>
      <c r="U1378" s="9">
        <v>1</v>
      </c>
      <c r="V1378" s="9">
        <v>2</v>
      </c>
      <c r="W1378" s="75">
        <v>1</v>
      </c>
      <c r="X1378" s="75">
        <v>1</v>
      </c>
      <c r="Y1378" s="75">
        <v>2</v>
      </c>
      <c r="Z1378" s="9">
        <v>1</v>
      </c>
      <c r="AA1378" s="9">
        <v>2</v>
      </c>
      <c r="AB1378" s="9">
        <v>2</v>
      </c>
      <c r="AC1378" s="9">
        <v>1</v>
      </c>
      <c r="AD1378" s="9">
        <v>1</v>
      </c>
      <c r="AE1378" s="9">
        <v>2</v>
      </c>
      <c r="AF1378" s="9">
        <v>1</v>
      </c>
      <c r="AG1378" s="9">
        <v>1</v>
      </c>
      <c r="AH1378" s="91"/>
      <c r="AI1378" s="9"/>
      <c r="AJ1378">
        <v>2</v>
      </c>
      <c r="AK1378" t="s">
        <v>957</v>
      </c>
      <c r="AL1378" s="58">
        <v>2</v>
      </c>
      <c r="AM1378">
        <v>1</v>
      </c>
      <c r="AN1378">
        <v>1</v>
      </c>
      <c r="AO1378">
        <v>2</v>
      </c>
      <c r="AP1378">
        <v>1</v>
      </c>
      <c r="AQ1378">
        <v>2</v>
      </c>
      <c r="AR1378">
        <v>2</v>
      </c>
      <c r="AS1378">
        <v>2</v>
      </c>
      <c r="AT1378">
        <v>1</v>
      </c>
      <c r="AV1378">
        <v>1</v>
      </c>
      <c r="AW1378">
        <v>1</v>
      </c>
      <c r="AX1378">
        <v>2</v>
      </c>
      <c r="AY1378">
        <v>2</v>
      </c>
      <c r="AZ1378">
        <v>1</v>
      </c>
      <c r="BA1378">
        <v>1</v>
      </c>
      <c r="BB1378">
        <v>1</v>
      </c>
      <c r="BC1378">
        <v>1</v>
      </c>
      <c r="BD1378">
        <v>1</v>
      </c>
      <c r="BE1378">
        <v>1</v>
      </c>
      <c r="BF1378">
        <v>1</v>
      </c>
      <c r="BG1378">
        <v>1</v>
      </c>
      <c r="BH1378">
        <v>1</v>
      </c>
      <c r="BI1378">
        <v>1</v>
      </c>
      <c r="BJ1378">
        <v>2</v>
      </c>
      <c r="BK1378">
        <v>1</v>
      </c>
      <c r="BL1378">
        <v>1</v>
      </c>
      <c r="BM1378">
        <v>1</v>
      </c>
      <c r="BN1378">
        <v>4</v>
      </c>
      <c r="BO1378">
        <v>2</v>
      </c>
      <c r="BP1378">
        <v>2</v>
      </c>
      <c r="BQ1378">
        <v>2</v>
      </c>
      <c r="BR1378">
        <v>1</v>
      </c>
      <c r="BS1378">
        <v>1</v>
      </c>
      <c r="BT1378" t="s">
        <v>654</v>
      </c>
    </row>
    <row r="1379" spans="1:72">
      <c r="A1379" s="9">
        <v>5427</v>
      </c>
      <c r="B1379" s="9">
        <v>1</v>
      </c>
      <c r="C1379" s="9">
        <v>5</v>
      </c>
      <c r="D1379" s="9">
        <v>2</v>
      </c>
      <c r="E1379" s="9">
        <v>5</v>
      </c>
      <c r="F1379" s="9">
        <v>1</v>
      </c>
      <c r="G1379" s="9">
        <v>0</v>
      </c>
      <c r="H1379" s="9">
        <v>0</v>
      </c>
      <c r="I1379" s="9">
        <v>0</v>
      </c>
      <c r="J1379" s="9">
        <v>0</v>
      </c>
      <c r="K1379" s="9">
        <v>0</v>
      </c>
      <c r="L1379" s="9">
        <v>0</v>
      </c>
      <c r="M1379" s="9">
        <v>3</v>
      </c>
      <c r="N1379" s="9">
        <v>2</v>
      </c>
      <c r="O1379" s="9">
        <v>2</v>
      </c>
      <c r="P1379" s="9">
        <v>2</v>
      </c>
      <c r="Q1379" s="9">
        <v>1</v>
      </c>
      <c r="R1379" s="9">
        <v>1</v>
      </c>
      <c r="S1379" s="9">
        <v>1</v>
      </c>
      <c r="T1379" s="9">
        <v>2</v>
      </c>
      <c r="U1379" s="9">
        <v>1</v>
      </c>
      <c r="V1379" s="9">
        <v>2</v>
      </c>
      <c r="W1379" s="75">
        <v>2</v>
      </c>
      <c r="X1379" s="75" t="s">
        <v>956</v>
      </c>
      <c r="Y1379" s="75" t="s">
        <v>952</v>
      </c>
      <c r="Z1379" s="9" t="s">
        <v>952</v>
      </c>
      <c r="AA1379" s="9">
        <v>2</v>
      </c>
      <c r="AB1379" s="9">
        <v>2</v>
      </c>
      <c r="AC1379" s="9">
        <v>2</v>
      </c>
      <c r="AD1379" s="9">
        <v>1</v>
      </c>
      <c r="AE1379" s="9">
        <v>2</v>
      </c>
      <c r="AF1379" s="9">
        <v>2</v>
      </c>
      <c r="AG1379" s="9">
        <v>2</v>
      </c>
      <c r="AH1379" s="91">
        <v>1</v>
      </c>
      <c r="AI1379" s="9">
        <v>2</v>
      </c>
      <c r="AJ1379">
        <v>2</v>
      </c>
      <c r="AK1379" t="s">
        <v>957</v>
      </c>
      <c r="AL1379" s="58">
        <v>2</v>
      </c>
      <c r="AM1379">
        <v>1</v>
      </c>
      <c r="AN1379">
        <v>1</v>
      </c>
      <c r="AO1379">
        <v>2</v>
      </c>
      <c r="AP1379">
        <v>2</v>
      </c>
      <c r="AQ1379">
        <v>2</v>
      </c>
      <c r="AR1379">
        <v>2</v>
      </c>
      <c r="AS1379">
        <v>2</v>
      </c>
      <c r="AT1379">
        <v>2</v>
      </c>
      <c r="AU1379">
        <v>1</v>
      </c>
      <c r="AV1379">
        <v>2</v>
      </c>
      <c r="AW1379">
        <v>1</v>
      </c>
      <c r="AX1379">
        <v>2</v>
      </c>
      <c r="AY1379">
        <v>2</v>
      </c>
      <c r="AZ1379">
        <v>1</v>
      </c>
      <c r="BA1379">
        <v>1</v>
      </c>
      <c r="BB1379">
        <v>2</v>
      </c>
      <c r="BC1379">
        <v>2</v>
      </c>
      <c r="BD1379">
        <v>1</v>
      </c>
      <c r="BE1379">
        <v>2</v>
      </c>
      <c r="BF1379" t="s">
        <v>968</v>
      </c>
      <c r="BG1379" t="s">
        <v>957</v>
      </c>
      <c r="BH1379">
        <v>1</v>
      </c>
      <c r="BI1379">
        <v>2</v>
      </c>
      <c r="BJ1379">
        <v>2</v>
      </c>
      <c r="BK1379">
        <v>2</v>
      </c>
      <c r="BL1379">
        <v>2</v>
      </c>
      <c r="BM1379">
        <v>2</v>
      </c>
      <c r="BN1379">
        <v>4</v>
      </c>
      <c r="BO1379">
        <v>3</v>
      </c>
      <c r="BP1379">
        <v>2</v>
      </c>
      <c r="BQ1379">
        <v>2</v>
      </c>
      <c r="BR1379">
        <v>4</v>
      </c>
      <c r="BS1379">
        <v>1</v>
      </c>
    </row>
    <row r="1380" spans="1:72" hidden="1">
      <c r="A1380" s="9">
        <v>5428</v>
      </c>
      <c r="B1380" s="9">
        <v>1</v>
      </c>
      <c r="C1380" s="9">
        <v>4</v>
      </c>
      <c r="D1380" s="9">
        <v>1</v>
      </c>
      <c r="E1380" s="9">
        <v>7</v>
      </c>
      <c r="F1380" s="9">
        <v>1</v>
      </c>
      <c r="G1380" s="9">
        <v>1</v>
      </c>
      <c r="H1380" s="9">
        <v>0</v>
      </c>
      <c r="I1380" s="9">
        <v>0</v>
      </c>
      <c r="J1380" s="9">
        <v>0</v>
      </c>
      <c r="K1380" s="9">
        <v>0</v>
      </c>
      <c r="L1380" s="9">
        <v>0</v>
      </c>
      <c r="M1380" s="9">
        <v>2</v>
      </c>
      <c r="N1380" s="9">
        <v>1</v>
      </c>
      <c r="O1380" s="9">
        <v>2</v>
      </c>
      <c r="P1380" s="9">
        <v>2</v>
      </c>
      <c r="Q1380" s="9">
        <v>1</v>
      </c>
      <c r="R1380" s="9">
        <v>1</v>
      </c>
      <c r="S1380" s="9">
        <v>2</v>
      </c>
      <c r="T1380" s="9">
        <v>1</v>
      </c>
      <c r="U1380" s="9">
        <v>1</v>
      </c>
      <c r="V1380" s="9">
        <v>2</v>
      </c>
      <c r="W1380" s="75">
        <v>1</v>
      </c>
      <c r="X1380" s="75">
        <v>1</v>
      </c>
      <c r="Y1380" s="75">
        <v>2</v>
      </c>
      <c r="Z1380" s="9">
        <v>1</v>
      </c>
      <c r="AA1380" s="9">
        <v>2</v>
      </c>
      <c r="AB1380" s="9">
        <v>2</v>
      </c>
      <c r="AC1380" s="9">
        <v>1</v>
      </c>
      <c r="AD1380" s="9">
        <v>1</v>
      </c>
      <c r="AE1380" s="9">
        <v>2</v>
      </c>
      <c r="AF1380" s="9">
        <v>2</v>
      </c>
      <c r="AG1380" s="9">
        <v>2</v>
      </c>
      <c r="AH1380" s="91">
        <v>2</v>
      </c>
      <c r="AI1380" s="9">
        <v>2</v>
      </c>
      <c r="AJ1380">
        <v>1</v>
      </c>
      <c r="AK1380">
        <v>1</v>
      </c>
      <c r="AL1380" s="58">
        <v>2</v>
      </c>
      <c r="AM1380">
        <v>2</v>
      </c>
      <c r="AN1380">
        <v>2</v>
      </c>
      <c r="AO1380">
        <v>2</v>
      </c>
      <c r="AP1380">
        <v>2</v>
      </c>
      <c r="AQ1380">
        <v>2</v>
      </c>
      <c r="AR1380">
        <v>2</v>
      </c>
      <c r="AS1380">
        <v>2</v>
      </c>
      <c r="AT1380">
        <v>1</v>
      </c>
      <c r="AU1380">
        <v>2</v>
      </c>
      <c r="AV1380">
        <v>2</v>
      </c>
      <c r="AW1380">
        <v>1</v>
      </c>
      <c r="AX1380">
        <v>2</v>
      </c>
      <c r="AY1380">
        <v>2</v>
      </c>
      <c r="AZ1380">
        <v>2</v>
      </c>
      <c r="BA1380">
        <v>2</v>
      </c>
      <c r="BB1380">
        <v>2</v>
      </c>
      <c r="BC1380">
        <v>1</v>
      </c>
      <c r="BD1380">
        <v>1</v>
      </c>
      <c r="BE1380">
        <v>2</v>
      </c>
      <c r="BF1380" t="s">
        <v>957</v>
      </c>
      <c r="BG1380" t="s">
        <v>957</v>
      </c>
      <c r="BH1380">
        <v>1</v>
      </c>
      <c r="BI1380">
        <v>2</v>
      </c>
      <c r="BJ1380">
        <v>1</v>
      </c>
      <c r="BK1380">
        <v>2</v>
      </c>
      <c r="BL1380">
        <v>2</v>
      </c>
      <c r="BM1380">
        <v>2</v>
      </c>
      <c r="BN1380">
        <v>4</v>
      </c>
      <c r="BO1380">
        <v>2</v>
      </c>
      <c r="BP1380">
        <v>2</v>
      </c>
      <c r="BQ1380">
        <v>3</v>
      </c>
      <c r="BR1380">
        <v>1</v>
      </c>
      <c r="BS1380">
        <v>2</v>
      </c>
    </row>
    <row r="1381" spans="1:72" hidden="1">
      <c r="A1381" s="9">
        <v>5429</v>
      </c>
      <c r="B1381" s="9">
        <v>1</v>
      </c>
      <c r="C1381" s="9">
        <v>2</v>
      </c>
      <c r="D1381" s="9">
        <v>6</v>
      </c>
      <c r="E1381" s="9">
        <v>14</v>
      </c>
      <c r="F1381" s="9">
        <v>0</v>
      </c>
      <c r="G1381" s="9">
        <v>0</v>
      </c>
      <c r="H1381" s="9">
        <v>1</v>
      </c>
      <c r="I1381" s="9">
        <v>0</v>
      </c>
      <c r="J1381" s="9">
        <v>0</v>
      </c>
      <c r="K1381" s="9">
        <v>0</v>
      </c>
      <c r="L1381" s="9">
        <v>0</v>
      </c>
      <c r="M1381" s="9">
        <v>1</v>
      </c>
      <c r="N1381" s="9">
        <v>1</v>
      </c>
      <c r="O1381" s="9">
        <v>1</v>
      </c>
      <c r="P1381" s="9">
        <v>1</v>
      </c>
      <c r="Q1381" s="9">
        <v>1</v>
      </c>
      <c r="R1381" s="9">
        <v>1</v>
      </c>
      <c r="S1381" s="9">
        <v>2</v>
      </c>
      <c r="T1381" s="9">
        <v>1</v>
      </c>
      <c r="U1381" s="9">
        <v>1</v>
      </c>
      <c r="V1381" s="9">
        <v>1</v>
      </c>
      <c r="W1381" s="75">
        <v>1</v>
      </c>
      <c r="X1381" s="75">
        <v>1</v>
      </c>
      <c r="Y1381" s="75">
        <v>2</v>
      </c>
      <c r="Z1381" s="9">
        <v>1</v>
      </c>
      <c r="AA1381" s="9">
        <v>1</v>
      </c>
      <c r="AB1381" s="9">
        <v>2</v>
      </c>
      <c r="AC1381" s="9">
        <v>1</v>
      </c>
      <c r="AD1381" s="9">
        <v>1</v>
      </c>
      <c r="AE1381" s="9">
        <v>2</v>
      </c>
      <c r="AF1381" s="9">
        <v>1</v>
      </c>
      <c r="AG1381" s="9">
        <v>1</v>
      </c>
      <c r="AH1381" s="91">
        <v>1</v>
      </c>
      <c r="AI1381" s="9">
        <v>2</v>
      </c>
      <c r="AJ1381">
        <v>2</v>
      </c>
      <c r="AK1381" t="s">
        <v>957</v>
      </c>
      <c r="AL1381" s="58">
        <v>2</v>
      </c>
      <c r="AM1381">
        <v>1</v>
      </c>
      <c r="AN1381">
        <v>1</v>
      </c>
      <c r="AO1381">
        <v>2</v>
      </c>
      <c r="AP1381">
        <v>1</v>
      </c>
      <c r="AQ1381">
        <v>1</v>
      </c>
      <c r="AR1381">
        <v>2</v>
      </c>
      <c r="AS1381">
        <v>2</v>
      </c>
      <c r="AT1381">
        <v>1</v>
      </c>
      <c r="AU1381">
        <v>1</v>
      </c>
      <c r="AV1381">
        <v>2</v>
      </c>
      <c r="AW1381">
        <v>1</v>
      </c>
      <c r="AX1381">
        <v>1</v>
      </c>
      <c r="AY1381">
        <v>2</v>
      </c>
      <c r="AZ1381">
        <v>2</v>
      </c>
      <c r="BA1381">
        <v>2</v>
      </c>
      <c r="BB1381">
        <v>2</v>
      </c>
      <c r="BC1381">
        <v>1</v>
      </c>
      <c r="BD1381">
        <v>1</v>
      </c>
      <c r="BE1381">
        <v>1</v>
      </c>
      <c r="BF1381">
        <v>3</v>
      </c>
      <c r="BG1381">
        <v>1</v>
      </c>
      <c r="BH1381">
        <v>1</v>
      </c>
      <c r="BI1381">
        <v>1</v>
      </c>
      <c r="BJ1381">
        <v>2</v>
      </c>
      <c r="BK1381">
        <v>1</v>
      </c>
      <c r="BL1381">
        <v>1</v>
      </c>
      <c r="BM1381">
        <v>1</v>
      </c>
      <c r="BN1381">
        <v>1</v>
      </c>
      <c r="BO1381">
        <v>3</v>
      </c>
      <c r="BP1381">
        <v>1</v>
      </c>
      <c r="BQ1381">
        <v>2</v>
      </c>
      <c r="BR1381">
        <v>1</v>
      </c>
      <c r="BS1381">
        <v>2</v>
      </c>
      <c r="BT1381" t="s">
        <v>655</v>
      </c>
    </row>
    <row r="1382" spans="1:72" hidden="1">
      <c r="A1382" s="9">
        <v>5430</v>
      </c>
      <c r="B1382" s="9">
        <v>1</v>
      </c>
      <c r="C1382" s="9">
        <v>3</v>
      </c>
      <c r="D1382" s="9">
        <v>1</v>
      </c>
      <c r="E1382" s="9">
        <v>2</v>
      </c>
      <c r="F1382" s="9">
        <v>1</v>
      </c>
      <c r="G1382" s="9">
        <v>0</v>
      </c>
      <c r="H1382" s="9">
        <v>0</v>
      </c>
      <c r="I1382" s="9">
        <v>0</v>
      </c>
      <c r="J1382" s="9">
        <v>1</v>
      </c>
      <c r="K1382" s="9">
        <v>0</v>
      </c>
      <c r="L1382" s="9">
        <v>0</v>
      </c>
      <c r="M1382" s="9">
        <v>1</v>
      </c>
      <c r="N1382" s="9">
        <v>1</v>
      </c>
      <c r="O1382" s="9">
        <v>2</v>
      </c>
      <c r="P1382" s="9">
        <v>2</v>
      </c>
      <c r="Q1382" s="9">
        <v>1</v>
      </c>
      <c r="R1382" s="9">
        <v>1</v>
      </c>
      <c r="S1382" s="9">
        <v>2</v>
      </c>
      <c r="T1382" s="9">
        <v>1</v>
      </c>
      <c r="U1382" s="9">
        <v>1</v>
      </c>
      <c r="V1382" s="9">
        <v>2</v>
      </c>
      <c r="W1382" s="75">
        <v>2</v>
      </c>
      <c r="X1382" s="75" t="s">
        <v>956</v>
      </c>
      <c r="Y1382" s="75" t="s">
        <v>952</v>
      </c>
      <c r="Z1382" s="9" t="s">
        <v>952</v>
      </c>
      <c r="AA1382" s="9">
        <v>1</v>
      </c>
      <c r="AB1382" s="9">
        <v>2</v>
      </c>
      <c r="AC1382" s="9">
        <v>1</v>
      </c>
      <c r="AD1382" s="9">
        <v>1</v>
      </c>
      <c r="AE1382" s="9">
        <v>2</v>
      </c>
      <c r="AF1382" s="9">
        <v>1</v>
      </c>
      <c r="AG1382" s="9">
        <v>1</v>
      </c>
      <c r="AH1382" s="91">
        <v>2</v>
      </c>
      <c r="AI1382" s="9">
        <v>2</v>
      </c>
      <c r="AJ1382">
        <v>1</v>
      </c>
      <c r="AK1382">
        <v>1</v>
      </c>
      <c r="AL1382" s="58">
        <v>2</v>
      </c>
      <c r="AM1382">
        <v>1</v>
      </c>
      <c r="AN1382">
        <v>2</v>
      </c>
      <c r="AO1382">
        <v>2</v>
      </c>
      <c r="AP1382">
        <v>2</v>
      </c>
      <c r="AQ1382">
        <v>2</v>
      </c>
      <c r="AR1382">
        <v>2</v>
      </c>
      <c r="AS1382">
        <v>2</v>
      </c>
      <c r="AT1382">
        <v>2</v>
      </c>
      <c r="AU1382">
        <v>1</v>
      </c>
      <c r="AV1382">
        <v>2</v>
      </c>
      <c r="AW1382">
        <v>1</v>
      </c>
      <c r="AX1382">
        <v>2</v>
      </c>
      <c r="AY1382">
        <v>2</v>
      </c>
      <c r="AZ1382">
        <v>1</v>
      </c>
      <c r="BA1382">
        <v>1</v>
      </c>
      <c r="BB1382">
        <v>2</v>
      </c>
      <c r="BC1382">
        <v>1</v>
      </c>
      <c r="BD1382">
        <v>1</v>
      </c>
      <c r="BE1382">
        <v>1</v>
      </c>
      <c r="BF1382">
        <v>1</v>
      </c>
      <c r="BG1382">
        <v>1</v>
      </c>
      <c r="BH1382">
        <v>1</v>
      </c>
      <c r="BI1382">
        <v>2</v>
      </c>
      <c r="BJ1382">
        <v>1</v>
      </c>
      <c r="BK1382">
        <v>1</v>
      </c>
      <c r="BL1382">
        <v>1</v>
      </c>
      <c r="BM1382">
        <v>1</v>
      </c>
      <c r="BN1382">
        <v>4</v>
      </c>
      <c r="BO1382">
        <v>3</v>
      </c>
      <c r="BP1382">
        <v>2</v>
      </c>
      <c r="BQ1382">
        <v>2</v>
      </c>
      <c r="BR1382">
        <v>1</v>
      </c>
      <c r="BS1382">
        <v>1</v>
      </c>
    </row>
    <row r="1383" spans="1:72" hidden="1">
      <c r="A1383" s="9">
        <v>5431</v>
      </c>
      <c r="B1383" s="9">
        <v>2</v>
      </c>
      <c r="C1383" s="9">
        <v>2</v>
      </c>
      <c r="D1383" s="9">
        <v>7</v>
      </c>
      <c r="E1383" s="9">
        <v>7</v>
      </c>
      <c r="F1383" s="9">
        <v>0</v>
      </c>
      <c r="G1383" s="9">
        <v>0</v>
      </c>
      <c r="H1383" s="9">
        <v>0</v>
      </c>
      <c r="I1383" s="9">
        <v>1</v>
      </c>
      <c r="J1383" s="9">
        <v>0</v>
      </c>
      <c r="K1383" s="9">
        <v>0</v>
      </c>
      <c r="L1383" s="9">
        <v>0</v>
      </c>
      <c r="M1383" s="9">
        <v>1</v>
      </c>
      <c r="N1383" s="9">
        <v>1</v>
      </c>
      <c r="O1383" s="9">
        <v>1</v>
      </c>
      <c r="P1383" s="9">
        <v>1</v>
      </c>
      <c r="Q1383" s="9">
        <v>1</v>
      </c>
      <c r="R1383" s="9">
        <v>1</v>
      </c>
      <c r="S1383" s="9">
        <v>1</v>
      </c>
      <c r="T1383" s="9">
        <v>1</v>
      </c>
      <c r="U1383" s="9">
        <v>1</v>
      </c>
      <c r="V1383" s="9">
        <v>1</v>
      </c>
      <c r="W1383" s="75">
        <v>1</v>
      </c>
      <c r="X1383" s="75">
        <v>1</v>
      </c>
      <c r="Y1383" s="75">
        <v>1</v>
      </c>
      <c r="Z1383" s="9">
        <v>1</v>
      </c>
      <c r="AA1383" s="9">
        <v>1</v>
      </c>
      <c r="AB1383" s="9">
        <v>2</v>
      </c>
      <c r="AC1383" s="9">
        <v>2</v>
      </c>
      <c r="AD1383" s="9">
        <v>1</v>
      </c>
      <c r="AE1383" s="9">
        <v>2</v>
      </c>
      <c r="AF1383" s="9">
        <v>2</v>
      </c>
      <c r="AG1383" s="9">
        <v>1</v>
      </c>
      <c r="AH1383" s="91">
        <v>1</v>
      </c>
      <c r="AI1383" s="9">
        <v>1</v>
      </c>
      <c r="AJ1383">
        <v>2</v>
      </c>
      <c r="AK1383" t="s">
        <v>957</v>
      </c>
      <c r="AL1383" s="58">
        <v>1</v>
      </c>
      <c r="AM1383">
        <v>1</v>
      </c>
      <c r="AN1383">
        <v>1</v>
      </c>
      <c r="AO1383">
        <v>2</v>
      </c>
      <c r="AP1383">
        <v>1</v>
      </c>
      <c r="AQ1383">
        <v>2</v>
      </c>
      <c r="AR1383">
        <v>2</v>
      </c>
      <c r="AS1383">
        <v>2</v>
      </c>
      <c r="AT1383">
        <v>1</v>
      </c>
      <c r="AU1383">
        <v>2</v>
      </c>
      <c r="AV1383">
        <v>1</v>
      </c>
      <c r="AW1383">
        <v>1</v>
      </c>
      <c r="AX1383">
        <v>2</v>
      </c>
      <c r="AY1383">
        <v>2</v>
      </c>
      <c r="AZ1383">
        <v>1</v>
      </c>
      <c r="BA1383">
        <v>1</v>
      </c>
      <c r="BB1383">
        <v>1</v>
      </c>
      <c r="BC1383">
        <v>1</v>
      </c>
      <c r="BD1383">
        <v>1</v>
      </c>
      <c r="BE1383">
        <v>1</v>
      </c>
      <c r="BF1383">
        <v>2</v>
      </c>
      <c r="BG1383">
        <v>2</v>
      </c>
      <c r="BH1383">
        <v>1</v>
      </c>
      <c r="BI1383">
        <v>3</v>
      </c>
      <c r="BJ1383">
        <v>2</v>
      </c>
      <c r="BK1383">
        <v>2</v>
      </c>
      <c r="BL1383">
        <v>2</v>
      </c>
      <c r="BM1383">
        <v>1</v>
      </c>
      <c r="BN1383">
        <v>4</v>
      </c>
      <c r="BO1383">
        <v>4</v>
      </c>
      <c r="BP1383">
        <v>2</v>
      </c>
      <c r="BQ1383">
        <v>4</v>
      </c>
      <c r="BR1383">
        <v>1</v>
      </c>
      <c r="BS1383">
        <v>2</v>
      </c>
    </row>
    <row r="1384" spans="1:72">
      <c r="A1384" s="9">
        <v>5432</v>
      </c>
      <c r="B1384" s="9">
        <v>2</v>
      </c>
      <c r="C1384" s="9">
        <v>3</v>
      </c>
      <c r="D1384" s="9">
        <v>4</v>
      </c>
      <c r="E1384" s="9">
        <v>3</v>
      </c>
      <c r="F1384" s="9">
        <v>0</v>
      </c>
      <c r="G1384" s="9">
        <v>0</v>
      </c>
      <c r="H1384" s="9">
        <v>0</v>
      </c>
      <c r="I1384" s="9">
        <v>0</v>
      </c>
      <c r="J1384" s="9">
        <v>0</v>
      </c>
      <c r="K1384" s="9">
        <v>1</v>
      </c>
      <c r="L1384" s="9">
        <v>0</v>
      </c>
      <c r="M1384" s="9">
        <v>1</v>
      </c>
      <c r="N1384" s="9">
        <v>2</v>
      </c>
      <c r="O1384" s="9">
        <v>1</v>
      </c>
      <c r="P1384" s="9">
        <v>1</v>
      </c>
      <c r="Q1384" s="9">
        <v>2</v>
      </c>
      <c r="R1384" s="9" t="s">
        <v>957</v>
      </c>
      <c r="S1384" s="9" t="s">
        <v>957</v>
      </c>
      <c r="T1384" s="9">
        <v>1</v>
      </c>
      <c r="U1384" s="9">
        <v>1</v>
      </c>
      <c r="V1384" s="9">
        <v>2</v>
      </c>
      <c r="W1384" s="75">
        <v>1</v>
      </c>
      <c r="X1384" s="75">
        <v>1</v>
      </c>
      <c r="Y1384" s="75">
        <v>2</v>
      </c>
      <c r="Z1384" s="9">
        <v>1</v>
      </c>
      <c r="AA1384" s="9">
        <v>1</v>
      </c>
      <c r="AB1384" s="9">
        <v>2</v>
      </c>
      <c r="AC1384" s="9">
        <v>1</v>
      </c>
      <c r="AD1384" s="9">
        <v>1</v>
      </c>
      <c r="AE1384" s="9">
        <v>2</v>
      </c>
      <c r="AF1384" s="9">
        <v>2</v>
      </c>
      <c r="AG1384" s="9">
        <v>1</v>
      </c>
      <c r="AH1384" s="91">
        <v>1</v>
      </c>
      <c r="AI1384" s="9">
        <v>2</v>
      </c>
      <c r="AJ1384">
        <v>2</v>
      </c>
      <c r="AK1384" t="s">
        <v>957</v>
      </c>
      <c r="AL1384" s="58">
        <v>1</v>
      </c>
      <c r="AM1384">
        <v>1</v>
      </c>
      <c r="AN1384">
        <v>2</v>
      </c>
      <c r="AO1384">
        <v>2</v>
      </c>
      <c r="AP1384">
        <v>2</v>
      </c>
      <c r="AQ1384">
        <v>2</v>
      </c>
      <c r="AR1384">
        <v>1</v>
      </c>
      <c r="AS1384">
        <v>2</v>
      </c>
      <c r="AT1384">
        <v>2</v>
      </c>
      <c r="AU1384">
        <v>2</v>
      </c>
      <c r="AV1384">
        <v>2</v>
      </c>
      <c r="AW1384">
        <v>1</v>
      </c>
      <c r="AX1384">
        <v>2</v>
      </c>
      <c r="AY1384">
        <v>2</v>
      </c>
      <c r="AZ1384">
        <v>2</v>
      </c>
      <c r="BA1384">
        <v>2</v>
      </c>
      <c r="BB1384">
        <v>2</v>
      </c>
      <c r="BC1384">
        <v>1</v>
      </c>
      <c r="BD1384">
        <v>1</v>
      </c>
      <c r="BE1384">
        <v>2</v>
      </c>
      <c r="BF1384" t="s">
        <v>957</v>
      </c>
      <c r="BG1384" t="s">
        <v>957</v>
      </c>
      <c r="BH1384">
        <v>1</v>
      </c>
      <c r="BI1384">
        <v>1</v>
      </c>
      <c r="BJ1384">
        <v>1</v>
      </c>
      <c r="BK1384">
        <v>2</v>
      </c>
      <c r="BL1384">
        <v>1</v>
      </c>
      <c r="BM1384">
        <v>3</v>
      </c>
      <c r="BN1384">
        <v>4</v>
      </c>
      <c r="BO1384">
        <v>4</v>
      </c>
      <c r="BP1384">
        <v>2</v>
      </c>
      <c r="BQ1384">
        <v>1</v>
      </c>
      <c r="BR1384">
        <v>1</v>
      </c>
      <c r="BS1384">
        <v>5</v>
      </c>
    </row>
    <row r="1385" spans="1:72" hidden="1">
      <c r="A1385" s="9">
        <v>5433</v>
      </c>
      <c r="B1385" s="9">
        <v>1</v>
      </c>
      <c r="C1385" s="9">
        <v>5</v>
      </c>
      <c r="D1385" s="9">
        <v>1</v>
      </c>
      <c r="E1385" s="9">
        <v>9</v>
      </c>
      <c r="F1385" s="9">
        <v>0</v>
      </c>
      <c r="G1385" s="9">
        <v>0</v>
      </c>
      <c r="H1385" s="9">
        <v>0</v>
      </c>
      <c r="I1385" s="9">
        <v>0</v>
      </c>
      <c r="J1385" s="9">
        <v>1</v>
      </c>
      <c r="K1385" s="9">
        <v>0</v>
      </c>
      <c r="L1385" s="9">
        <v>0</v>
      </c>
      <c r="M1385" s="9">
        <v>1</v>
      </c>
      <c r="N1385" s="9">
        <v>2</v>
      </c>
      <c r="O1385" s="9">
        <v>2</v>
      </c>
      <c r="P1385" s="9">
        <v>1</v>
      </c>
      <c r="Q1385" s="9">
        <v>1</v>
      </c>
      <c r="R1385" s="9">
        <v>2</v>
      </c>
      <c r="S1385" s="9">
        <v>2</v>
      </c>
      <c r="T1385" s="9">
        <v>1</v>
      </c>
      <c r="U1385" s="9">
        <v>1</v>
      </c>
      <c r="V1385" s="9">
        <v>2</v>
      </c>
      <c r="W1385" s="75">
        <v>1</v>
      </c>
      <c r="X1385" s="75">
        <v>1</v>
      </c>
      <c r="Y1385" s="75">
        <v>2</v>
      </c>
      <c r="Z1385" s="9">
        <v>2</v>
      </c>
      <c r="AA1385" s="9">
        <v>1</v>
      </c>
      <c r="AB1385" s="9">
        <v>1</v>
      </c>
      <c r="AC1385" s="9">
        <v>1</v>
      </c>
      <c r="AD1385" s="9">
        <v>1</v>
      </c>
      <c r="AE1385" s="9">
        <v>1</v>
      </c>
      <c r="AF1385" s="9">
        <v>2</v>
      </c>
      <c r="AG1385" s="9">
        <v>1</v>
      </c>
      <c r="AH1385" s="91">
        <v>2</v>
      </c>
      <c r="AI1385" s="9">
        <v>2</v>
      </c>
      <c r="AJ1385">
        <v>1</v>
      </c>
      <c r="AK1385">
        <v>1</v>
      </c>
      <c r="AL1385" s="58">
        <v>2</v>
      </c>
      <c r="AM1385">
        <v>2</v>
      </c>
      <c r="AN1385">
        <v>2</v>
      </c>
      <c r="AO1385">
        <v>2</v>
      </c>
      <c r="AP1385">
        <v>1</v>
      </c>
      <c r="AQ1385">
        <v>2</v>
      </c>
      <c r="AR1385">
        <v>1</v>
      </c>
      <c r="AS1385">
        <v>2</v>
      </c>
      <c r="AT1385">
        <v>2</v>
      </c>
      <c r="AU1385">
        <v>2</v>
      </c>
      <c r="AV1385">
        <v>2</v>
      </c>
      <c r="AW1385">
        <v>1</v>
      </c>
      <c r="AX1385">
        <v>1</v>
      </c>
      <c r="AY1385">
        <v>1</v>
      </c>
      <c r="AZ1385">
        <v>2</v>
      </c>
      <c r="BA1385">
        <v>1</v>
      </c>
      <c r="BB1385">
        <v>2</v>
      </c>
      <c r="BC1385">
        <v>1</v>
      </c>
      <c r="BD1385">
        <v>1</v>
      </c>
      <c r="BE1385">
        <v>1</v>
      </c>
      <c r="BF1385">
        <v>2</v>
      </c>
      <c r="BG1385">
        <v>1</v>
      </c>
      <c r="BH1385">
        <v>1</v>
      </c>
      <c r="BI1385">
        <v>3</v>
      </c>
      <c r="BJ1385">
        <v>3</v>
      </c>
      <c r="BK1385">
        <v>3</v>
      </c>
      <c r="BL1385">
        <v>3</v>
      </c>
      <c r="BM1385">
        <v>1</v>
      </c>
      <c r="BN1385">
        <v>4</v>
      </c>
      <c r="BO1385">
        <v>3</v>
      </c>
      <c r="BP1385">
        <v>2</v>
      </c>
      <c r="BQ1385">
        <v>3</v>
      </c>
      <c r="BR1385">
        <v>1</v>
      </c>
      <c r="BS1385">
        <v>2</v>
      </c>
    </row>
    <row r="1386" spans="1:72" hidden="1">
      <c r="A1386" s="9">
        <v>5434</v>
      </c>
      <c r="B1386" s="9">
        <v>2</v>
      </c>
      <c r="C1386" s="9">
        <v>3</v>
      </c>
      <c r="D1386" s="9">
        <v>1</v>
      </c>
      <c r="E1386" s="9">
        <v>16</v>
      </c>
      <c r="F1386" s="9">
        <v>0</v>
      </c>
      <c r="G1386" s="9">
        <v>1</v>
      </c>
      <c r="H1386" s="9">
        <v>0</v>
      </c>
      <c r="I1386" s="9">
        <v>0</v>
      </c>
      <c r="J1386" s="9">
        <v>0</v>
      </c>
      <c r="K1386" s="9">
        <v>0</v>
      </c>
      <c r="L1386" s="9">
        <v>0</v>
      </c>
      <c r="M1386" s="9">
        <v>3</v>
      </c>
      <c r="N1386" s="9">
        <v>1</v>
      </c>
      <c r="O1386" s="9">
        <v>2</v>
      </c>
      <c r="P1386" s="9">
        <v>1</v>
      </c>
      <c r="Q1386" s="9">
        <v>1</v>
      </c>
      <c r="R1386" s="9">
        <v>2</v>
      </c>
      <c r="S1386" s="9"/>
      <c r="T1386" s="9">
        <v>1</v>
      </c>
      <c r="U1386" s="9">
        <v>1</v>
      </c>
      <c r="V1386" s="9">
        <v>1</v>
      </c>
      <c r="W1386" s="75">
        <v>1</v>
      </c>
      <c r="X1386" s="75">
        <v>2</v>
      </c>
      <c r="Y1386" s="75">
        <v>2</v>
      </c>
      <c r="Z1386" s="9">
        <v>2</v>
      </c>
      <c r="AA1386" s="9">
        <v>1</v>
      </c>
      <c r="AB1386" s="9">
        <v>1</v>
      </c>
      <c r="AC1386" s="9">
        <v>1</v>
      </c>
      <c r="AD1386" s="9">
        <v>1</v>
      </c>
      <c r="AE1386" s="9">
        <v>1</v>
      </c>
      <c r="AF1386" s="9">
        <v>1</v>
      </c>
      <c r="AG1386" s="9">
        <v>2</v>
      </c>
      <c r="AH1386" s="91">
        <v>1</v>
      </c>
      <c r="AI1386" s="9">
        <v>2</v>
      </c>
      <c r="AJ1386">
        <v>1</v>
      </c>
      <c r="AK1386">
        <v>1</v>
      </c>
      <c r="AL1386" s="58">
        <v>2</v>
      </c>
      <c r="AM1386">
        <v>1</v>
      </c>
      <c r="AN1386">
        <v>2</v>
      </c>
      <c r="AO1386">
        <v>2</v>
      </c>
      <c r="AP1386">
        <v>1</v>
      </c>
      <c r="AQ1386">
        <v>2</v>
      </c>
      <c r="AR1386">
        <v>2</v>
      </c>
      <c r="AS1386">
        <v>2</v>
      </c>
      <c r="AT1386">
        <v>1</v>
      </c>
      <c r="AU1386">
        <v>2</v>
      </c>
      <c r="AV1386">
        <v>2</v>
      </c>
      <c r="AW1386">
        <v>1</v>
      </c>
      <c r="AX1386">
        <v>2</v>
      </c>
      <c r="AY1386">
        <v>1</v>
      </c>
      <c r="AZ1386">
        <v>2</v>
      </c>
      <c r="BA1386">
        <v>2</v>
      </c>
      <c r="BB1386">
        <v>2</v>
      </c>
      <c r="BC1386">
        <v>1</v>
      </c>
      <c r="BD1386">
        <v>1</v>
      </c>
      <c r="BE1386">
        <v>2</v>
      </c>
      <c r="BF1386" t="s">
        <v>957</v>
      </c>
      <c r="BG1386" t="s">
        <v>957</v>
      </c>
      <c r="BH1386">
        <v>1</v>
      </c>
      <c r="BI1386">
        <v>4</v>
      </c>
      <c r="BJ1386">
        <v>4</v>
      </c>
      <c r="BK1386">
        <v>4</v>
      </c>
      <c r="BL1386">
        <v>3</v>
      </c>
      <c r="BM1386">
        <v>1</v>
      </c>
      <c r="BN1386">
        <v>4</v>
      </c>
      <c r="BO1386">
        <v>2</v>
      </c>
      <c r="BP1386">
        <v>2</v>
      </c>
      <c r="BQ1386">
        <v>2</v>
      </c>
      <c r="BR1386">
        <v>1</v>
      </c>
      <c r="BS1386">
        <v>3</v>
      </c>
      <c r="BT1386" t="s">
        <v>656</v>
      </c>
    </row>
    <row r="1387" spans="1:72" hidden="1">
      <c r="A1387" s="9">
        <v>5435</v>
      </c>
      <c r="B1387" s="9">
        <v>1</v>
      </c>
      <c r="C1387" s="9">
        <v>2</v>
      </c>
      <c r="D1387" s="9">
        <v>1</v>
      </c>
      <c r="E1387" s="9">
        <v>5</v>
      </c>
      <c r="F1387" s="9">
        <v>0</v>
      </c>
      <c r="G1387" s="9">
        <v>0</v>
      </c>
      <c r="H1387" s="9">
        <v>0</v>
      </c>
      <c r="I1387" s="9">
        <v>0</v>
      </c>
      <c r="J1387" s="9">
        <v>0</v>
      </c>
      <c r="K1387" s="9">
        <v>0</v>
      </c>
      <c r="L1387" s="9">
        <v>1</v>
      </c>
      <c r="M1387" s="9">
        <v>3</v>
      </c>
      <c r="N1387" s="9">
        <v>1</v>
      </c>
      <c r="O1387" s="9">
        <v>2</v>
      </c>
      <c r="P1387" s="9">
        <v>2</v>
      </c>
      <c r="Q1387" s="9">
        <v>1</v>
      </c>
      <c r="R1387" s="9">
        <v>1</v>
      </c>
      <c r="S1387" s="9">
        <v>1</v>
      </c>
      <c r="T1387" s="9">
        <v>2</v>
      </c>
      <c r="U1387" s="9">
        <v>2</v>
      </c>
      <c r="V1387" s="9" t="s">
        <v>957</v>
      </c>
      <c r="W1387" s="75">
        <v>2</v>
      </c>
      <c r="X1387" s="75" t="s">
        <v>956</v>
      </c>
      <c r="Y1387" s="75" t="s">
        <v>952</v>
      </c>
      <c r="Z1387" s="9" t="s">
        <v>952</v>
      </c>
      <c r="AA1387" s="9">
        <v>2</v>
      </c>
      <c r="AB1387" s="9">
        <v>1</v>
      </c>
      <c r="AC1387" s="9">
        <v>1</v>
      </c>
      <c r="AD1387" s="9">
        <v>1</v>
      </c>
      <c r="AE1387" s="9">
        <v>2</v>
      </c>
      <c r="AF1387" s="9">
        <v>2</v>
      </c>
      <c r="AG1387" s="9">
        <v>2</v>
      </c>
      <c r="AH1387" s="91">
        <v>2</v>
      </c>
      <c r="AI1387" s="9">
        <v>2</v>
      </c>
      <c r="AJ1387">
        <v>2</v>
      </c>
      <c r="AK1387" t="s">
        <v>957</v>
      </c>
      <c r="AL1387" s="58">
        <v>2</v>
      </c>
      <c r="AM1387">
        <v>2</v>
      </c>
      <c r="AN1387">
        <v>2</v>
      </c>
      <c r="AO1387">
        <v>2</v>
      </c>
      <c r="AP1387">
        <v>2</v>
      </c>
      <c r="AQ1387">
        <v>2</v>
      </c>
      <c r="AR1387">
        <v>2</v>
      </c>
      <c r="AS1387">
        <v>2</v>
      </c>
      <c r="AT1387">
        <v>1</v>
      </c>
      <c r="AU1387">
        <v>2</v>
      </c>
      <c r="AV1387">
        <v>2</v>
      </c>
      <c r="AW1387">
        <v>2</v>
      </c>
      <c r="AX1387">
        <v>2</v>
      </c>
      <c r="AY1387">
        <v>2</v>
      </c>
      <c r="AZ1387">
        <v>2</v>
      </c>
      <c r="BA1387">
        <v>2</v>
      </c>
      <c r="BB1387">
        <v>2</v>
      </c>
      <c r="BC1387">
        <v>1</v>
      </c>
      <c r="BD1387">
        <v>1</v>
      </c>
      <c r="BE1387">
        <v>2</v>
      </c>
      <c r="BF1387" t="s">
        <v>957</v>
      </c>
      <c r="BG1387" t="s">
        <v>957</v>
      </c>
      <c r="BH1387">
        <v>1</v>
      </c>
      <c r="BI1387">
        <v>4</v>
      </c>
      <c r="BJ1387">
        <v>4</v>
      </c>
      <c r="BK1387">
        <v>4</v>
      </c>
      <c r="BL1387">
        <v>2</v>
      </c>
      <c r="BM1387">
        <v>2</v>
      </c>
      <c r="BN1387">
        <v>4</v>
      </c>
      <c r="BO1387">
        <v>4</v>
      </c>
      <c r="BP1387">
        <v>4</v>
      </c>
      <c r="BQ1387">
        <v>2</v>
      </c>
      <c r="BR1387">
        <v>3</v>
      </c>
      <c r="BS1387">
        <v>5</v>
      </c>
    </row>
    <row r="1388" spans="1:72">
      <c r="A1388" s="9">
        <v>5436</v>
      </c>
      <c r="B1388" s="9">
        <v>2</v>
      </c>
      <c r="C1388" s="9">
        <v>8</v>
      </c>
      <c r="D1388" s="9">
        <v>7</v>
      </c>
      <c r="E1388" s="9">
        <v>8</v>
      </c>
      <c r="F1388" s="9">
        <v>0</v>
      </c>
      <c r="G1388" s="9">
        <v>0</v>
      </c>
      <c r="H1388" s="9">
        <v>0</v>
      </c>
      <c r="I1388" s="9">
        <v>0</v>
      </c>
      <c r="J1388" s="9">
        <v>0</v>
      </c>
      <c r="K1388" s="9">
        <v>0</v>
      </c>
      <c r="L1388" s="9">
        <v>1</v>
      </c>
      <c r="M1388" s="9">
        <v>2</v>
      </c>
      <c r="N1388" s="9">
        <v>2</v>
      </c>
      <c r="O1388" s="9">
        <v>2</v>
      </c>
      <c r="P1388" s="9">
        <v>1</v>
      </c>
      <c r="Q1388" s="9">
        <v>1</v>
      </c>
      <c r="R1388" s="9">
        <v>1</v>
      </c>
      <c r="S1388" s="9">
        <v>2</v>
      </c>
      <c r="T1388" s="9">
        <v>2</v>
      </c>
      <c r="U1388" s="9">
        <v>1</v>
      </c>
      <c r="V1388" s="9">
        <v>2</v>
      </c>
      <c r="W1388" s="75">
        <v>2</v>
      </c>
      <c r="X1388" s="75" t="s">
        <v>956</v>
      </c>
      <c r="Y1388" s="75" t="s">
        <v>952</v>
      </c>
      <c r="Z1388" s="9" t="s">
        <v>952</v>
      </c>
      <c r="AA1388" s="9">
        <v>1</v>
      </c>
      <c r="AB1388" s="9">
        <v>2</v>
      </c>
      <c r="AC1388" s="9">
        <v>1</v>
      </c>
      <c r="AD1388" s="9">
        <v>1</v>
      </c>
      <c r="AE1388" s="9">
        <v>1</v>
      </c>
      <c r="AF1388" s="9">
        <v>1</v>
      </c>
      <c r="AG1388" s="9">
        <v>1</v>
      </c>
      <c r="AH1388" s="91">
        <v>1</v>
      </c>
      <c r="AI1388" s="9">
        <v>2</v>
      </c>
      <c r="AJ1388">
        <v>2</v>
      </c>
      <c r="AK1388" t="s">
        <v>957</v>
      </c>
      <c r="AL1388" s="58">
        <v>1</v>
      </c>
      <c r="AM1388">
        <v>1</v>
      </c>
      <c r="AN1388">
        <v>1</v>
      </c>
      <c r="AO1388">
        <v>2</v>
      </c>
      <c r="AP1388">
        <v>1</v>
      </c>
      <c r="AQ1388">
        <v>2</v>
      </c>
      <c r="AR1388">
        <v>1</v>
      </c>
      <c r="AS1388">
        <v>2</v>
      </c>
      <c r="AT1388">
        <v>1</v>
      </c>
      <c r="AU1388">
        <v>1</v>
      </c>
      <c r="AV1388">
        <v>1</v>
      </c>
      <c r="AW1388">
        <v>1</v>
      </c>
      <c r="AX1388">
        <v>1</v>
      </c>
      <c r="AY1388">
        <v>2</v>
      </c>
      <c r="AZ1388">
        <v>1</v>
      </c>
      <c r="BA1388">
        <v>1</v>
      </c>
      <c r="BB1388">
        <v>2</v>
      </c>
      <c r="BC1388">
        <v>1</v>
      </c>
      <c r="BD1388">
        <v>1</v>
      </c>
      <c r="BE1388">
        <v>1</v>
      </c>
      <c r="BF1388">
        <v>1</v>
      </c>
      <c r="BG1388">
        <v>1</v>
      </c>
      <c r="BH1388">
        <v>1</v>
      </c>
      <c r="BI1388">
        <v>3</v>
      </c>
      <c r="BJ1388">
        <v>3</v>
      </c>
      <c r="BK1388">
        <v>2</v>
      </c>
      <c r="BL1388">
        <v>1</v>
      </c>
      <c r="BM1388">
        <v>1</v>
      </c>
      <c r="BN1388">
        <v>2</v>
      </c>
      <c r="BO1388">
        <v>1</v>
      </c>
      <c r="BP1388">
        <v>2</v>
      </c>
      <c r="BQ1388">
        <v>2</v>
      </c>
      <c r="BR1388">
        <v>1</v>
      </c>
      <c r="BS1388">
        <v>1</v>
      </c>
    </row>
    <row r="1389" spans="1:72">
      <c r="A1389" s="9">
        <v>5437</v>
      </c>
      <c r="B1389" s="9">
        <v>2</v>
      </c>
      <c r="C1389" s="9">
        <v>6</v>
      </c>
      <c r="D1389" s="9">
        <v>5</v>
      </c>
      <c r="E1389" s="9">
        <v>3</v>
      </c>
      <c r="F1389" s="9">
        <v>0</v>
      </c>
      <c r="G1389" s="9">
        <v>0</v>
      </c>
      <c r="H1389" s="9">
        <v>0</v>
      </c>
      <c r="I1389" s="9">
        <v>1</v>
      </c>
      <c r="J1389" s="9">
        <v>1</v>
      </c>
      <c r="K1389" s="9">
        <v>0</v>
      </c>
      <c r="L1389" s="9">
        <v>0</v>
      </c>
      <c r="M1389" s="9">
        <v>1</v>
      </c>
      <c r="N1389" s="9">
        <v>2</v>
      </c>
      <c r="O1389" s="9">
        <v>2</v>
      </c>
      <c r="P1389" s="9">
        <v>1</v>
      </c>
      <c r="Q1389" s="9">
        <v>1</v>
      </c>
      <c r="R1389" s="9">
        <v>1</v>
      </c>
      <c r="S1389" s="9">
        <v>2</v>
      </c>
      <c r="T1389" s="9">
        <v>1</v>
      </c>
      <c r="U1389" s="9">
        <v>1</v>
      </c>
      <c r="V1389" s="9">
        <v>2</v>
      </c>
      <c r="W1389" s="75">
        <v>1</v>
      </c>
      <c r="X1389" s="75">
        <v>1</v>
      </c>
      <c r="Y1389" s="75">
        <v>2</v>
      </c>
      <c r="Z1389" s="9"/>
      <c r="AA1389" s="9">
        <v>1</v>
      </c>
      <c r="AB1389" s="9">
        <v>2</v>
      </c>
      <c r="AC1389" s="9">
        <v>1</v>
      </c>
      <c r="AD1389" s="9">
        <v>1</v>
      </c>
      <c r="AE1389" s="9">
        <v>2</v>
      </c>
      <c r="AF1389" s="9">
        <v>1</v>
      </c>
      <c r="AG1389" s="9">
        <v>1</v>
      </c>
      <c r="AH1389" s="91">
        <v>1</v>
      </c>
      <c r="AI1389" s="9">
        <v>2</v>
      </c>
      <c r="AJ1389">
        <v>2</v>
      </c>
      <c r="AK1389" t="s">
        <v>957</v>
      </c>
      <c r="AL1389" s="58">
        <v>1</v>
      </c>
      <c r="AM1389">
        <v>1</v>
      </c>
      <c r="AN1389">
        <v>2</v>
      </c>
      <c r="AO1389">
        <v>1</v>
      </c>
      <c r="AP1389">
        <v>1</v>
      </c>
      <c r="AQ1389">
        <v>2</v>
      </c>
      <c r="AR1389">
        <v>1</v>
      </c>
      <c r="AS1389">
        <v>2</v>
      </c>
      <c r="AT1389">
        <v>1</v>
      </c>
      <c r="AU1389">
        <v>2</v>
      </c>
      <c r="AV1389">
        <v>2</v>
      </c>
      <c r="AW1389">
        <v>1</v>
      </c>
      <c r="AX1389">
        <v>2</v>
      </c>
      <c r="AY1389">
        <v>2</v>
      </c>
      <c r="AZ1389">
        <v>1</v>
      </c>
      <c r="BA1389">
        <v>1</v>
      </c>
      <c r="BB1389">
        <v>2</v>
      </c>
      <c r="BC1389">
        <v>1</v>
      </c>
      <c r="BD1389">
        <v>1</v>
      </c>
      <c r="BF1389" t="s">
        <v>957</v>
      </c>
      <c r="BG1389" t="s">
        <v>957</v>
      </c>
      <c r="BH1389">
        <v>2</v>
      </c>
      <c r="BI1389">
        <v>3</v>
      </c>
      <c r="BJ1389">
        <v>1</v>
      </c>
      <c r="BK1389">
        <v>2</v>
      </c>
      <c r="BL1389">
        <v>2</v>
      </c>
      <c r="BM1389">
        <v>1</v>
      </c>
      <c r="BN1389">
        <v>4</v>
      </c>
      <c r="BO1389">
        <v>2</v>
      </c>
      <c r="BP1389">
        <v>2</v>
      </c>
      <c r="BQ1389">
        <v>3</v>
      </c>
      <c r="BR1389">
        <v>3</v>
      </c>
      <c r="BS1389">
        <v>1</v>
      </c>
      <c r="BT1389" t="s">
        <v>657</v>
      </c>
    </row>
    <row r="1390" spans="1:72">
      <c r="A1390" s="9">
        <v>5438</v>
      </c>
      <c r="B1390" s="9">
        <v>1</v>
      </c>
      <c r="C1390" s="9">
        <v>3</v>
      </c>
      <c r="D1390" s="9">
        <v>1</v>
      </c>
      <c r="E1390" s="9">
        <v>9</v>
      </c>
      <c r="F1390" s="9">
        <v>0</v>
      </c>
      <c r="G1390" s="9">
        <v>1</v>
      </c>
      <c r="H1390" s="9">
        <v>1</v>
      </c>
      <c r="I1390" s="9">
        <v>0</v>
      </c>
      <c r="J1390" s="9">
        <v>1</v>
      </c>
      <c r="K1390" s="9">
        <v>0</v>
      </c>
      <c r="L1390" s="9">
        <v>0</v>
      </c>
      <c r="M1390" s="9">
        <v>1</v>
      </c>
      <c r="N1390" s="9">
        <v>2</v>
      </c>
      <c r="O1390" s="9">
        <v>1</v>
      </c>
      <c r="P1390" s="9">
        <v>1</v>
      </c>
      <c r="Q1390" s="9">
        <v>1</v>
      </c>
      <c r="R1390" s="9">
        <v>1</v>
      </c>
      <c r="S1390" s="9">
        <v>1</v>
      </c>
      <c r="T1390" s="9">
        <v>1</v>
      </c>
      <c r="U1390" s="9">
        <v>1</v>
      </c>
      <c r="V1390" s="9">
        <v>2</v>
      </c>
      <c r="W1390" s="75">
        <v>1</v>
      </c>
      <c r="X1390" s="75">
        <v>1</v>
      </c>
      <c r="Y1390" s="75">
        <v>2</v>
      </c>
      <c r="Z1390" s="9">
        <v>1</v>
      </c>
      <c r="AA1390" s="9">
        <v>2</v>
      </c>
      <c r="AB1390" s="9">
        <v>1</v>
      </c>
      <c r="AC1390" s="9">
        <v>1</v>
      </c>
      <c r="AD1390" s="9">
        <v>1</v>
      </c>
      <c r="AE1390" s="9">
        <v>2</v>
      </c>
      <c r="AF1390" s="9">
        <v>1</v>
      </c>
      <c r="AG1390" s="9">
        <v>2</v>
      </c>
      <c r="AH1390" s="91">
        <v>1</v>
      </c>
      <c r="AI1390" s="9">
        <v>2</v>
      </c>
      <c r="AJ1390">
        <v>2</v>
      </c>
      <c r="AK1390" t="s">
        <v>957</v>
      </c>
      <c r="AL1390" s="58">
        <v>2</v>
      </c>
      <c r="AM1390">
        <v>1</v>
      </c>
      <c r="AN1390">
        <v>2</v>
      </c>
      <c r="AO1390">
        <v>2</v>
      </c>
      <c r="AP1390">
        <v>2</v>
      </c>
      <c r="AQ1390">
        <v>2</v>
      </c>
      <c r="AR1390">
        <v>2</v>
      </c>
      <c r="AS1390">
        <v>2</v>
      </c>
      <c r="AT1390">
        <v>2</v>
      </c>
      <c r="AU1390">
        <v>2</v>
      </c>
      <c r="AV1390">
        <v>2</v>
      </c>
      <c r="AW1390">
        <v>1</v>
      </c>
      <c r="AX1390">
        <v>1</v>
      </c>
      <c r="AY1390">
        <v>2</v>
      </c>
      <c r="AZ1390">
        <v>2</v>
      </c>
      <c r="BA1390">
        <v>2</v>
      </c>
      <c r="BB1390">
        <v>2</v>
      </c>
      <c r="BC1390">
        <v>1</v>
      </c>
      <c r="BD1390">
        <v>1</v>
      </c>
      <c r="BE1390">
        <v>1</v>
      </c>
      <c r="BF1390">
        <v>2</v>
      </c>
      <c r="BG1390">
        <v>3</v>
      </c>
      <c r="BH1390">
        <v>1</v>
      </c>
      <c r="BI1390">
        <v>3</v>
      </c>
      <c r="BJ1390">
        <v>2</v>
      </c>
      <c r="BK1390">
        <v>1</v>
      </c>
      <c r="BL1390">
        <v>2</v>
      </c>
      <c r="BM1390">
        <v>1</v>
      </c>
      <c r="BN1390">
        <v>4</v>
      </c>
      <c r="BO1390">
        <v>3</v>
      </c>
      <c r="BP1390">
        <v>2</v>
      </c>
      <c r="BQ1390">
        <v>3</v>
      </c>
      <c r="BR1390">
        <v>1</v>
      </c>
      <c r="BS1390">
        <v>2</v>
      </c>
    </row>
    <row r="1391" spans="1:72" hidden="1">
      <c r="A1391" s="9">
        <v>5439</v>
      </c>
      <c r="B1391" s="9">
        <v>2</v>
      </c>
      <c r="C1391" s="9">
        <v>3</v>
      </c>
      <c r="D1391" s="9">
        <v>1</v>
      </c>
      <c r="E1391" s="9">
        <v>5</v>
      </c>
      <c r="F1391" s="9">
        <v>0</v>
      </c>
      <c r="G1391" s="9">
        <v>0</v>
      </c>
      <c r="H1391" s="9">
        <v>1</v>
      </c>
      <c r="I1391" s="9">
        <v>0</v>
      </c>
      <c r="J1391" s="9">
        <v>0</v>
      </c>
      <c r="K1391" s="9">
        <v>0</v>
      </c>
      <c r="L1391" s="9">
        <v>0</v>
      </c>
      <c r="M1391" s="9">
        <v>3</v>
      </c>
      <c r="N1391" s="9">
        <v>1</v>
      </c>
      <c r="O1391" s="9">
        <v>1</v>
      </c>
      <c r="P1391" s="9">
        <v>1</v>
      </c>
      <c r="Q1391" s="9">
        <v>1</v>
      </c>
      <c r="R1391" s="9">
        <v>1</v>
      </c>
      <c r="S1391" s="9">
        <v>2</v>
      </c>
      <c r="T1391" s="9">
        <v>1</v>
      </c>
      <c r="U1391" s="9">
        <v>1</v>
      </c>
      <c r="V1391" s="9">
        <v>2</v>
      </c>
      <c r="W1391" s="75">
        <v>1</v>
      </c>
      <c r="X1391" s="75">
        <v>1</v>
      </c>
      <c r="Y1391" s="75">
        <v>2</v>
      </c>
      <c r="Z1391" s="9">
        <v>1</v>
      </c>
      <c r="AA1391" s="9">
        <v>2</v>
      </c>
      <c r="AB1391" s="9">
        <v>2</v>
      </c>
      <c r="AC1391" s="9">
        <v>1</v>
      </c>
      <c r="AD1391" s="9">
        <v>1</v>
      </c>
      <c r="AE1391" s="9">
        <v>1</v>
      </c>
      <c r="AF1391" s="9">
        <v>1</v>
      </c>
      <c r="AG1391" s="9">
        <v>1</v>
      </c>
      <c r="AH1391" s="91"/>
      <c r="AI1391" s="9"/>
      <c r="AJ1391">
        <v>1</v>
      </c>
      <c r="AK1391">
        <v>1</v>
      </c>
      <c r="AL1391" s="58">
        <v>2</v>
      </c>
      <c r="AM1391">
        <v>1</v>
      </c>
      <c r="AN1391">
        <v>1</v>
      </c>
      <c r="AO1391">
        <v>2</v>
      </c>
      <c r="AP1391">
        <v>1</v>
      </c>
      <c r="AQ1391">
        <v>2</v>
      </c>
      <c r="AR1391">
        <v>1</v>
      </c>
      <c r="AS1391">
        <v>2</v>
      </c>
      <c r="AT1391">
        <v>1</v>
      </c>
      <c r="AU1391">
        <v>2</v>
      </c>
      <c r="AV1391">
        <v>2</v>
      </c>
      <c r="AW1391">
        <v>2</v>
      </c>
      <c r="AX1391">
        <v>2</v>
      </c>
      <c r="AY1391">
        <v>2</v>
      </c>
      <c r="AZ1391">
        <v>2</v>
      </c>
      <c r="BA1391">
        <v>1</v>
      </c>
      <c r="BB1391">
        <v>2</v>
      </c>
      <c r="BC1391">
        <v>1</v>
      </c>
      <c r="BD1391">
        <v>1</v>
      </c>
      <c r="BE1391">
        <v>1</v>
      </c>
      <c r="BF1391">
        <v>2</v>
      </c>
      <c r="BG1391">
        <v>3</v>
      </c>
      <c r="BH1391">
        <v>1</v>
      </c>
      <c r="BI1391">
        <v>3</v>
      </c>
      <c r="BJ1391">
        <v>1</v>
      </c>
      <c r="BK1391">
        <v>2</v>
      </c>
      <c r="BL1391">
        <v>1</v>
      </c>
      <c r="BM1391">
        <v>2</v>
      </c>
      <c r="BN1391">
        <v>4</v>
      </c>
      <c r="BO1391">
        <v>1</v>
      </c>
      <c r="BP1391">
        <v>2</v>
      </c>
      <c r="BQ1391">
        <v>1</v>
      </c>
      <c r="BR1391">
        <v>1</v>
      </c>
      <c r="BS1391">
        <v>3</v>
      </c>
    </row>
    <row r="1392" spans="1:72">
      <c r="A1392" s="9">
        <v>5440</v>
      </c>
      <c r="B1392" s="9">
        <v>1</v>
      </c>
      <c r="C1392" s="9">
        <v>3</v>
      </c>
      <c r="D1392" s="9">
        <v>2</v>
      </c>
      <c r="E1392" s="9">
        <v>14</v>
      </c>
      <c r="F1392" s="9">
        <v>1</v>
      </c>
      <c r="G1392" s="9">
        <v>0</v>
      </c>
      <c r="H1392" s="9">
        <v>0</v>
      </c>
      <c r="I1392" s="9">
        <v>0</v>
      </c>
      <c r="J1392" s="9">
        <v>0</v>
      </c>
      <c r="K1392" s="9">
        <v>0</v>
      </c>
      <c r="L1392" s="9">
        <v>0</v>
      </c>
      <c r="M1392" s="9">
        <v>2</v>
      </c>
      <c r="N1392" s="9">
        <v>2</v>
      </c>
      <c r="O1392" s="9">
        <v>2</v>
      </c>
      <c r="P1392" s="9">
        <v>1</v>
      </c>
      <c r="Q1392" s="9">
        <v>1</v>
      </c>
      <c r="R1392" s="9">
        <v>1</v>
      </c>
      <c r="S1392" s="9">
        <v>1</v>
      </c>
      <c r="T1392" s="9">
        <v>2</v>
      </c>
      <c r="U1392" s="9">
        <v>1</v>
      </c>
      <c r="V1392" s="9">
        <v>1</v>
      </c>
      <c r="W1392" s="75">
        <v>2</v>
      </c>
      <c r="X1392" s="75" t="s">
        <v>956</v>
      </c>
      <c r="Y1392" s="75" t="s">
        <v>952</v>
      </c>
      <c r="Z1392" s="9" t="s">
        <v>952</v>
      </c>
      <c r="AA1392" s="9">
        <v>2</v>
      </c>
      <c r="AB1392" s="9">
        <v>2</v>
      </c>
      <c r="AC1392" s="9">
        <v>2</v>
      </c>
      <c r="AD1392" s="9">
        <v>1</v>
      </c>
      <c r="AE1392" s="9">
        <v>2</v>
      </c>
      <c r="AF1392" s="9">
        <v>2</v>
      </c>
      <c r="AG1392" s="9">
        <v>1</v>
      </c>
      <c r="AH1392" s="91">
        <v>1</v>
      </c>
      <c r="AI1392" s="9">
        <v>1</v>
      </c>
      <c r="AJ1392">
        <v>1</v>
      </c>
      <c r="AK1392">
        <v>2</v>
      </c>
      <c r="AL1392" s="58">
        <v>2</v>
      </c>
      <c r="AM1392">
        <v>2</v>
      </c>
      <c r="AN1392">
        <v>2</v>
      </c>
      <c r="AO1392">
        <v>2</v>
      </c>
      <c r="AP1392">
        <v>2</v>
      </c>
      <c r="AQ1392">
        <v>2</v>
      </c>
      <c r="AR1392">
        <v>2</v>
      </c>
      <c r="AS1392">
        <v>2</v>
      </c>
      <c r="AT1392">
        <v>2</v>
      </c>
      <c r="AU1392">
        <v>2</v>
      </c>
      <c r="AV1392">
        <v>2</v>
      </c>
      <c r="AW1392">
        <v>1</v>
      </c>
      <c r="AX1392">
        <v>2</v>
      </c>
      <c r="AY1392">
        <v>2</v>
      </c>
      <c r="AZ1392">
        <v>2</v>
      </c>
      <c r="BA1392">
        <v>2</v>
      </c>
      <c r="BB1392">
        <v>2</v>
      </c>
      <c r="BC1392">
        <v>1</v>
      </c>
      <c r="BD1392">
        <v>1</v>
      </c>
      <c r="BE1392">
        <v>1</v>
      </c>
      <c r="BF1392">
        <v>2</v>
      </c>
      <c r="BG1392">
        <v>2</v>
      </c>
      <c r="BH1392">
        <v>2</v>
      </c>
      <c r="BI1392">
        <v>4</v>
      </c>
      <c r="BJ1392">
        <v>4</v>
      </c>
      <c r="BK1392">
        <v>2</v>
      </c>
      <c r="BL1392">
        <v>2</v>
      </c>
      <c r="BM1392">
        <v>3</v>
      </c>
      <c r="BN1392">
        <v>4</v>
      </c>
      <c r="BO1392">
        <v>2</v>
      </c>
      <c r="BP1392">
        <v>2</v>
      </c>
      <c r="BQ1392">
        <v>3</v>
      </c>
      <c r="BR1392">
        <v>1</v>
      </c>
      <c r="BS1392">
        <v>2</v>
      </c>
    </row>
    <row r="1393" spans="1:72" hidden="1">
      <c r="A1393" s="9">
        <v>5441</v>
      </c>
      <c r="B1393" s="9">
        <v>1</v>
      </c>
      <c r="C1393" s="9">
        <v>6</v>
      </c>
      <c r="D1393" s="9">
        <v>1</v>
      </c>
      <c r="E1393" s="9">
        <v>7</v>
      </c>
      <c r="F1393" s="9">
        <v>0</v>
      </c>
      <c r="G1393" s="9">
        <v>0</v>
      </c>
      <c r="H1393" s="9">
        <v>0</v>
      </c>
      <c r="I1393" s="9">
        <v>1</v>
      </c>
      <c r="J1393" s="9">
        <v>1</v>
      </c>
      <c r="K1393" s="9">
        <v>0</v>
      </c>
      <c r="L1393" s="9">
        <v>0</v>
      </c>
      <c r="M1393" s="9">
        <v>2</v>
      </c>
      <c r="N1393" s="9">
        <v>1</v>
      </c>
      <c r="O1393" s="9">
        <v>1</v>
      </c>
      <c r="P1393" s="9">
        <v>1</v>
      </c>
      <c r="Q1393" s="9">
        <v>1</v>
      </c>
      <c r="R1393" s="9">
        <v>1</v>
      </c>
      <c r="S1393" s="9">
        <v>2</v>
      </c>
      <c r="T1393" s="9">
        <v>1</v>
      </c>
      <c r="U1393" s="9">
        <v>1</v>
      </c>
      <c r="V1393" s="9">
        <v>2</v>
      </c>
      <c r="W1393" s="75">
        <v>1</v>
      </c>
      <c r="X1393" s="75">
        <v>1</v>
      </c>
      <c r="Y1393" s="75">
        <v>2</v>
      </c>
      <c r="Z1393" s="9">
        <v>1</v>
      </c>
      <c r="AA1393" s="9">
        <v>2</v>
      </c>
      <c r="AB1393" s="9">
        <v>2</v>
      </c>
      <c r="AC1393" s="9">
        <v>1</v>
      </c>
      <c r="AD1393" s="9">
        <v>1</v>
      </c>
      <c r="AE1393" s="9">
        <v>2</v>
      </c>
      <c r="AF1393" s="9">
        <v>1</v>
      </c>
      <c r="AG1393" s="9">
        <v>1</v>
      </c>
      <c r="AH1393" s="91">
        <v>2</v>
      </c>
      <c r="AI1393" s="9">
        <v>1</v>
      </c>
      <c r="AJ1393">
        <v>1</v>
      </c>
      <c r="AK1393">
        <v>1</v>
      </c>
      <c r="AL1393" s="58">
        <v>2</v>
      </c>
      <c r="AM1393">
        <v>1</v>
      </c>
      <c r="AN1393">
        <v>2</v>
      </c>
      <c r="AO1393">
        <v>2</v>
      </c>
      <c r="AP1393">
        <v>2</v>
      </c>
      <c r="AQ1393">
        <v>2</v>
      </c>
      <c r="AR1393">
        <v>2</v>
      </c>
      <c r="AS1393">
        <v>2</v>
      </c>
      <c r="AT1393">
        <v>2</v>
      </c>
      <c r="AU1393">
        <v>2</v>
      </c>
      <c r="AV1393">
        <v>2</v>
      </c>
      <c r="AW1393">
        <v>1</v>
      </c>
      <c r="AX1393">
        <v>2</v>
      </c>
      <c r="AY1393">
        <v>2</v>
      </c>
      <c r="AZ1393">
        <v>2</v>
      </c>
      <c r="BA1393">
        <v>2</v>
      </c>
      <c r="BB1393">
        <v>2</v>
      </c>
      <c r="BC1393">
        <v>1</v>
      </c>
      <c r="BD1393">
        <v>1</v>
      </c>
      <c r="BE1393">
        <v>1</v>
      </c>
      <c r="BF1393">
        <v>2</v>
      </c>
      <c r="BG1393">
        <v>2</v>
      </c>
      <c r="BH1393">
        <v>2</v>
      </c>
      <c r="BI1393">
        <v>2</v>
      </c>
      <c r="BJ1393">
        <v>2</v>
      </c>
      <c r="BK1393">
        <v>2</v>
      </c>
      <c r="BL1393">
        <v>2</v>
      </c>
      <c r="BM1393">
        <v>2</v>
      </c>
      <c r="BN1393">
        <v>4</v>
      </c>
      <c r="BO1393">
        <v>2</v>
      </c>
      <c r="BP1393">
        <v>4</v>
      </c>
      <c r="BQ1393">
        <v>2</v>
      </c>
      <c r="BR1393">
        <v>1</v>
      </c>
      <c r="BS1393">
        <v>5</v>
      </c>
      <c r="BT1393" t="s">
        <v>658</v>
      </c>
    </row>
    <row r="1394" spans="1:72" hidden="1">
      <c r="A1394" s="9">
        <v>5442</v>
      </c>
      <c r="B1394" s="9">
        <v>1</v>
      </c>
      <c r="C1394" s="9">
        <v>2</v>
      </c>
      <c r="D1394" s="9">
        <v>1</v>
      </c>
      <c r="E1394" s="9">
        <v>9</v>
      </c>
      <c r="F1394" s="9">
        <v>1</v>
      </c>
      <c r="G1394" s="9">
        <v>0</v>
      </c>
      <c r="H1394" s="9">
        <v>0</v>
      </c>
      <c r="I1394" s="9">
        <v>1</v>
      </c>
      <c r="J1394" s="9">
        <v>0</v>
      </c>
      <c r="K1394" s="9">
        <v>0</v>
      </c>
      <c r="L1394" s="9">
        <v>0</v>
      </c>
      <c r="M1394" s="9">
        <v>1</v>
      </c>
      <c r="N1394" s="9">
        <v>1</v>
      </c>
      <c r="O1394" s="9">
        <v>1</v>
      </c>
      <c r="P1394" s="9">
        <v>1</v>
      </c>
      <c r="Q1394" s="9">
        <v>1</v>
      </c>
      <c r="R1394" s="9">
        <v>1</v>
      </c>
      <c r="S1394" s="9">
        <v>1</v>
      </c>
      <c r="T1394" s="9">
        <v>1</v>
      </c>
      <c r="U1394" s="9">
        <v>1</v>
      </c>
      <c r="V1394" s="9">
        <v>1</v>
      </c>
      <c r="W1394" s="75">
        <v>2</v>
      </c>
      <c r="X1394" s="75" t="s">
        <v>956</v>
      </c>
      <c r="Y1394" s="75" t="s">
        <v>952</v>
      </c>
      <c r="Z1394" s="9" t="s">
        <v>952</v>
      </c>
      <c r="AA1394" s="9">
        <v>2</v>
      </c>
      <c r="AB1394" s="9">
        <v>2</v>
      </c>
      <c r="AC1394" s="9">
        <v>1</v>
      </c>
      <c r="AD1394" s="9">
        <v>1</v>
      </c>
      <c r="AE1394" s="9">
        <v>1</v>
      </c>
      <c r="AF1394" s="9">
        <v>1</v>
      </c>
      <c r="AG1394" s="9">
        <v>2</v>
      </c>
      <c r="AH1394" s="9">
        <v>1</v>
      </c>
      <c r="AI1394" s="9">
        <v>2</v>
      </c>
      <c r="AJ1394">
        <v>2</v>
      </c>
      <c r="AK1394" t="s">
        <v>957</v>
      </c>
      <c r="AL1394" s="58">
        <v>2</v>
      </c>
      <c r="AM1394">
        <v>1</v>
      </c>
      <c r="AN1394">
        <v>1</v>
      </c>
      <c r="AO1394">
        <v>2</v>
      </c>
      <c r="AP1394">
        <v>2</v>
      </c>
      <c r="AQ1394">
        <v>2</v>
      </c>
      <c r="AR1394">
        <v>1</v>
      </c>
      <c r="AS1394">
        <v>2</v>
      </c>
      <c r="AT1394">
        <v>1</v>
      </c>
      <c r="AU1394">
        <v>1</v>
      </c>
      <c r="AV1394">
        <v>1</v>
      </c>
      <c r="AW1394">
        <v>1</v>
      </c>
      <c r="AX1394">
        <v>2</v>
      </c>
      <c r="AY1394">
        <v>2</v>
      </c>
      <c r="AZ1394">
        <v>1</v>
      </c>
      <c r="BA1394">
        <v>2</v>
      </c>
      <c r="BB1394">
        <v>2</v>
      </c>
      <c r="BC1394">
        <v>1</v>
      </c>
      <c r="BD1394">
        <v>1</v>
      </c>
      <c r="BF1394" t="s">
        <v>957</v>
      </c>
      <c r="BG1394" t="s">
        <v>957</v>
      </c>
      <c r="BH1394">
        <v>1</v>
      </c>
      <c r="BI1394">
        <v>3</v>
      </c>
      <c r="BJ1394">
        <v>1</v>
      </c>
      <c r="BK1394">
        <v>1</v>
      </c>
      <c r="BL1394">
        <v>1</v>
      </c>
      <c r="BM1394">
        <v>1</v>
      </c>
      <c r="BN1394">
        <v>4</v>
      </c>
      <c r="BO1394">
        <v>1</v>
      </c>
      <c r="BP1394">
        <v>2</v>
      </c>
      <c r="BQ1394">
        <v>1</v>
      </c>
      <c r="BR1394">
        <v>1</v>
      </c>
      <c r="BS1394">
        <v>1</v>
      </c>
    </row>
    <row r="1395" spans="1:72">
      <c r="A1395" s="9">
        <v>5443</v>
      </c>
      <c r="B1395" s="9">
        <v>2</v>
      </c>
      <c r="C1395" s="9">
        <v>2</v>
      </c>
      <c r="D1395" s="9">
        <v>5</v>
      </c>
      <c r="E1395" s="9">
        <v>1</v>
      </c>
      <c r="F1395" s="9">
        <v>1</v>
      </c>
      <c r="G1395" s="9">
        <v>0</v>
      </c>
      <c r="H1395" s="9">
        <v>0</v>
      </c>
      <c r="I1395" s="9">
        <v>1</v>
      </c>
      <c r="J1395" s="9">
        <v>0</v>
      </c>
      <c r="K1395" s="9">
        <v>0</v>
      </c>
      <c r="L1395" s="9">
        <v>0</v>
      </c>
      <c r="M1395" s="9">
        <v>1</v>
      </c>
      <c r="N1395" s="9">
        <v>2</v>
      </c>
      <c r="O1395" s="9">
        <v>2</v>
      </c>
      <c r="P1395" s="9">
        <v>1</v>
      </c>
      <c r="Q1395" s="9">
        <v>1</v>
      </c>
      <c r="R1395" s="9">
        <v>1</v>
      </c>
      <c r="S1395" s="9">
        <v>2</v>
      </c>
      <c r="T1395" s="9">
        <v>1</v>
      </c>
      <c r="U1395" s="9">
        <v>1</v>
      </c>
      <c r="V1395" s="9">
        <v>2</v>
      </c>
      <c r="W1395" s="75">
        <v>2</v>
      </c>
      <c r="X1395" s="75" t="s">
        <v>956</v>
      </c>
      <c r="Y1395" s="75" t="s">
        <v>952</v>
      </c>
      <c r="Z1395" s="9" t="s">
        <v>952</v>
      </c>
      <c r="AA1395" s="9">
        <v>2</v>
      </c>
      <c r="AB1395" s="9">
        <v>2</v>
      </c>
      <c r="AC1395" s="9">
        <v>1</v>
      </c>
      <c r="AD1395" s="9">
        <v>1</v>
      </c>
      <c r="AE1395" s="9">
        <v>2</v>
      </c>
      <c r="AF1395" s="9">
        <v>1</v>
      </c>
      <c r="AG1395" s="9">
        <v>1</v>
      </c>
      <c r="AH1395" s="91">
        <v>1</v>
      </c>
      <c r="AI1395" s="9">
        <v>1</v>
      </c>
      <c r="AJ1395">
        <v>1</v>
      </c>
      <c r="AK1395">
        <v>1</v>
      </c>
      <c r="AL1395" s="58">
        <v>2</v>
      </c>
      <c r="AM1395">
        <v>1</v>
      </c>
      <c r="AN1395">
        <v>2</v>
      </c>
      <c r="AO1395">
        <v>2</v>
      </c>
      <c r="AP1395">
        <v>1</v>
      </c>
      <c r="AQ1395">
        <v>2</v>
      </c>
      <c r="AR1395">
        <v>2</v>
      </c>
      <c r="AS1395">
        <v>2</v>
      </c>
      <c r="AT1395">
        <v>2</v>
      </c>
      <c r="AU1395">
        <v>2</v>
      </c>
      <c r="AV1395">
        <v>2</v>
      </c>
      <c r="AW1395">
        <v>1</v>
      </c>
      <c r="AX1395">
        <v>2</v>
      </c>
      <c r="AY1395">
        <v>2</v>
      </c>
      <c r="AZ1395">
        <v>2</v>
      </c>
      <c r="BA1395">
        <v>2</v>
      </c>
      <c r="BB1395">
        <v>2</v>
      </c>
      <c r="BC1395">
        <v>1</v>
      </c>
      <c r="BD1395">
        <v>1</v>
      </c>
      <c r="BE1395">
        <v>2</v>
      </c>
      <c r="BF1395" t="s">
        <v>957</v>
      </c>
      <c r="BG1395" t="s">
        <v>957</v>
      </c>
      <c r="BH1395">
        <v>1</v>
      </c>
      <c r="BI1395">
        <v>4</v>
      </c>
      <c r="BJ1395">
        <v>2</v>
      </c>
      <c r="BK1395">
        <v>2</v>
      </c>
      <c r="BL1395">
        <v>2</v>
      </c>
      <c r="BM1395">
        <v>1</v>
      </c>
      <c r="BN1395">
        <v>4</v>
      </c>
      <c r="BO1395">
        <v>2</v>
      </c>
      <c r="BP1395">
        <v>2</v>
      </c>
      <c r="BQ1395">
        <v>3</v>
      </c>
      <c r="BR1395">
        <v>1</v>
      </c>
      <c r="BS1395">
        <v>2</v>
      </c>
    </row>
    <row r="1396" spans="1:72" hidden="1">
      <c r="A1396" s="9">
        <v>5444</v>
      </c>
      <c r="B1396" s="9">
        <v>2</v>
      </c>
      <c r="C1396" s="9">
        <v>4</v>
      </c>
      <c r="D1396" s="9">
        <v>4</v>
      </c>
      <c r="E1396" s="9">
        <v>7</v>
      </c>
      <c r="F1396" s="9">
        <v>0</v>
      </c>
      <c r="G1396" s="9">
        <v>0</v>
      </c>
      <c r="H1396" s="9">
        <v>1</v>
      </c>
      <c r="I1396" s="9">
        <v>0</v>
      </c>
      <c r="J1396" s="9">
        <v>0</v>
      </c>
      <c r="K1396" s="9">
        <v>0</v>
      </c>
      <c r="L1396" s="9">
        <v>0</v>
      </c>
      <c r="M1396" s="9">
        <v>2</v>
      </c>
      <c r="N1396" s="9">
        <v>1</v>
      </c>
      <c r="O1396" s="9">
        <v>1</v>
      </c>
      <c r="P1396" s="9">
        <v>1</v>
      </c>
      <c r="Q1396" s="9">
        <v>1</v>
      </c>
      <c r="R1396" s="9">
        <v>1</v>
      </c>
      <c r="S1396" s="9">
        <v>1</v>
      </c>
      <c r="T1396" s="9">
        <v>1</v>
      </c>
      <c r="U1396" s="9">
        <v>1</v>
      </c>
      <c r="V1396" s="9">
        <v>2</v>
      </c>
      <c r="W1396" s="75">
        <v>1</v>
      </c>
      <c r="X1396" s="75">
        <v>1</v>
      </c>
      <c r="Y1396" s="75">
        <v>2</v>
      </c>
      <c r="Z1396" s="9">
        <v>1</v>
      </c>
      <c r="AA1396" s="9">
        <v>2</v>
      </c>
      <c r="AB1396" s="9">
        <v>2</v>
      </c>
      <c r="AC1396" s="9">
        <v>1</v>
      </c>
      <c r="AD1396" s="9">
        <v>1</v>
      </c>
      <c r="AE1396" s="9">
        <v>1</v>
      </c>
      <c r="AF1396" s="9">
        <v>1</v>
      </c>
      <c r="AG1396" s="9">
        <v>2</v>
      </c>
      <c r="AH1396" s="91">
        <v>2</v>
      </c>
      <c r="AI1396" s="9">
        <v>2</v>
      </c>
      <c r="AJ1396">
        <v>1</v>
      </c>
      <c r="AK1396">
        <v>1</v>
      </c>
      <c r="AL1396" s="58">
        <v>2</v>
      </c>
      <c r="AM1396">
        <v>1</v>
      </c>
      <c r="AN1396">
        <v>1</v>
      </c>
      <c r="AO1396">
        <v>2</v>
      </c>
      <c r="AP1396">
        <v>2</v>
      </c>
      <c r="AQ1396">
        <v>2</v>
      </c>
      <c r="AR1396">
        <v>1</v>
      </c>
      <c r="AS1396">
        <v>2</v>
      </c>
      <c r="AT1396">
        <v>2</v>
      </c>
      <c r="AU1396">
        <v>2</v>
      </c>
      <c r="AV1396">
        <v>2</v>
      </c>
      <c r="AW1396">
        <v>1</v>
      </c>
      <c r="AX1396">
        <v>1</v>
      </c>
      <c r="AY1396">
        <v>2</v>
      </c>
      <c r="AZ1396">
        <v>2</v>
      </c>
      <c r="BA1396">
        <v>1</v>
      </c>
      <c r="BB1396">
        <v>1</v>
      </c>
      <c r="BC1396">
        <v>1</v>
      </c>
      <c r="BD1396">
        <v>1</v>
      </c>
      <c r="BE1396">
        <v>1</v>
      </c>
      <c r="BF1396">
        <v>1</v>
      </c>
      <c r="BG1396">
        <v>1</v>
      </c>
      <c r="BH1396">
        <v>1</v>
      </c>
      <c r="BI1396">
        <v>2</v>
      </c>
      <c r="BJ1396">
        <v>1</v>
      </c>
      <c r="BK1396">
        <v>2</v>
      </c>
      <c r="BL1396">
        <v>1</v>
      </c>
      <c r="BM1396">
        <v>2</v>
      </c>
      <c r="BN1396">
        <v>4</v>
      </c>
      <c r="BO1396">
        <v>1</v>
      </c>
      <c r="BP1396">
        <v>2</v>
      </c>
      <c r="BQ1396">
        <v>2</v>
      </c>
      <c r="BR1396">
        <v>1</v>
      </c>
      <c r="BS1396">
        <v>2</v>
      </c>
      <c r="BT1396" t="s">
        <v>659</v>
      </c>
    </row>
    <row r="1397" spans="1:72" hidden="1">
      <c r="A1397" s="9">
        <v>5445</v>
      </c>
      <c r="B1397" s="9">
        <v>1</v>
      </c>
      <c r="C1397" s="9">
        <v>1</v>
      </c>
      <c r="D1397" s="9">
        <v>1</v>
      </c>
      <c r="E1397" s="9">
        <v>12</v>
      </c>
      <c r="F1397" s="9">
        <v>0</v>
      </c>
      <c r="G1397" s="9">
        <v>0</v>
      </c>
      <c r="H1397" s="9">
        <v>1</v>
      </c>
      <c r="I1397" s="9">
        <v>1</v>
      </c>
      <c r="J1397" s="9">
        <v>0</v>
      </c>
      <c r="K1397" s="9">
        <v>0</v>
      </c>
      <c r="L1397" s="9">
        <v>0</v>
      </c>
      <c r="M1397" s="9">
        <v>1</v>
      </c>
      <c r="N1397" s="9">
        <v>2</v>
      </c>
      <c r="O1397" s="9">
        <v>2</v>
      </c>
      <c r="P1397" s="9">
        <v>2</v>
      </c>
      <c r="Q1397" s="9">
        <v>2</v>
      </c>
      <c r="R1397" s="9" t="s">
        <v>957</v>
      </c>
      <c r="S1397" s="9" t="s">
        <v>957</v>
      </c>
      <c r="T1397" s="9">
        <v>2</v>
      </c>
      <c r="U1397" s="9">
        <v>1</v>
      </c>
      <c r="V1397" s="9">
        <v>2</v>
      </c>
      <c r="W1397" s="75">
        <v>1</v>
      </c>
      <c r="X1397" s="75">
        <v>1</v>
      </c>
      <c r="Y1397" s="75">
        <v>2</v>
      </c>
      <c r="Z1397" s="9">
        <v>2</v>
      </c>
      <c r="AA1397" s="9">
        <v>1</v>
      </c>
      <c r="AB1397" s="9">
        <v>1</v>
      </c>
      <c r="AC1397" s="9">
        <v>2</v>
      </c>
      <c r="AD1397" s="9">
        <v>1</v>
      </c>
      <c r="AE1397" s="9">
        <v>2</v>
      </c>
      <c r="AF1397" s="9">
        <v>1</v>
      </c>
      <c r="AG1397" s="9">
        <v>2</v>
      </c>
      <c r="AH1397" s="9">
        <v>2</v>
      </c>
      <c r="AI1397" s="9">
        <v>2</v>
      </c>
      <c r="AJ1397">
        <v>2</v>
      </c>
      <c r="AK1397" t="s">
        <v>957</v>
      </c>
      <c r="AL1397" s="58">
        <v>2</v>
      </c>
      <c r="AM1397">
        <v>2</v>
      </c>
      <c r="AN1397">
        <v>1</v>
      </c>
      <c r="AO1397">
        <v>2</v>
      </c>
      <c r="AP1397">
        <v>1</v>
      </c>
      <c r="AQ1397">
        <v>2</v>
      </c>
      <c r="AR1397">
        <v>2</v>
      </c>
      <c r="AS1397">
        <v>2</v>
      </c>
      <c r="AT1397">
        <v>2</v>
      </c>
      <c r="AU1397">
        <v>2</v>
      </c>
      <c r="AV1397">
        <v>2</v>
      </c>
      <c r="AW1397">
        <v>1</v>
      </c>
      <c r="AX1397">
        <v>2</v>
      </c>
      <c r="AY1397">
        <v>2</v>
      </c>
      <c r="AZ1397">
        <v>2</v>
      </c>
      <c r="BA1397">
        <v>2</v>
      </c>
      <c r="BB1397">
        <v>2</v>
      </c>
      <c r="BC1397">
        <v>1</v>
      </c>
      <c r="BD1397">
        <v>1</v>
      </c>
      <c r="BE1397">
        <v>2</v>
      </c>
      <c r="BF1397" t="s">
        <v>968</v>
      </c>
      <c r="BG1397" t="s">
        <v>957</v>
      </c>
      <c r="BH1397">
        <v>1</v>
      </c>
      <c r="BI1397">
        <v>3</v>
      </c>
      <c r="BJ1397">
        <v>2</v>
      </c>
      <c r="BK1397">
        <v>3</v>
      </c>
      <c r="BL1397">
        <v>2</v>
      </c>
      <c r="BM1397">
        <v>2</v>
      </c>
      <c r="BN1397">
        <v>4</v>
      </c>
      <c r="BO1397">
        <v>3</v>
      </c>
      <c r="BP1397">
        <v>2</v>
      </c>
      <c r="BQ1397">
        <v>2</v>
      </c>
      <c r="BR1397">
        <v>4</v>
      </c>
      <c r="BS1397">
        <v>2</v>
      </c>
    </row>
    <row r="1398" spans="1:72" hidden="1">
      <c r="A1398" s="9">
        <v>5446</v>
      </c>
      <c r="B1398" s="9">
        <v>1</v>
      </c>
      <c r="C1398" s="9">
        <v>6</v>
      </c>
      <c r="D1398" s="9">
        <v>1</v>
      </c>
      <c r="E1398" s="9">
        <v>6</v>
      </c>
      <c r="F1398" s="9">
        <v>0</v>
      </c>
      <c r="G1398" s="9">
        <v>0</v>
      </c>
      <c r="H1398" s="9">
        <v>0</v>
      </c>
      <c r="I1398" s="9">
        <v>1</v>
      </c>
      <c r="J1398" s="9">
        <v>0</v>
      </c>
      <c r="K1398" s="9">
        <v>0</v>
      </c>
      <c r="L1398" s="9">
        <v>0</v>
      </c>
      <c r="M1398" s="9">
        <v>2</v>
      </c>
      <c r="N1398" s="9">
        <v>1</v>
      </c>
      <c r="O1398" s="9">
        <v>1</v>
      </c>
      <c r="P1398" s="9">
        <v>2</v>
      </c>
      <c r="Q1398" s="9">
        <v>1</v>
      </c>
      <c r="R1398" s="9">
        <v>1</v>
      </c>
      <c r="S1398" s="9">
        <v>1</v>
      </c>
      <c r="T1398" s="9">
        <v>2</v>
      </c>
      <c r="U1398" s="9">
        <v>1</v>
      </c>
      <c r="V1398" s="9">
        <v>2</v>
      </c>
      <c r="W1398" s="75">
        <v>2</v>
      </c>
      <c r="X1398" s="75" t="s">
        <v>956</v>
      </c>
      <c r="Y1398" s="75" t="s">
        <v>952</v>
      </c>
      <c r="Z1398" s="9" t="s">
        <v>952</v>
      </c>
      <c r="AA1398" s="9">
        <v>1</v>
      </c>
      <c r="AB1398" s="9">
        <v>1</v>
      </c>
      <c r="AC1398" s="9">
        <v>1</v>
      </c>
      <c r="AD1398" s="9">
        <v>2</v>
      </c>
      <c r="AE1398" s="9">
        <v>2</v>
      </c>
      <c r="AF1398" s="9">
        <v>1</v>
      </c>
      <c r="AG1398" s="9">
        <v>1</v>
      </c>
      <c r="AH1398" s="91"/>
      <c r="AI1398" s="9"/>
      <c r="AK1398" t="s">
        <v>957</v>
      </c>
      <c r="AL1398" s="58">
        <v>2</v>
      </c>
      <c r="AM1398">
        <v>1</v>
      </c>
      <c r="AN1398">
        <v>1</v>
      </c>
      <c r="AO1398">
        <v>2</v>
      </c>
      <c r="AP1398">
        <v>2</v>
      </c>
      <c r="AQ1398">
        <v>2</v>
      </c>
      <c r="AR1398">
        <v>1</v>
      </c>
      <c r="AS1398">
        <v>2</v>
      </c>
      <c r="AT1398">
        <v>2</v>
      </c>
      <c r="AU1398">
        <v>2</v>
      </c>
      <c r="AV1398">
        <v>2</v>
      </c>
      <c r="AW1398">
        <v>2</v>
      </c>
      <c r="AX1398">
        <v>2</v>
      </c>
      <c r="AY1398">
        <v>2</v>
      </c>
      <c r="AZ1398">
        <v>2</v>
      </c>
      <c r="BA1398">
        <v>2</v>
      </c>
      <c r="BB1398">
        <v>2</v>
      </c>
      <c r="BC1398">
        <v>1</v>
      </c>
      <c r="BD1398">
        <v>1</v>
      </c>
      <c r="BE1398">
        <v>2</v>
      </c>
      <c r="BF1398" t="s">
        <v>968</v>
      </c>
      <c r="BG1398" t="s">
        <v>957</v>
      </c>
      <c r="BH1398">
        <v>2</v>
      </c>
      <c r="BI1398">
        <v>2</v>
      </c>
      <c r="BJ1398">
        <v>2</v>
      </c>
      <c r="BK1398">
        <v>2</v>
      </c>
      <c r="BL1398">
        <v>2</v>
      </c>
      <c r="BM1398">
        <v>2</v>
      </c>
      <c r="BN1398">
        <v>4</v>
      </c>
      <c r="BO1398">
        <v>2</v>
      </c>
      <c r="BP1398">
        <v>2</v>
      </c>
      <c r="BQ1398">
        <v>2</v>
      </c>
      <c r="BR1398">
        <v>1</v>
      </c>
      <c r="BS1398">
        <v>2</v>
      </c>
    </row>
    <row r="1399" spans="1:72" hidden="1">
      <c r="A1399" s="9"/>
      <c r="B1399" s="9"/>
      <c r="C1399" s="9"/>
      <c r="D1399" s="9"/>
      <c r="E1399" s="9"/>
      <c r="F1399" s="9"/>
      <c r="G1399" s="9"/>
      <c r="H1399" s="9"/>
      <c r="I1399" s="9"/>
      <c r="J1399" s="9"/>
      <c r="K1399" s="9"/>
      <c r="L1399" s="9"/>
      <c r="M1399" s="9"/>
      <c r="N1399" s="9"/>
      <c r="O1399" s="9"/>
      <c r="P1399" s="9"/>
      <c r="Q1399" s="9"/>
      <c r="R1399" s="9"/>
      <c r="S1399" s="9"/>
      <c r="T1399" s="9"/>
      <c r="U1399" s="9"/>
      <c r="V1399" s="9"/>
      <c r="W1399" s="75"/>
      <c r="X1399" s="75"/>
      <c r="Y1399" s="75"/>
      <c r="Z1399" s="9"/>
      <c r="AA1399" s="9"/>
      <c r="AB1399" s="9"/>
      <c r="AC1399" s="9"/>
      <c r="AD1399" s="9"/>
      <c r="AE1399" s="9"/>
      <c r="AF1399" s="9"/>
      <c r="AG1399" s="9"/>
      <c r="AH1399" s="91"/>
      <c r="AI1399" s="9"/>
    </row>
    <row r="1400" spans="1:72" hidden="1">
      <c r="A1400" s="9"/>
      <c r="B1400" s="9"/>
      <c r="C1400" s="9"/>
      <c r="D1400" s="9"/>
      <c r="E1400" s="9"/>
      <c r="F1400" s="9"/>
      <c r="G1400" s="9"/>
      <c r="H1400" s="9"/>
      <c r="I1400" s="9"/>
      <c r="J1400" s="9"/>
      <c r="K1400" s="9"/>
      <c r="L1400" s="9"/>
      <c r="M1400" s="9"/>
      <c r="N1400" s="9"/>
      <c r="O1400" s="9"/>
      <c r="P1400" s="9"/>
      <c r="Q1400" s="9"/>
      <c r="R1400" s="9"/>
      <c r="S1400" s="9"/>
      <c r="T1400" s="9"/>
      <c r="U1400" s="9"/>
      <c r="V1400" s="9"/>
      <c r="W1400" s="75"/>
      <c r="X1400" s="75"/>
      <c r="Y1400" s="75"/>
      <c r="Z1400" s="9"/>
      <c r="AA1400" s="9"/>
      <c r="AB1400" s="9"/>
      <c r="AC1400" s="9"/>
      <c r="AD1400" s="9"/>
      <c r="AE1400" s="9"/>
      <c r="AF1400" s="9"/>
      <c r="AG1400" s="9"/>
      <c r="AH1400" s="91"/>
      <c r="AI1400" s="9"/>
    </row>
    <row r="1401" spans="1:72" hidden="1">
      <c r="A1401" s="9"/>
      <c r="B1401" s="9"/>
      <c r="C1401" s="9"/>
      <c r="D1401" s="9"/>
      <c r="E1401" s="9"/>
      <c r="F1401" s="9"/>
      <c r="G1401" s="9"/>
      <c r="H1401" s="9"/>
      <c r="I1401" s="9"/>
      <c r="J1401" s="9"/>
      <c r="K1401" s="9"/>
      <c r="L1401" s="9"/>
      <c r="M1401" s="9"/>
      <c r="N1401" s="9"/>
      <c r="O1401" s="9"/>
      <c r="P1401" s="9"/>
      <c r="Q1401" s="9"/>
      <c r="R1401" s="9"/>
      <c r="S1401" s="9"/>
      <c r="T1401" s="9"/>
      <c r="U1401" s="9"/>
      <c r="V1401" s="9"/>
      <c r="W1401" s="75"/>
      <c r="X1401" s="75"/>
      <c r="Y1401" s="75"/>
      <c r="Z1401" s="9"/>
      <c r="AA1401" s="9"/>
      <c r="AB1401" s="9"/>
      <c r="AC1401" s="9"/>
      <c r="AD1401" s="9"/>
      <c r="AE1401" s="9"/>
      <c r="AF1401" s="9"/>
      <c r="AG1401" s="9"/>
      <c r="AH1401" s="91"/>
      <c r="AI1401" s="9"/>
    </row>
    <row r="1402" spans="1:72" hidden="1">
      <c r="A1402" s="9"/>
      <c r="B1402" s="9"/>
      <c r="C1402" s="9"/>
      <c r="D1402" s="9"/>
      <c r="E1402" s="9"/>
      <c r="F1402" s="9"/>
      <c r="G1402" s="9"/>
      <c r="H1402" s="9"/>
      <c r="I1402" s="9"/>
      <c r="J1402" s="9"/>
      <c r="K1402" s="9"/>
      <c r="L1402" s="9"/>
      <c r="M1402" s="9"/>
      <c r="N1402" s="9"/>
      <c r="O1402" s="9"/>
      <c r="P1402" s="9"/>
      <c r="Q1402" s="9"/>
      <c r="R1402" s="9"/>
      <c r="S1402" s="9"/>
      <c r="T1402" s="9"/>
      <c r="U1402" s="9"/>
      <c r="V1402" s="9"/>
      <c r="W1402" s="75"/>
      <c r="X1402" s="75"/>
      <c r="Y1402" s="75"/>
      <c r="Z1402" s="9"/>
      <c r="AA1402" s="9"/>
      <c r="AB1402" s="9"/>
      <c r="AC1402" s="9"/>
      <c r="AD1402" s="9"/>
      <c r="AE1402" s="9"/>
      <c r="AF1402" s="9"/>
      <c r="AG1402" s="9"/>
      <c r="AH1402" s="91"/>
      <c r="AI1402" s="9"/>
    </row>
    <row r="1403" spans="1:72" hidden="1">
      <c r="A1403" s="9"/>
      <c r="B1403" s="9"/>
      <c r="C1403" s="9"/>
      <c r="D1403" s="9"/>
      <c r="E1403" s="9"/>
      <c r="F1403" s="9"/>
      <c r="G1403" s="9"/>
      <c r="H1403" s="9"/>
      <c r="I1403" s="9"/>
      <c r="J1403" s="9"/>
      <c r="K1403" s="9"/>
      <c r="L1403" s="9"/>
      <c r="M1403" s="9"/>
      <c r="N1403" s="9"/>
      <c r="O1403" s="9"/>
      <c r="P1403" s="9"/>
      <c r="Q1403" s="9"/>
      <c r="R1403" s="9"/>
      <c r="S1403" s="9"/>
      <c r="T1403" s="9"/>
      <c r="U1403" s="9"/>
      <c r="V1403" s="9"/>
      <c r="W1403" s="75"/>
      <c r="X1403" s="75"/>
      <c r="Y1403" s="75"/>
      <c r="Z1403" s="9"/>
      <c r="AA1403" s="9"/>
      <c r="AB1403" s="9"/>
      <c r="AC1403" s="9"/>
      <c r="AD1403" s="9"/>
      <c r="AE1403" s="9"/>
      <c r="AF1403" s="9"/>
      <c r="AG1403" s="9"/>
      <c r="AH1403" s="91"/>
      <c r="AI1403" s="9"/>
    </row>
    <row r="1404" spans="1:72" hidden="1">
      <c r="A1404" s="9"/>
      <c r="B1404" s="9"/>
      <c r="C1404" s="9"/>
      <c r="D1404" s="9"/>
      <c r="E1404" s="9"/>
      <c r="F1404" s="9"/>
      <c r="G1404" s="9"/>
      <c r="H1404" s="9"/>
      <c r="I1404" s="9"/>
      <c r="J1404" s="9"/>
      <c r="K1404" s="9"/>
      <c r="L1404" s="9"/>
      <c r="M1404" s="9"/>
      <c r="N1404" s="9"/>
      <c r="O1404" s="9"/>
      <c r="P1404" s="9"/>
      <c r="Q1404" s="9"/>
      <c r="R1404" s="9"/>
      <c r="S1404" s="9"/>
      <c r="T1404" s="9"/>
      <c r="U1404" s="9"/>
      <c r="V1404" s="9"/>
      <c r="W1404" s="75"/>
      <c r="X1404" s="75"/>
      <c r="Y1404" s="75"/>
      <c r="Z1404" s="9"/>
      <c r="AA1404" s="9"/>
      <c r="AB1404" s="9"/>
      <c r="AC1404" s="9"/>
      <c r="AD1404" s="9"/>
      <c r="AE1404" s="9"/>
      <c r="AF1404" s="9"/>
      <c r="AG1404" s="9"/>
      <c r="AH1404" s="91"/>
      <c r="AI1404" s="9"/>
    </row>
    <row r="1405" spans="1:72" hidden="1">
      <c r="A1405" s="9"/>
      <c r="B1405" s="9"/>
      <c r="C1405" s="9"/>
      <c r="D1405" s="9"/>
      <c r="E1405" s="9"/>
      <c r="F1405" s="9"/>
      <c r="G1405" s="9"/>
      <c r="H1405" s="9"/>
      <c r="I1405" s="9"/>
      <c r="J1405" s="9"/>
      <c r="K1405" s="9"/>
      <c r="L1405" s="9"/>
      <c r="M1405" s="9"/>
      <c r="N1405" s="9"/>
      <c r="O1405" s="9"/>
      <c r="P1405" s="9"/>
      <c r="Q1405" s="9"/>
      <c r="R1405" s="9"/>
      <c r="S1405" s="9"/>
      <c r="T1405" s="9"/>
      <c r="U1405" s="9"/>
      <c r="V1405" s="9"/>
      <c r="W1405" s="75"/>
      <c r="X1405" s="75"/>
      <c r="Y1405" s="75"/>
      <c r="Z1405" s="9"/>
      <c r="AA1405" s="9"/>
      <c r="AB1405" s="9"/>
      <c r="AC1405" s="9"/>
      <c r="AD1405" s="9"/>
      <c r="AE1405" s="9"/>
      <c r="AF1405" s="9"/>
      <c r="AG1405" s="9"/>
      <c r="AH1405" s="91"/>
      <c r="AI1405" s="9"/>
    </row>
    <row r="1406" spans="1:72" hidden="1">
      <c r="A1406" s="9"/>
      <c r="B1406" s="9"/>
      <c r="C1406" s="9"/>
      <c r="D1406" s="9"/>
      <c r="E1406" s="9"/>
      <c r="F1406" s="9"/>
      <c r="G1406" s="9"/>
      <c r="H1406" s="9"/>
      <c r="I1406" s="9"/>
      <c r="J1406" s="9"/>
      <c r="K1406" s="9"/>
      <c r="L1406" s="9"/>
      <c r="M1406" s="9"/>
      <c r="N1406" s="9"/>
      <c r="O1406" s="9"/>
      <c r="P1406" s="9"/>
      <c r="Q1406" s="9"/>
      <c r="R1406" s="9"/>
      <c r="S1406" s="9"/>
      <c r="T1406" s="9"/>
      <c r="U1406" s="9"/>
      <c r="V1406" s="9"/>
      <c r="W1406" s="75"/>
      <c r="X1406" s="75"/>
      <c r="Y1406" s="75"/>
      <c r="Z1406" s="9"/>
      <c r="AA1406" s="9"/>
      <c r="AB1406" s="9"/>
      <c r="AC1406" s="9"/>
      <c r="AD1406" s="9"/>
      <c r="AE1406" s="9"/>
      <c r="AF1406" s="9"/>
      <c r="AG1406" s="9"/>
      <c r="AH1406" s="91"/>
      <c r="AI1406" s="9"/>
    </row>
    <row r="1407" spans="1:72" hidden="1">
      <c r="A1407" s="9"/>
      <c r="B1407" s="9"/>
      <c r="C1407" s="9"/>
      <c r="D1407" s="9"/>
      <c r="E1407" s="9"/>
      <c r="F1407" s="9"/>
      <c r="G1407" s="9"/>
      <c r="H1407" s="9"/>
      <c r="I1407" s="9"/>
      <c r="J1407" s="9"/>
      <c r="K1407" s="9"/>
      <c r="L1407" s="9"/>
      <c r="M1407" s="9"/>
      <c r="N1407" s="9"/>
      <c r="O1407" s="9"/>
      <c r="P1407" s="9"/>
      <c r="Q1407" s="9"/>
      <c r="R1407" s="9"/>
      <c r="S1407" s="9"/>
      <c r="T1407" s="9"/>
      <c r="U1407" s="9"/>
      <c r="V1407" s="9"/>
      <c r="W1407" s="75"/>
      <c r="X1407" s="75"/>
      <c r="Y1407" s="75"/>
      <c r="Z1407" s="9"/>
      <c r="AA1407" s="9"/>
      <c r="AB1407" s="9"/>
      <c r="AC1407" s="9"/>
      <c r="AD1407" s="9"/>
      <c r="AE1407" s="9"/>
      <c r="AF1407" s="9"/>
      <c r="AG1407" s="9"/>
      <c r="AH1407" s="9"/>
      <c r="AI1407" s="9"/>
    </row>
    <row r="1408" spans="1:72" hidden="1">
      <c r="A1408" s="9"/>
      <c r="B1408" s="9"/>
      <c r="C1408" s="9"/>
      <c r="D1408" s="9"/>
      <c r="E1408" s="9"/>
      <c r="F1408" s="9"/>
      <c r="G1408" s="9"/>
      <c r="H1408" s="9"/>
      <c r="I1408" s="9"/>
      <c r="J1408" s="9"/>
      <c r="K1408" s="9"/>
      <c r="L1408" s="9"/>
      <c r="M1408" s="9"/>
      <c r="N1408" s="9"/>
      <c r="O1408" s="9"/>
      <c r="P1408" s="9"/>
      <c r="Q1408" s="9"/>
      <c r="R1408" s="9"/>
      <c r="S1408" s="9"/>
      <c r="T1408" s="9"/>
      <c r="U1408" s="9"/>
      <c r="V1408" s="9"/>
      <c r="W1408" s="75"/>
      <c r="X1408" s="75"/>
      <c r="Y1408" s="75"/>
      <c r="Z1408" s="9"/>
      <c r="AA1408" s="9"/>
      <c r="AB1408" s="9"/>
      <c r="AC1408" s="9"/>
      <c r="AD1408" s="9"/>
      <c r="AE1408" s="9"/>
      <c r="AF1408" s="9"/>
      <c r="AG1408" s="9"/>
      <c r="AH1408" s="91"/>
      <c r="AI1408" s="9"/>
    </row>
    <row r="1409" spans="1:35" hidden="1">
      <c r="A1409" s="9"/>
      <c r="B1409" s="9"/>
      <c r="C1409" s="9"/>
      <c r="D1409" s="9"/>
      <c r="E1409" s="9"/>
      <c r="F1409" s="9"/>
      <c r="G1409" s="9"/>
      <c r="H1409" s="9"/>
      <c r="I1409" s="9"/>
      <c r="J1409" s="9"/>
      <c r="K1409" s="9"/>
      <c r="L1409" s="9"/>
      <c r="M1409" s="9"/>
      <c r="N1409" s="9"/>
      <c r="O1409" s="9"/>
      <c r="P1409" s="9"/>
      <c r="Q1409" s="9"/>
      <c r="R1409" s="9"/>
      <c r="S1409" s="9"/>
      <c r="T1409" s="9"/>
      <c r="U1409" s="9"/>
      <c r="V1409" s="9"/>
      <c r="W1409" s="75"/>
      <c r="X1409" s="75"/>
      <c r="Y1409" s="75"/>
      <c r="Z1409" s="9"/>
      <c r="AA1409" s="9"/>
      <c r="AB1409" s="9"/>
      <c r="AC1409" s="9"/>
      <c r="AD1409" s="9"/>
      <c r="AE1409" s="9"/>
      <c r="AF1409" s="9"/>
      <c r="AG1409" s="9"/>
      <c r="AH1409" s="91"/>
      <c r="AI1409" s="9"/>
    </row>
    <row r="1410" spans="1:35" hidden="1">
      <c r="A1410" s="9"/>
      <c r="B1410" s="9"/>
      <c r="C1410" s="9"/>
      <c r="D1410" s="9"/>
      <c r="E1410" s="9"/>
      <c r="F1410" s="9"/>
      <c r="G1410" s="9"/>
      <c r="H1410" s="9"/>
      <c r="I1410" s="9"/>
      <c r="J1410" s="9"/>
      <c r="K1410" s="9"/>
      <c r="L1410" s="9"/>
      <c r="M1410" s="9"/>
      <c r="N1410" s="9"/>
      <c r="O1410" s="9"/>
      <c r="P1410" s="9"/>
      <c r="Q1410" s="9"/>
      <c r="R1410" s="9"/>
      <c r="S1410" s="9"/>
      <c r="T1410" s="9"/>
      <c r="U1410" s="9"/>
      <c r="V1410" s="9"/>
      <c r="W1410" s="75"/>
      <c r="X1410" s="75"/>
      <c r="Y1410" s="75"/>
      <c r="Z1410" s="9"/>
      <c r="AA1410" s="9"/>
      <c r="AB1410" s="9"/>
      <c r="AC1410" s="9"/>
      <c r="AD1410" s="9"/>
      <c r="AE1410" s="9"/>
      <c r="AF1410" s="9"/>
      <c r="AG1410" s="9"/>
      <c r="AH1410" s="91"/>
      <c r="AI1410" s="9"/>
    </row>
    <row r="1411" spans="1:35" hidden="1">
      <c r="A1411" s="9"/>
      <c r="B1411" s="9"/>
      <c r="C1411" s="9"/>
      <c r="D1411" s="9"/>
      <c r="E1411" s="9"/>
      <c r="F1411" s="9"/>
      <c r="G1411" s="9"/>
      <c r="H1411" s="9"/>
      <c r="I1411" s="9"/>
      <c r="J1411" s="9"/>
      <c r="K1411" s="9"/>
      <c r="L1411" s="9"/>
      <c r="M1411" s="9"/>
      <c r="N1411" s="9"/>
      <c r="O1411" s="9"/>
      <c r="P1411" s="9"/>
      <c r="Q1411" s="9"/>
      <c r="R1411" s="9"/>
      <c r="S1411" s="9"/>
      <c r="T1411" s="9"/>
      <c r="U1411" s="9"/>
      <c r="V1411" s="9"/>
      <c r="W1411" s="75"/>
      <c r="X1411" s="75"/>
      <c r="Y1411" s="75"/>
      <c r="Z1411" s="9"/>
      <c r="AA1411" s="9"/>
      <c r="AB1411" s="9"/>
      <c r="AC1411" s="9"/>
      <c r="AD1411" s="9"/>
      <c r="AE1411" s="9"/>
      <c r="AF1411" s="9"/>
      <c r="AG1411" s="9"/>
      <c r="AH1411" s="91"/>
      <c r="AI1411" s="9"/>
    </row>
    <row r="1412" spans="1:35" hidden="1">
      <c r="A1412" s="9"/>
      <c r="B1412" s="9"/>
      <c r="C1412" s="9"/>
      <c r="D1412" s="9"/>
      <c r="E1412" s="9"/>
      <c r="F1412" s="9"/>
      <c r="G1412" s="9"/>
      <c r="H1412" s="9"/>
      <c r="I1412" s="9"/>
      <c r="J1412" s="9"/>
      <c r="K1412" s="9"/>
      <c r="L1412" s="9"/>
      <c r="M1412" s="9"/>
      <c r="N1412" s="9"/>
      <c r="O1412" s="9"/>
      <c r="P1412" s="9"/>
      <c r="Q1412" s="9"/>
      <c r="R1412" s="9"/>
      <c r="S1412" s="9"/>
      <c r="T1412" s="9"/>
      <c r="U1412" s="9"/>
      <c r="V1412" s="9"/>
      <c r="W1412" s="75"/>
      <c r="X1412" s="75"/>
      <c r="Y1412" s="75"/>
      <c r="Z1412" s="9"/>
      <c r="AA1412" s="9"/>
      <c r="AB1412" s="9"/>
      <c r="AC1412" s="9"/>
      <c r="AD1412" s="9"/>
      <c r="AE1412" s="9"/>
      <c r="AF1412" s="9"/>
      <c r="AG1412" s="9"/>
      <c r="AH1412" s="9"/>
      <c r="AI1412" s="9"/>
    </row>
    <row r="1413" spans="1:35" hidden="1">
      <c r="A1413" s="9"/>
      <c r="B1413" s="9"/>
      <c r="C1413" s="9"/>
      <c r="D1413" s="9"/>
      <c r="E1413" s="9"/>
      <c r="F1413" s="9"/>
      <c r="G1413" s="9"/>
      <c r="H1413" s="9"/>
      <c r="I1413" s="9"/>
      <c r="J1413" s="9"/>
      <c r="K1413" s="9"/>
      <c r="L1413" s="9"/>
      <c r="M1413" s="9"/>
      <c r="N1413" s="9"/>
      <c r="O1413" s="9"/>
      <c r="P1413" s="9"/>
      <c r="Q1413" s="9"/>
      <c r="R1413" s="9"/>
      <c r="S1413" s="9"/>
      <c r="T1413" s="9"/>
      <c r="U1413" s="9"/>
      <c r="V1413" s="9"/>
      <c r="W1413" s="75"/>
      <c r="X1413" s="75"/>
      <c r="Y1413" s="75"/>
      <c r="Z1413" s="9"/>
      <c r="AA1413" s="9"/>
      <c r="AB1413" s="9"/>
      <c r="AC1413" s="9"/>
      <c r="AD1413" s="9"/>
      <c r="AE1413" s="9"/>
      <c r="AF1413" s="9"/>
      <c r="AG1413" s="9"/>
      <c r="AH1413" s="9"/>
      <c r="AI1413" s="9"/>
    </row>
    <row r="1414" spans="1:35" hidden="1">
      <c r="A1414" s="9"/>
      <c r="B1414" s="9"/>
      <c r="C1414" s="9"/>
      <c r="D1414" s="9"/>
      <c r="E1414" s="9"/>
      <c r="F1414" s="9"/>
      <c r="G1414" s="9"/>
      <c r="H1414" s="9"/>
      <c r="I1414" s="9"/>
      <c r="J1414" s="9"/>
      <c r="K1414" s="9"/>
      <c r="L1414" s="9"/>
      <c r="M1414" s="9"/>
      <c r="N1414" s="9"/>
      <c r="O1414" s="9"/>
      <c r="P1414" s="9"/>
      <c r="Q1414" s="9"/>
      <c r="R1414" s="9"/>
      <c r="S1414" s="9"/>
      <c r="T1414" s="9"/>
      <c r="U1414" s="9"/>
      <c r="V1414" s="9"/>
      <c r="W1414" s="75"/>
      <c r="X1414" s="75"/>
      <c r="Y1414" s="75"/>
      <c r="Z1414" s="9"/>
      <c r="AA1414" s="9"/>
      <c r="AB1414" s="9"/>
      <c r="AC1414" s="9"/>
      <c r="AD1414" s="9"/>
      <c r="AE1414" s="9"/>
      <c r="AF1414" s="9"/>
      <c r="AG1414" s="9"/>
      <c r="AH1414" s="91"/>
      <c r="AI1414" s="9"/>
    </row>
    <row r="1415" spans="1:35" hidden="1">
      <c r="A1415" s="9"/>
      <c r="B1415" s="9"/>
      <c r="C1415" s="9"/>
      <c r="D1415" s="9"/>
      <c r="E1415" s="9"/>
      <c r="F1415" s="9"/>
      <c r="G1415" s="9"/>
      <c r="H1415" s="9"/>
      <c r="I1415" s="9"/>
      <c r="J1415" s="9"/>
      <c r="K1415" s="9"/>
      <c r="L1415" s="9"/>
      <c r="M1415" s="9"/>
      <c r="N1415" s="9"/>
      <c r="O1415" s="9"/>
      <c r="P1415" s="9"/>
      <c r="Q1415" s="9"/>
      <c r="R1415" s="9"/>
      <c r="S1415" s="9"/>
      <c r="T1415" s="9"/>
      <c r="U1415" s="9"/>
      <c r="V1415" s="9"/>
      <c r="W1415" s="75"/>
      <c r="X1415" s="75"/>
      <c r="Y1415" s="75"/>
      <c r="Z1415" s="9"/>
      <c r="AA1415" s="9"/>
      <c r="AB1415" s="9"/>
      <c r="AC1415" s="9"/>
      <c r="AD1415" s="9"/>
      <c r="AE1415" s="9"/>
      <c r="AF1415" s="9"/>
      <c r="AG1415" s="9"/>
      <c r="AH1415" s="91"/>
      <c r="AI1415" s="9"/>
    </row>
    <row r="1416" spans="1:35" hidden="1">
      <c r="A1416" s="9"/>
      <c r="B1416" s="9"/>
      <c r="C1416" s="9"/>
      <c r="D1416" s="9"/>
      <c r="E1416" s="9"/>
      <c r="F1416" s="9"/>
      <c r="G1416" s="9"/>
      <c r="H1416" s="9"/>
      <c r="I1416" s="9"/>
      <c r="J1416" s="9"/>
      <c r="K1416" s="9"/>
      <c r="L1416" s="9"/>
      <c r="M1416" s="9"/>
      <c r="N1416" s="9"/>
      <c r="O1416" s="9"/>
      <c r="P1416" s="9"/>
      <c r="Q1416" s="9"/>
      <c r="R1416" s="9"/>
      <c r="S1416" s="9"/>
      <c r="T1416" s="9"/>
      <c r="U1416" s="9"/>
      <c r="V1416" s="9"/>
      <c r="W1416" s="75"/>
      <c r="X1416" s="75"/>
      <c r="Y1416" s="75"/>
      <c r="Z1416" s="9"/>
      <c r="AA1416" s="9"/>
      <c r="AB1416" s="9"/>
      <c r="AC1416" s="9"/>
      <c r="AD1416" s="9"/>
      <c r="AE1416" s="9"/>
      <c r="AF1416" s="9"/>
      <c r="AG1416" s="9"/>
      <c r="AH1416" s="91"/>
      <c r="AI1416" s="9"/>
    </row>
    <row r="1417" spans="1:35" hidden="1">
      <c r="A1417" s="9"/>
      <c r="B1417" s="9"/>
      <c r="C1417" s="9"/>
      <c r="D1417" s="9"/>
      <c r="E1417" s="9"/>
      <c r="F1417" s="9"/>
      <c r="G1417" s="9"/>
      <c r="H1417" s="9"/>
      <c r="I1417" s="9"/>
      <c r="J1417" s="9"/>
      <c r="K1417" s="9"/>
      <c r="L1417" s="9"/>
      <c r="M1417" s="9"/>
      <c r="N1417" s="9"/>
      <c r="O1417" s="9"/>
      <c r="P1417" s="9"/>
      <c r="Q1417" s="9"/>
      <c r="R1417" s="9"/>
      <c r="S1417" s="9"/>
      <c r="T1417" s="9"/>
      <c r="U1417" s="9"/>
      <c r="V1417" s="9"/>
      <c r="W1417" s="75"/>
      <c r="X1417" s="75"/>
      <c r="Y1417" s="75"/>
      <c r="Z1417" s="9"/>
      <c r="AA1417" s="9"/>
      <c r="AB1417" s="9"/>
      <c r="AC1417" s="9"/>
      <c r="AD1417" s="9"/>
      <c r="AE1417" s="9"/>
      <c r="AF1417" s="9"/>
      <c r="AG1417" s="9"/>
      <c r="AH1417" s="91"/>
      <c r="AI1417" s="9"/>
    </row>
    <row r="1418" spans="1:35" hidden="1">
      <c r="A1418" s="9"/>
      <c r="B1418" s="9"/>
      <c r="C1418" s="9"/>
      <c r="D1418" s="9"/>
      <c r="E1418" s="9"/>
      <c r="F1418" s="9"/>
      <c r="G1418" s="9"/>
      <c r="H1418" s="9"/>
      <c r="I1418" s="9"/>
      <c r="J1418" s="9"/>
      <c r="K1418" s="9"/>
      <c r="L1418" s="9"/>
      <c r="M1418" s="9"/>
      <c r="N1418" s="9"/>
      <c r="O1418" s="9"/>
      <c r="P1418" s="9"/>
      <c r="Q1418" s="9"/>
      <c r="R1418" s="9"/>
      <c r="S1418" s="9"/>
      <c r="T1418" s="9"/>
      <c r="U1418" s="9"/>
      <c r="V1418" s="9"/>
      <c r="W1418" s="75"/>
      <c r="X1418" s="75"/>
      <c r="Y1418" s="75"/>
      <c r="Z1418" s="9"/>
      <c r="AA1418" s="9"/>
      <c r="AB1418" s="9"/>
      <c r="AC1418" s="9"/>
      <c r="AD1418" s="9"/>
      <c r="AE1418" s="9"/>
      <c r="AF1418" s="9"/>
      <c r="AG1418" s="9"/>
      <c r="AH1418" s="9"/>
      <c r="AI1418" s="9"/>
    </row>
    <row r="1419" spans="1:35" hidden="1">
      <c r="A1419" s="9"/>
      <c r="B1419" s="9"/>
      <c r="C1419" s="9"/>
      <c r="D1419" s="9"/>
      <c r="E1419" s="9"/>
      <c r="F1419" s="9"/>
      <c r="G1419" s="9"/>
      <c r="H1419" s="9"/>
      <c r="I1419" s="9"/>
      <c r="J1419" s="9"/>
      <c r="K1419" s="9"/>
      <c r="L1419" s="9"/>
      <c r="M1419" s="9"/>
      <c r="N1419" s="9"/>
      <c r="O1419" s="9"/>
      <c r="P1419" s="9"/>
      <c r="Q1419" s="9"/>
      <c r="R1419" s="9"/>
      <c r="S1419" s="9"/>
      <c r="T1419" s="9"/>
      <c r="U1419" s="9"/>
      <c r="V1419" s="9"/>
      <c r="W1419" s="75"/>
      <c r="X1419" s="75"/>
      <c r="Y1419" s="75"/>
      <c r="Z1419" s="9"/>
      <c r="AA1419" s="9"/>
      <c r="AB1419" s="9"/>
      <c r="AC1419" s="9"/>
      <c r="AD1419" s="9"/>
      <c r="AE1419" s="9"/>
      <c r="AF1419" s="9"/>
      <c r="AG1419" s="9"/>
      <c r="AH1419" s="91"/>
      <c r="AI1419" s="9"/>
    </row>
    <row r="1420" spans="1:35" hidden="1">
      <c r="A1420" s="9"/>
      <c r="B1420" s="9"/>
      <c r="C1420" s="9"/>
      <c r="D1420" s="9"/>
      <c r="E1420" s="9"/>
      <c r="F1420" s="9"/>
      <c r="G1420" s="9"/>
      <c r="H1420" s="9"/>
      <c r="I1420" s="9"/>
      <c r="J1420" s="9"/>
      <c r="K1420" s="9"/>
      <c r="L1420" s="9"/>
      <c r="M1420" s="9"/>
      <c r="N1420" s="9"/>
      <c r="O1420" s="9"/>
      <c r="P1420" s="9"/>
      <c r="Q1420" s="9"/>
      <c r="R1420" s="9"/>
      <c r="S1420" s="9"/>
      <c r="T1420" s="9"/>
      <c r="U1420" s="9"/>
      <c r="V1420" s="9"/>
      <c r="W1420" s="75"/>
      <c r="X1420" s="75"/>
      <c r="Y1420" s="75"/>
      <c r="Z1420" s="9"/>
      <c r="AA1420" s="9"/>
      <c r="AB1420" s="9"/>
      <c r="AC1420" s="9"/>
      <c r="AD1420" s="9"/>
      <c r="AE1420" s="9"/>
      <c r="AF1420" s="9"/>
      <c r="AG1420" s="9"/>
      <c r="AH1420" s="9"/>
      <c r="AI1420" s="9"/>
    </row>
    <row r="1421" spans="1:35" hidden="1">
      <c r="A1421" s="9"/>
      <c r="B1421" s="9"/>
      <c r="C1421" s="9"/>
      <c r="D1421" s="9"/>
      <c r="E1421" s="9"/>
      <c r="F1421" s="9"/>
      <c r="G1421" s="9"/>
      <c r="H1421" s="9"/>
      <c r="I1421" s="9"/>
      <c r="J1421" s="9"/>
      <c r="K1421" s="9"/>
      <c r="L1421" s="9"/>
      <c r="M1421" s="9"/>
      <c r="N1421" s="9"/>
      <c r="O1421" s="9"/>
      <c r="P1421" s="9"/>
      <c r="Q1421" s="9"/>
      <c r="R1421" s="9"/>
      <c r="S1421" s="9"/>
      <c r="T1421" s="9"/>
      <c r="U1421" s="9"/>
      <c r="V1421" s="9"/>
      <c r="W1421" s="75"/>
      <c r="X1421" s="75"/>
      <c r="Y1421" s="75"/>
      <c r="Z1421" s="9"/>
      <c r="AA1421" s="9"/>
      <c r="AB1421" s="9"/>
      <c r="AC1421" s="9"/>
      <c r="AD1421" s="9"/>
      <c r="AE1421" s="9"/>
      <c r="AF1421" s="9"/>
      <c r="AG1421" s="9"/>
      <c r="AH1421" s="91"/>
      <c r="AI1421" s="9"/>
    </row>
    <row r="1422" spans="1:35" hidden="1">
      <c r="A1422" s="9"/>
      <c r="B1422" s="9"/>
      <c r="C1422" s="9"/>
      <c r="D1422" s="9"/>
      <c r="E1422" s="9"/>
      <c r="F1422" s="9"/>
      <c r="G1422" s="9"/>
      <c r="H1422" s="9"/>
      <c r="I1422" s="9"/>
      <c r="J1422" s="9"/>
      <c r="K1422" s="9"/>
      <c r="L1422" s="9"/>
      <c r="M1422" s="9"/>
      <c r="N1422" s="9"/>
      <c r="O1422" s="9"/>
      <c r="P1422" s="9"/>
      <c r="Q1422" s="9"/>
      <c r="R1422" s="9"/>
      <c r="S1422" s="9"/>
      <c r="T1422" s="9"/>
      <c r="U1422" s="9"/>
      <c r="V1422" s="9"/>
      <c r="W1422" s="75"/>
      <c r="X1422" s="75"/>
      <c r="Y1422" s="75"/>
      <c r="Z1422" s="9"/>
      <c r="AA1422" s="9"/>
      <c r="AB1422" s="9"/>
      <c r="AC1422" s="9"/>
      <c r="AD1422" s="9"/>
      <c r="AE1422" s="9"/>
      <c r="AF1422" s="9"/>
      <c r="AG1422" s="9"/>
      <c r="AH1422" s="91"/>
      <c r="AI1422" s="9"/>
    </row>
    <row r="1423" spans="1:35" hidden="1">
      <c r="A1423" s="9"/>
      <c r="B1423" s="9"/>
      <c r="C1423" s="9"/>
      <c r="D1423" s="9"/>
      <c r="E1423" s="9"/>
      <c r="F1423" s="9"/>
      <c r="G1423" s="9"/>
      <c r="H1423" s="9"/>
      <c r="I1423" s="9"/>
      <c r="J1423" s="9"/>
      <c r="K1423" s="9"/>
      <c r="L1423" s="9"/>
      <c r="M1423" s="9"/>
      <c r="N1423" s="9"/>
      <c r="O1423" s="9"/>
      <c r="P1423" s="9"/>
      <c r="Q1423" s="9"/>
      <c r="R1423" s="9"/>
      <c r="S1423" s="9"/>
      <c r="T1423" s="9"/>
      <c r="U1423" s="9"/>
      <c r="V1423" s="9"/>
      <c r="W1423" s="75"/>
      <c r="X1423" s="75"/>
      <c r="Y1423" s="75"/>
      <c r="Z1423" s="9"/>
      <c r="AA1423" s="9"/>
      <c r="AB1423" s="9"/>
      <c r="AC1423" s="9"/>
      <c r="AD1423" s="9"/>
      <c r="AE1423" s="9"/>
      <c r="AF1423" s="9"/>
      <c r="AG1423" s="9"/>
      <c r="AH1423" s="91"/>
      <c r="AI1423" s="9"/>
    </row>
    <row r="1424" spans="1:35" hidden="1">
      <c r="A1424" s="9"/>
      <c r="B1424" s="9"/>
      <c r="C1424" s="9"/>
      <c r="D1424" s="9"/>
      <c r="E1424" s="9"/>
      <c r="F1424" s="9"/>
      <c r="G1424" s="9"/>
      <c r="H1424" s="9"/>
      <c r="I1424" s="9"/>
      <c r="J1424" s="9"/>
      <c r="K1424" s="9"/>
      <c r="L1424" s="9"/>
      <c r="M1424" s="9"/>
      <c r="N1424" s="9"/>
      <c r="O1424" s="9"/>
      <c r="P1424" s="9"/>
      <c r="Q1424" s="9"/>
      <c r="R1424" s="9"/>
      <c r="S1424" s="9"/>
      <c r="T1424" s="9"/>
      <c r="U1424" s="9"/>
      <c r="V1424" s="9"/>
      <c r="W1424" s="75"/>
      <c r="X1424" s="75"/>
      <c r="Y1424" s="75"/>
      <c r="Z1424" s="9"/>
      <c r="AA1424" s="9"/>
      <c r="AB1424" s="9"/>
      <c r="AC1424" s="9"/>
      <c r="AD1424" s="9"/>
      <c r="AE1424" s="9"/>
      <c r="AF1424" s="9"/>
      <c r="AG1424" s="9"/>
      <c r="AH1424" s="91"/>
      <c r="AI1424" s="9"/>
    </row>
    <row r="1425" spans="1:35" hidden="1">
      <c r="A1425" s="9"/>
      <c r="B1425" s="9"/>
      <c r="C1425" s="9"/>
      <c r="D1425" s="9"/>
      <c r="E1425" s="9"/>
      <c r="F1425" s="9"/>
      <c r="G1425" s="9"/>
      <c r="H1425" s="9"/>
      <c r="I1425" s="9"/>
      <c r="J1425" s="9"/>
      <c r="K1425" s="9"/>
      <c r="L1425" s="9"/>
      <c r="M1425" s="9"/>
      <c r="N1425" s="9"/>
      <c r="O1425" s="9"/>
      <c r="P1425" s="9"/>
      <c r="Q1425" s="9"/>
      <c r="R1425" s="9"/>
      <c r="S1425" s="9"/>
      <c r="T1425" s="9"/>
      <c r="U1425" s="9"/>
      <c r="V1425" s="9"/>
      <c r="W1425" s="75"/>
      <c r="X1425" s="75"/>
      <c r="Y1425" s="75"/>
      <c r="Z1425" s="9"/>
      <c r="AA1425" s="9"/>
      <c r="AB1425" s="9"/>
      <c r="AC1425" s="9"/>
      <c r="AD1425" s="9"/>
      <c r="AE1425" s="9"/>
      <c r="AF1425" s="9"/>
      <c r="AG1425" s="9"/>
      <c r="AH1425" s="91"/>
      <c r="AI1425" s="9"/>
    </row>
    <row r="1426" spans="1:35" hidden="1">
      <c r="A1426" s="9"/>
      <c r="B1426" s="9"/>
      <c r="C1426" s="9"/>
      <c r="D1426" s="9"/>
      <c r="E1426" s="9"/>
      <c r="F1426" s="9"/>
      <c r="G1426" s="9"/>
      <c r="H1426" s="9"/>
      <c r="I1426" s="9"/>
      <c r="J1426" s="9"/>
      <c r="K1426" s="9"/>
      <c r="L1426" s="9"/>
      <c r="M1426" s="9"/>
      <c r="N1426" s="9"/>
      <c r="O1426" s="9"/>
      <c r="P1426" s="9"/>
      <c r="Q1426" s="9"/>
      <c r="R1426" s="9"/>
      <c r="S1426" s="9"/>
      <c r="T1426" s="9"/>
      <c r="U1426" s="9"/>
      <c r="V1426" s="9"/>
      <c r="W1426" s="75"/>
      <c r="X1426" s="75"/>
      <c r="Y1426" s="75"/>
      <c r="Z1426" s="9"/>
      <c r="AA1426" s="9"/>
      <c r="AB1426" s="9"/>
      <c r="AC1426" s="9"/>
      <c r="AD1426" s="9"/>
      <c r="AE1426" s="9"/>
      <c r="AF1426" s="9"/>
      <c r="AG1426" s="9"/>
      <c r="AH1426" s="91"/>
      <c r="AI1426" s="9"/>
    </row>
    <row r="1427" spans="1:35" hidden="1">
      <c r="A1427" s="9"/>
      <c r="B1427" s="9"/>
      <c r="C1427" s="9"/>
      <c r="D1427" s="9"/>
      <c r="E1427" s="9"/>
      <c r="F1427" s="9"/>
      <c r="G1427" s="9"/>
      <c r="H1427" s="9"/>
      <c r="I1427" s="9"/>
      <c r="J1427" s="9"/>
      <c r="K1427" s="9"/>
      <c r="L1427" s="9"/>
      <c r="M1427" s="9"/>
      <c r="N1427" s="9"/>
      <c r="O1427" s="9"/>
      <c r="P1427" s="9"/>
      <c r="Q1427" s="9"/>
      <c r="R1427" s="9"/>
      <c r="S1427" s="9"/>
      <c r="T1427" s="9"/>
      <c r="U1427" s="9"/>
      <c r="V1427" s="9"/>
      <c r="W1427" s="75"/>
      <c r="X1427" s="75"/>
      <c r="Y1427" s="75"/>
      <c r="Z1427" s="9"/>
      <c r="AA1427" s="9"/>
      <c r="AB1427" s="9"/>
      <c r="AC1427" s="9"/>
      <c r="AD1427" s="9"/>
      <c r="AE1427" s="9"/>
      <c r="AF1427" s="9"/>
      <c r="AG1427" s="9"/>
      <c r="AH1427" s="9"/>
      <c r="AI1427" s="9"/>
    </row>
    <row r="1428" spans="1:35" hidden="1">
      <c r="A1428" s="9"/>
      <c r="B1428" s="9"/>
      <c r="C1428" s="9"/>
      <c r="D1428" s="9"/>
      <c r="E1428" s="9"/>
      <c r="F1428" s="9"/>
      <c r="G1428" s="9"/>
      <c r="H1428" s="9"/>
      <c r="I1428" s="9"/>
      <c r="J1428" s="9"/>
      <c r="K1428" s="9"/>
      <c r="L1428" s="9"/>
      <c r="M1428" s="9"/>
      <c r="N1428" s="9"/>
      <c r="O1428" s="9"/>
      <c r="P1428" s="9"/>
      <c r="Q1428" s="9"/>
      <c r="R1428" s="9"/>
      <c r="S1428" s="9"/>
      <c r="T1428" s="9"/>
      <c r="U1428" s="9"/>
      <c r="V1428" s="9"/>
      <c r="W1428" s="75"/>
      <c r="X1428" s="75"/>
      <c r="Y1428" s="75"/>
      <c r="Z1428" s="9"/>
      <c r="AA1428" s="9"/>
      <c r="AB1428" s="9"/>
      <c r="AC1428" s="9"/>
      <c r="AD1428" s="9"/>
      <c r="AE1428" s="9"/>
      <c r="AF1428" s="9"/>
      <c r="AG1428" s="9"/>
      <c r="AH1428" s="91"/>
      <c r="AI1428" s="9"/>
    </row>
    <row r="1429" spans="1:35" hidden="1">
      <c r="A1429" s="9"/>
      <c r="B1429" s="9"/>
      <c r="C1429" s="9"/>
      <c r="D1429" s="9"/>
      <c r="E1429" s="9"/>
      <c r="F1429" s="9"/>
      <c r="G1429" s="9"/>
      <c r="H1429" s="9"/>
      <c r="I1429" s="9"/>
      <c r="J1429" s="9"/>
      <c r="K1429" s="9"/>
      <c r="L1429" s="9"/>
      <c r="M1429" s="9"/>
      <c r="N1429" s="9"/>
      <c r="O1429" s="9"/>
      <c r="P1429" s="9"/>
      <c r="Q1429" s="9"/>
      <c r="R1429" s="9"/>
      <c r="S1429" s="9"/>
      <c r="T1429" s="9"/>
      <c r="U1429" s="9"/>
      <c r="V1429" s="9"/>
      <c r="W1429" s="75"/>
      <c r="X1429" s="75"/>
      <c r="Y1429" s="75"/>
      <c r="Z1429" s="9"/>
      <c r="AA1429" s="9"/>
      <c r="AB1429" s="9"/>
      <c r="AC1429" s="9"/>
      <c r="AD1429" s="9"/>
      <c r="AE1429" s="9"/>
      <c r="AF1429" s="9"/>
      <c r="AG1429" s="9"/>
      <c r="AH1429" s="91"/>
      <c r="AI1429" s="9"/>
    </row>
    <row r="1430" spans="1:35" hidden="1">
      <c r="A1430" s="9"/>
      <c r="B1430" s="9"/>
      <c r="C1430" s="9"/>
      <c r="D1430" s="9"/>
      <c r="E1430" s="9"/>
      <c r="F1430" s="9"/>
      <c r="G1430" s="9"/>
      <c r="H1430" s="9"/>
      <c r="I1430" s="9"/>
      <c r="J1430" s="9"/>
      <c r="K1430" s="9"/>
      <c r="L1430" s="9"/>
      <c r="M1430" s="9"/>
      <c r="N1430" s="9"/>
      <c r="O1430" s="9"/>
      <c r="P1430" s="9"/>
      <c r="Q1430" s="9"/>
      <c r="R1430" s="9"/>
      <c r="S1430" s="9"/>
      <c r="T1430" s="9"/>
      <c r="U1430" s="9"/>
      <c r="V1430" s="9"/>
      <c r="W1430" s="75"/>
      <c r="X1430" s="75"/>
      <c r="Y1430" s="75"/>
      <c r="Z1430" s="9"/>
      <c r="AA1430" s="9"/>
      <c r="AB1430" s="9"/>
      <c r="AC1430" s="9"/>
      <c r="AD1430" s="9"/>
      <c r="AE1430" s="9"/>
      <c r="AF1430" s="9"/>
      <c r="AG1430" s="9"/>
      <c r="AH1430" s="91"/>
      <c r="AI1430" s="9"/>
    </row>
    <row r="1431" spans="1:35" hidden="1">
      <c r="A1431" s="9"/>
      <c r="B1431" s="9"/>
      <c r="C1431" s="9"/>
      <c r="D1431" s="9"/>
      <c r="E1431" s="9"/>
      <c r="F1431" s="9"/>
      <c r="G1431" s="9"/>
      <c r="H1431" s="9"/>
      <c r="I1431" s="9"/>
      <c r="J1431" s="9"/>
      <c r="K1431" s="9"/>
      <c r="L1431" s="9"/>
      <c r="M1431" s="9"/>
      <c r="N1431" s="9"/>
      <c r="O1431" s="9"/>
      <c r="P1431" s="9"/>
      <c r="Q1431" s="9"/>
      <c r="R1431" s="9"/>
      <c r="S1431" s="9"/>
      <c r="T1431" s="9"/>
      <c r="U1431" s="9"/>
      <c r="V1431" s="9"/>
      <c r="W1431" s="75"/>
      <c r="X1431" s="75"/>
      <c r="Y1431" s="75"/>
      <c r="Z1431" s="9"/>
      <c r="AA1431" s="9"/>
      <c r="AB1431" s="9"/>
      <c r="AC1431" s="9"/>
      <c r="AD1431" s="9"/>
      <c r="AE1431" s="9"/>
      <c r="AF1431" s="9"/>
      <c r="AG1431" s="9"/>
      <c r="AH1431" s="91"/>
      <c r="AI1431" s="9"/>
    </row>
    <row r="1432" spans="1:35" hidden="1">
      <c r="A1432" s="9"/>
      <c r="B1432" s="9"/>
      <c r="C1432" s="9"/>
      <c r="D1432" s="9"/>
      <c r="E1432" s="9"/>
      <c r="F1432" s="9"/>
      <c r="G1432" s="9"/>
      <c r="H1432" s="9"/>
      <c r="I1432" s="9"/>
      <c r="J1432" s="9"/>
      <c r="K1432" s="9"/>
      <c r="L1432" s="9"/>
      <c r="M1432" s="9"/>
      <c r="N1432" s="9"/>
      <c r="O1432" s="9"/>
      <c r="P1432" s="9"/>
      <c r="Q1432" s="9"/>
      <c r="R1432" s="9"/>
      <c r="S1432" s="9"/>
      <c r="T1432" s="9"/>
      <c r="U1432" s="9"/>
      <c r="V1432" s="9"/>
      <c r="W1432" s="75"/>
      <c r="X1432" s="75"/>
      <c r="Y1432" s="75"/>
      <c r="Z1432" s="9"/>
      <c r="AA1432" s="9"/>
      <c r="AB1432" s="9"/>
      <c r="AC1432" s="9"/>
      <c r="AD1432" s="9"/>
      <c r="AE1432" s="9"/>
      <c r="AF1432" s="9"/>
      <c r="AG1432" s="9"/>
      <c r="AH1432" s="91"/>
      <c r="AI1432" s="9"/>
    </row>
    <row r="1433" spans="1:35" hidden="1">
      <c r="A1433" s="9"/>
      <c r="B1433" s="9"/>
      <c r="C1433" s="9"/>
      <c r="D1433" s="9"/>
      <c r="E1433" s="9"/>
      <c r="F1433" s="9"/>
      <c r="G1433" s="9"/>
      <c r="H1433" s="9"/>
      <c r="I1433" s="9"/>
      <c r="J1433" s="9"/>
      <c r="K1433" s="9"/>
      <c r="L1433" s="9"/>
      <c r="M1433" s="9"/>
      <c r="N1433" s="9"/>
      <c r="O1433" s="9"/>
      <c r="P1433" s="9"/>
      <c r="Q1433" s="9"/>
      <c r="R1433" s="9"/>
      <c r="S1433" s="9"/>
      <c r="T1433" s="9"/>
      <c r="U1433" s="9"/>
      <c r="V1433" s="9"/>
      <c r="W1433" s="75"/>
      <c r="X1433" s="75"/>
      <c r="Y1433" s="75"/>
      <c r="Z1433" s="9"/>
      <c r="AA1433" s="9"/>
      <c r="AB1433" s="9"/>
      <c r="AC1433" s="9"/>
      <c r="AD1433" s="9"/>
      <c r="AE1433" s="9"/>
      <c r="AF1433" s="9"/>
      <c r="AG1433" s="9"/>
      <c r="AH1433" s="91"/>
      <c r="AI1433" s="9"/>
    </row>
    <row r="1434" spans="1:35" hidden="1">
      <c r="A1434" s="9"/>
      <c r="B1434" s="9"/>
      <c r="C1434" s="9"/>
      <c r="D1434" s="9"/>
      <c r="E1434" s="9"/>
      <c r="F1434" s="9"/>
      <c r="G1434" s="9"/>
      <c r="H1434" s="9"/>
      <c r="I1434" s="9"/>
      <c r="J1434" s="9"/>
      <c r="K1434" s="9"/>
      <c r="L1434" s="9"/>
      <c r="M1434" s="9"/>
      <c r="N1434" s="9"/>
      <c r="O1434" s="9"/>
      <c r="P1434" s="9"/>
      <c r="Q1434" s="9"/>
      <c r="R1434" s="9"/>
      <c r="S1434" s="9"/>
      <c r="T1434" s="9"/>
      <c r="U1434" s="9"/>
      <c r="V1434" s="9"/>
      <c r="W1434" s="75"/>
      <c r="X1434" s="75"/>
      <c r="Y1434" s="75"/>
      <c r="Z1434" s="9"/>
      <c r="AA1434" s="9"/>
      <c r="AB1434" s="9"/>
      <c r="AC1434" s="9"/>
      <c r="AD1434" s="9"/>
      <c r="AE1434" s="9"/>
      <c r="AF1434" s="9"/>
      <c r="AG1434" s="9"/>
      <c r="AH1434" s="91"/>
      <c r="AI1434" s="9"/>
    </row>
    <row r="1435" spans="1:35" hidden="1">
      <c r="A1435" s="9"/>
      <c r="B1435" s="9"/>
      <c r="C1435" s="9"/>
      <c r="D1435" s="9"/>
      <c r="E1435" s="9"/>
      <c r="F1435" s="9"/>
      <c r="G1435" s="9"/>
      <c r="H1435" s="9"/>
      <c r="I1435" s="9"/>
      <c r="J1435" s="9"/>
      <c r="K1435" s="9"/>
      <c r="L1435" s="9"/>
      <c r="M1435" s="9"/>
      <c r="N1435" s="9"/>
      <c r="O1435" s="9"/>
      <c r="P1435" s="9"/>
      <c r="Q1435" s="9"/>
      <c r="R1435" s="9"/>
      <c r="S1435" s="9"/>
      <c r="T1435" s="9"/>
      <c r="U1435" s="9"/>
      <c r="V1435" s="9"/>
      <c r="W1435" s="75"/>
      <c r="X1435" s="75"/>
      <c r="Y1435" s="75"/>
      <c r="Z1435" s="9"/>
      <c r="AA1435" s="9"/>
      <c r="AB1435" s="9"/>
      <c r="AC1435" s="9"/>
      <c r="AD1435" s="9"/>
      <c r="AE1435" s="9"/>
      <c r="AF1435" s="9"/>
      <c r="AG1435" s="9"/>
      <c r="AH1435" s="91"/>
      <c r="AI1435" s="9"/>
    </row>
    <row r="1436" spans="1:35" hidden="1">
      <c r="A1436" s="9"/>
      <c r="B1436" s="9"/>
      <c r="C1436" s="9"/>
      <c r="D1436" s="9"/>
      <c r="E1436" s="9"/>
      <c r="F1436" s="9"/>
      <c r="G1436" s="9"/>
      <c r="H1436" s="9"/>
      <c r="I1436" s="9"/>
      <c r="J1436" s="9"/>
      <c r="K1436" s="9"/>
      <c r="L1436" s="9"/>
      <c r="M1436" s="9"/>
      <c r="N1436" s="9"/>
      <c r="O1436" s="9"/>
      <c r="P1436" s="9"/>
      <c r="Q1436" s="9"/>
      <c r="R1436" s="9"/>
      <c r="S1436" s="9"/>
      <c r="T1436" s="9"/>
      <c r="U1436" s="9"/>
      <c r="V1436" s="9"/>
      <c r="W1436" s="75"/>
      <c r="X1436" s="75"/>
      <c r="Y1436" s="75"/>
      <c r="Z1436" s="9"/>
      <c r="AA1436" s="9"/>
      <c r="AB1436" s="9"/>
      <c r="AC1436" s="9"/>
      <c r="AD1436" s="9"/>
      <c r="AE1436" s="9"/>
      <c r="AF1436" s="9"/>
      <c r="AG1436" s="9"/>
      <c r="AH1436" s="91"/>
      <c r="AI1436" s="9"/>
    </row>
    <row r="1437" spans="1:35" hidden="1">
      <c r="A1437" s="9"/>
      <c r="B1437" s="9"/>
      <c r="C1437" s="9"/>
      <c r="D1437" s="9"/>
      <c r="E1437" s="9"/>
      <c r="F1437" s="9"/>
      <c r="G1437" s="9"/>
      <c r="H1437" s="9"/>
      <c r="I1437" s="9"/>
      <c r="J1437" s="9"/>
      <c r="K1437" s="9"/>
      <c r="L1437" s="9"/>
      <c r="M1437" s="9"/>
      <c r="N1437" s="9"/>
      <c r="O1437" s="9"/>
      <c r="P1437" s="9"/>
      <c r="Q1437" s="9"/>
      <c r="R1437" s="9"/>
      <c r="S1437" s="9"/>
      <c r="T1437" s="9"/>
      <c r="U1437" s="9"/>
      <c r="V1437" s="9"/>
      <c r="W1437" s="75"/>
      <c r="X1437" s="75"/>
      <c r="Y1437" s="75"/>
      <c r="Z1437" s="9"/>
      <c r="AA1437" s="9"/>
      <c r="AB1437" s="9"/>
      <c r="AC1437" s="9"/>
      <c r="AD1437" s="9"/>
      <c r="AE1437" s="9"/>
      <c r="AF1437" s="9"/>
      <c r="AG1437" s="9"/>
      <c r="AH1437" s="91"/>
      <c r="AI1437" s="9"/>
    </row>
    <row r="1438" spans="1:35" hidden="1">
      <c r="A1438" s="9"/>
      <c r="B1438" s="9"/>
      <c r="C1438" s="9"/>
      <c r="D1438" s="9"/>
      <c r="E1438" s="9"/>
      <c r="F1438" s="9"/>
      <c r="G1438" s="9"/>
      <c r="H1438" s="9"/>
      <c r="I1438" s="9"/>
      <c r="J1438" s="9"/>
      <c r="K1438" s="9"/>
      <c r="L1438" s="9"/>
      <c r="M1438" s="9"/>
      <c r="N1438" s="9"/>
      <c r="O1438" s="9"/>
      <c r="P1438" s="9"/>
      <c r="Q1438" s="9"/>
      <c r="R1438" s="9"/>
      <c r="S1438" s="9"/>
      <c r="T1438" s="9"/>
      <c r="U1438" s="9"/>
      <c r="V1438" s="9"/>
      <c r="W1438" s="75"/>
      <c r="X1438" s="75"/>
      <c r="Y1438" s="75"/>
      <c r="Z1438" s="9"/>
      <c r="AA1438" s="9"/>
      <c r="AB1438" s="9"/>
      <c r="AC1438" s="9"/>
      <c r="AD1438" s="9"/>
      <c r="AE1438" s="9"/>
      <c r="AF1438" s="9"/>
      <c r="AG1438" s="9"/>
      <c r="AH1438" s="91"/>
      <c r="AI1438" s="9"/>
    </row>
    <row r="1439" spans="1:35" hidden="1">
      <c r="A1439" s="9"/>
      <c r="B1439" s="9"/>
      <c r="C1439" s="9"/>
      <c r="D1439" s="9"/>
      <c r="E1439" s="9"/>
      <c r="F1439" s="9"/>
      <c r="G1439" s="9"/>
      <c r="H1439" s="9"/>
      <c r="I1439" s="9"/>
      <c r="J1439" s="9"/>
      <c r="K1439" s="9"/>
      <c r="L1439" s="9"/>
      <c r="M1439" s="9"/>
      <c r="N1439" s="9"/>
      <c r="O1439" s="9"/>
      <c r="P1439" s="9"/>
      <c r="Q1439" s="9"/>
      <c r="R1439" s="9"/>
      <c r="S1439" s="9"/>
      <c r="T1439" s="9"/>
      <c r="U1439" s="9"/>
      <c r="V1439" s="9"/>
      <c r="W1439" s="75"/>
      <c r="X1439" s="75"/>
      <c r="Y1439" s="75"/>
      <c r="Z1439" s="9"/>
      <c r="AA1439" s="9"/>
      <c r="AB1439" s="9"/>
      <c r="AC1439" s="9"/>
      <c r="AD1439" s="9"/>
      <c r="AE1439" s="9"/>
      <c r="AF1439" s="9"/>
      <c r="AG1439" s="9"/>
      <c r="AH1439" s="91"/>
      <c r="AI1439" s="9"/>
    </row>
    <row r="1440" spans="1:35" hidden="1">
      <c r="A1440" s="9"/>
      <c r="B1440" s="9"/>
      <c r="C1440" s="9"/>
      <c r="D1440" s="9"/>
      <c r="E1440" s="9"/>
      <c r="F1440" s="9"/>
      <c r="G1440" s="9"/>
      <c r="H1440" s="9"/>
      <c r="I1440" s="9"/>
      <c r="J1440" s="9"/>
      <c r="K1440" s="9"/>
      <c r="L1440" s="9"/>
      <c r="M1440" s="9"/>
      <c r="N1440" s="9"/>
      <c r="O1440" s="9"/>
      <c r="P1440" s="9"/>
      <c r="Q1440" s="9"/>
      <c r="R1440" s="9"/>
      <c r="S1440" s="9"/>
      <c r="T1440" s="9"/>
      <c r="U1440" s="9"/>
      <c r="V1440" s="9"/>
      <c r="W1440" s="75"/>
      <c r="X1440" s="75"/>
      <c r="Y1440" s="75"/>
      <c r="Z1440" s="9"/>
      <c r="AA1440" s="9"/>
      <c r="AB1440" s="9"/>
      <c r="AC1440" s="9"/>
      <c r="AD1440" s="9"/>
      <c r="AE1440" s="9"/>
      <c r="AF1440" s="9"/>
      <c r="AG1440" s="9"/>
      <c r="AH1440" s="91"/>
      <c r="AI1440" s="9"/>
    </row>
    <row r="1441" spans="1:35" hidden="1">
      <c r="A1441" s="9"/>
      <c r="B1441" s="9"/>
      <c r="C1441" s="9"/>
      <c r="D1441" s="9"/>
      <c r="E1441" s="9"/>
      <c r="F1441" s="9"/>
      <c r="G1441" s="9"/>
      <c r="H1441" s="9"/>
      <c r="I1441" s="9"/>
      <c r="J1441" s="9"/>
      <c r="K1441" s="9"/>
      <c r="L1441" s="9"/>
      <c r="M1441" s="9"/>
      <c r="N1441" s="9"/>
      <c r="O1441" s="9"/>
      <c r="P1441" s="9"/>
      <c r="Q1441" s="9"/>
      <c r="R1441" s="9"/>
      <c r="S1441" s="9"/>
      <c r="T1441" s="9"/>
      <c r="U1441" s="9"/>
      <c r="V1441" s="9"/>
      <c r="W1441" s="75"/>
      <c r="X1441" s="75"/>
      <c r="Y1441" s="75"/>
      <c r="Z1441" s="9"/>
      <c r="AA1441" s="9"/>
      <c r="AB1441" s="9"/>
      <c r="AC1441" s="9"/>
      <c r="AD1441" s="9"/>
      <c r="AE1441" s="9"/>
      <c r="AF1441" s="9"/>
      <c r="AG1441" s="9"/>
      <c r="AH1441" s="91"/>
      <c r="AI1441" s="9"/>
    </row>
    <row r="1442" spans="1:35" hidden="1">
      <c r="A1442" s="9"/>
      <c r="B1442" s="9"/>
      <c r="C1442" s="9"/>
      <c r="D1442" s="9"/>
      <c r="E1442" s="9"/>
      <c r="F1442" s="9"/>
      <c r="G1442" s="9"/>
      <c r="H1442" s="9"/>
      <c r="I1442" s="9"/>
      <c r="J1442" s="9"/>
      <c r="K1442" s="9"/>
      <c r="L1442" s="9"/>
      <c r="M1442" s="9"/>
      <c r="N1442" s="9"/>
      <c r="O1442" s="9"/>
      <c r="P1442" s="9"/>
      <c r="Q1442" s="9"/>
      <c r="R1442" s="9"/>
      <c r="S1442" s="9"/>
      <c r="T1442" s="9"/>
      <c r="U1442" s="9"/>
      <c r="V1442" s="9"/>
      <c r="W1442" s="75"/>
      <c r="X1442" s="75"/>
      <c r="Y1442" s="75"/>
      <c r="Z1442" s="9"/>
      <c r="AA1442" s="9"/>
      <c r="AB1442" s="9"/>
      <c r="AC1442" s="9"/>
      <c r="AD1442" s="9"/>
      <c r="AE1442" s="9"/>
      <c r="AF1442" s="9"/>
      <c r="AG1442" s="9"/>
      <c r="AH1442" s="91"/>
      <c r="AI1442" s="9"/>
    </row>
    <row r="1443" spans="1:35" hidden="1">
      <c r="A1443" s="9"/>
      <c r="B1443" s="9"/>
      <c r="C1443" s="9"/>
      <c r="D1443" s="9"/>
      <c r="E1443" s="9"/>
      <c r="F1443" s="9"/>
      <c r="G1443" s="9"/>
      <c r="H1443" s="9"/>
      <c r="I1443" s="9"/>
      <c r="J1443" s="9"/>
      <c r="K1443" s="9"/>
      <c r="L1443" s="9"/>
      <c r="M1443" s="9"/>
      <c r="N1443" s="9"/>
      <c r="O1443" s="9"/>
      <c r="P1443" s="9"/>
      <c r="Q1443" s="9"/>
      <c r="R1443" s="9"/>
      <c r="S1443" s="9"/>
      <c r="T1443" s="9"/>
      <c r="U1443" s="9"/>
      <c r="V1443" s="9"/>
      <c r="W1443" s="75"/>
      <c r="X1443" s="75"/>
      <c r="Y1443" s="75"/>
      <c r="Z1443" s="9"/>
      <c r="AA1443" s="9"/>
      <c r="AB1443" s="9"/>
      <c r="AC1443" s="9"/>
      <c r="AD1443" s="9"/>
      <c r="AE1443" s="9"/>
      <c r="AF1443" s="9"/>
      <c r="AG1443" s="9"/>
      <c r="AH1443" s="9"/>
      <c r="AI1443" s="9"/>
    </row>
    <row r="1444" spans="1:35" hidden="1">
      <c r="A1444" s="9"/>
      <c r="B1444" s="9"/>
      <c r="C1444" s="9"/>
      <c r="D1444" s="9"/>
      <c r="E1444" s="9"/>
      <c r="F1444" s="9"/>
      <c r="G1444" s="9"/>
      <c r="H1444" s="9"/>
      <c r="I1444" s="9"/>
      <c r="J1444" s="9"/>
      <c r="K1444" s="9"/>
      <c r="L1444" s="9"/>
      <c r="M1444" s="9"/>
      <c r="N1444" s="9"/>
      <c r="O1444" s="9"/>
      <c r="P1444" s="9"/>
      <c r="Q1444" s="9"/>
      <c r="R1444" s="9"/>
      <c r="S1444" s="9"/>
      <c r="T1444" s="9"/>
      <c r="U1444" s="9"/>
      <c r="V1444" s="9"/>
      <c r="W1444" s="75"/>
      <c r="X1444" s="75"/>
      <c r="Y1444" s="75"/>
      <c r="Z1444" s="9"/>
      <c r="AA1444" s="9"/>
      <c r="AB1444" s="9"/>
      <c r="AC1444" s="9"/>
      <c r="AD1444" s="9"/>
      <c r="AE1444" s="9"/>
      <c r="AF1444" s="9"/>
      <c r="AG1444" s="9"/>
      <c r="AH1444" s="91"/>
      <c r="AI1444" s="9"/>
    </row>
    <row r="1445" spans="1:35" hidden="1">
      <c r="A1445" s="9"/>
      <c r="B1445" s="9"/>
      <c r="C1445" s="9"/>
      <c r="D1445" s="9"/>
      <c r="E1445" s="9"/>
      <c r="F1445" s="9"/>
      <c r="G1445" s="9"/>
      <c r="H1445" s="9"/>
      <c r="I1445" s="9"/>
      <c r="J1445" s="9"/>
      <c r="K1445" s="9"/>
      <c r="L1445" s="9"/>
      <c r="M1445" s="9"/>
      <c r="N1445" s="9"/>
      <c r="O1445" s="9"/>
      <c r="P1445" s="9"/>
      <c r="Q1445" s="9"/>
      <c r="R1445" s="9"/>
      <c r="S1445" s="9"/>
      <c r="T1445" s="9"/>
      <c r="U1445" s="9"/>
      <c r="V1445" s="9"/>
      <c r="W1445" s="75"/>
      <c r="X1445" s="75"/>
      <c r="Y1445" s="75"/>
      <c r="Z1445" s="9"/>
      <c r="AA1445" s="9"/>
      <c r="AB1445" s="9"/>
      <c r="AC1445" s="9"/>
      <c r="AD1445" s="9"/>
      <c r="AE1445" s="9"/>
      <c r="AF1445" s="9"/>
      <c r="AG1445" s="9"/>
      <c r="AH1445" s="91"/>
      <c r="AI1445" s="9"/>
    </row>
    <row r="1446" spans="1:35" hidden="1">
      <c r="A1446" s="9"/>
      <c r="B1446" s="9"/>
      <c r="C1446" s="9"/>
      <c r="D1446" s="9"/>
      <c r="E1446" s="9"/>
      <c r="F1446" s="9"/>
      <c r="G1446" s="9"/>
      <c r="H1446" s="9"/>
      <c r="I1446" s="9"/>
      <c r="J1446" s="9"/>
      <c r="K1446" s="9"/>
      <c r="L1446" s="9"/>
      <c r="M1446" s="9"/>
      <c r="N1446" s="9"/>
      <c r="O1446" s="9"/>
      <c r="P1446" s="9"/>
      <c r="Q1446" s="9"/>
      <c r="R1446" s="9"/>
      <c r="S1446" s="9"/>
      <c r="T1446" s="9"/>
      <c r="U1446" s="9"/>
      <c r="V1446" s="9"/>
      <c r="W1446" s="75"/>
      <c r="X1446" s="75"/>
      <c r="Y1446" s="75"/>
      <c r="Z1446" s="9"/>
      <c r="AA1446" s="9"/>
      <c r="AB1446" s="9"/>
      <c r="AC1446" s="9"/>
      <c r="AD1446" s="9"/>
      <c r="AE1446" s="9"/>
      <c r="AF1446" s="9"/>
      <c r="AG1446" s="9"/>
      <c r="AH1446" s="91"/>
      <c r="AI1446" s="9"/>
    </row>
    <row r="1447" spans="1:35" hidden="1">
      <c r="A1447" s="9"/>
      <c r="B1447" s="9"/>
      <c r="C1447" s="9"/>
      <c r="D1447" s="9"/>
      <c r="E1447" s="9"/>
      <c r="F1447" s="9"/>
      <c r="G1447" s="9"/>
      <c r="H1447" s="9"/>
      <c r="I1447" s="9"/>
      <c r="J1447" s="9"/>
      <c r="K1447" s="9"/>
      <c r="L1447" s="9"/>
      <c r="M1447" s="9"/>
      <c r="N1447" s="9"/>
      <c r="O1447" s="9"/>
      <c r="P1447" s="9"/>
      <c r="Q1447" s="9"/>
      <c r="R1447" s="9"/>
      <c r="S1447" s="9"/>
      <c r="T1447" s="9"/>
      <c r="U1447" s="9"/>
      <c r="V1447" s="9"/>
      <c r="W1447" s="75"/>
      <c r="X1447" s="75"/>
      <c r="Y1447" s="75"/>
      <c r="Z1447" s="9"/>
      <c r="AA1447" s="9"/>
      <c r="AB1447" s="9"/>
      <c r="AC1447" s="9"/>
      <c r="AD1447" s="9"/>
      <c r="AE1447" s="9"/>
      <c r="AF1447" s="9"/>
      <c r="AG1447" s="9"/>
      <c r="AH1447" s="91"/>
      <c r="AI1447" s="9"/>
    </row>
    <row r="1448" spans="1:35" hidden="1">
      <c r="A1448" s="9"/>
      <c r="B1448" s="9"/>
      <c r="C1448" s="9"/>
      <c r="D1448" s="9"/>
      <c r="E1448" s="9"/>
      <c r="F1448" s="9"/>
      <c r="G1448" s="9"/>
      <c r="H1448" s="9"/>
      <c r="I1448" s="9"/>
      <c r="J1448" s="9"/>
      <c r="K1448" s="9"/>
      <c r="L1448" s="9"/>
      <c r="M1448" s="9"/>
      <c r="N1448" s="9"/>
      <c r="O1448" s="9"/>
      <c r="P1448" s="9"/>
      <c r="Q1448" s="9"/>
      <c r="R1448" s="9"/>
      <c r="S1448" s="9"/>
      <c r="T1448" s="9"/>
      <c r="U1448" s="9"/>
      <c r="V1448" s="9"/>
      <c r="W1448" s="75"/>
      <c r="X1448" s="75"/>
      <c r="Y1448" s="75"/>
      <c r="Z1448" s="9"/>
      <c r="AA1448" s="9"/>
      <c r="AB1448" s="9"/>
      <c r="AC1448" s="9"/>
      <c r="AD1448" s="9"/>
      <c r="AE1448" s="9"/>
      <c r="AF1448" s="9"/>
      <c r="AG1448" s="9"/>
      <c r="AH1448" s="91"/>
      <c r="AI1448" s="9"/>
    </row>
    <row r="1449" spans="1:35" hidden="1">
      <c r="A1449" s="9"/>
      <c r="B1449" s="9"/>
      <c r="C1449" s="9"/>
      <c r="D1449" s="9"/>
      <c r="E1449" s="9"/>
      <c r="F1449" s="9"/>
      <c r="G1449" s="9"/>
      <c r="H1449" s="9"/>
      <c r="I1449" s="9"/>
      <c r="J1449" s="9"/>
      <c r="K1449" s="9"/>
      <c r="L1449" s="9"/>
      <c r="M1449" s="9"/>
      <c r="N1449" s="9"/>
      <c r="O1449" s="9"/>
      <c r="P1449" s="9"/>
      <c r="Q1449" s="9"/>
      <c r="R1449" s="9"/>
      <c r="S1449" s="9"/>
      <c r="T1449" s="9"/>
      <c r="U1449" s="9"/>
      <c r="V1449" s="9"/>
      <c r="W1449" s="75"/>
      <c r="X1449" s="75"/>
      <c r="Y1449" s="75"/>
      <c r="Z1449" s="9"/>
      <c r="AA1449" s="9"/>
      <c r="AB1449" s="9"/>
      <c r="AC1449" s="9"/>
      <c r="AD1449" s="9"/>
      <c r="AE1449" s="9"/>
      <c r="AF1449" s="9"/>
      <c r="AG1449" s="9"/>
      <c r="AH1449" s="91"/>
      <c r="AI1449" s="9"/>
    </row>
    <row r="1450" spans="1:35" hidden="1">
      <c r="A1450" s="9"/>
      <c r="B1450" s="9"/>
      <c r="C1450" s="9"/>
      <c r="D1450" s="9"/>
      <c r="E1450" s="9"/>
      <c r="F1450" s="9"/>
      <c r="G1450" s="9"/>
      <c r="H1450" s="9"/>
      <c r="I1450" s="9"/>
      <c r="J1450" s="9"/>
      <c r="K1450" s="9"/>
      <c r="L1450" s="9"/>
      <c r="M1450" s="9"/>
      <c r="N1450" s="9"/>
      <c r="O1450" s="9"/>
      <c r="P1450" s="9"/>
      <c r="Q1450" s="9"/>
      <c r="R1450" s="9"/>
      <c r="S1450" s="9"/>
      <c r="T1450" s="9"/>
      <c r="U1450" s="9"/>
      <c r="V1450" s="9"/>
      <c r="W1450" s="75"/>
      <c r="X1450" s="75"/>
      <c r="Y1450" s="75"/>
      <c r="Z1450" s="9"/>
      <c r="AA1450" s="9"/>
      <c r="AB1450" s="9"/>
      <c r="AC1450" s="9"/>
      <c r="AD1450" s="9"/>
      <c r="AE1450" s="9"/>
      <c r="AF1450" s="9"/>
      <c r="AG1450" s="9"/>
      <c r="AH1450" s="9"/>
      <c r="AI1450" s="9"/>
    </row>
    <row r="1451" spans="1:35" hidden="1">
      <c r="A1451" s="9"/>
      <c r="B1451" s="9"/>
      <c r="C1451" s="9"/>
      <c r="D1451" s="9"/>
      <c r="E1451" s="9"/>
      <c r="F1451" s="9"/>
      <c r="G1451" s="9"/>
      <c r="H1451" s="9"/>
      <c r="I1451" s="9"/>
      <c r="J1451" s="9"/>
      <c r="K1451" s="9"/>
      <c r="L1451" s="9"/>
      <c r="M1451" s="9"/>
      <c r="N1451" s="9"/>
      <c r="O1451" s="9"/>
      <c r="P1451" s="9"/>
      <c r="Q1451" s="9"/>
      <c r="R1451" s="9"/>
      <c r="S1451" s="9"/>
      <c r="T1451" s="9"/>
      <c r="U1451" s="9"/>
      <c r="V1451" s="9"/>
      <c r="W1451" s="75"/>
      <c r="X1451" s="75"/>
      <c r="Y1451" s="75"/>
      <c r="Z1451" s="9"/>
      <c r="AA1451" s="9"/>
      <c r="AB1451" s="9"/>
      <c r="AC1451" s="9"/>
      <c r="AD1451" s="9"/>
      <c r="AE1451" s="9"/>
      <c r="AF1451" s="9"/>
      <c r="AG1451" s="9"/>
      <c r="AH1451" s="91"/>
      <c r="AI1451" s="9"/>
    </row>
    <row r="1452" spans="1:35" hidden="1">
      <c r="A1452" s="9"/>
      <c r="B1452" s="9"/>
      <c r="C1452" s="9"/>
      <c r="D1452" s="9"/>
      <c r="E1452" s="9"/>
      <c r="F1452" s="9"/>
      <c r="G1452" s="9"/>
      <c r="H1452" s="9"/>
      <c r="I1452" s="9"/>
      <c r="J1452" s="9"/>
      <c r="K1452" s="9"/>
      <c r="L1452" s="9"/>
      <c r="M1452" s="9"/>
      <c r="N1452" s="9"/>
      <c r="O1452" s="9"/>
      <c r="P1452" s="9"/>
      <c r="Q1452" s="9"/>
      <c r="R1452" s="9"/>
      <c r="S1452" s="9"/>
      <c r="T1452" s="9"/>
      <c r="U1452" s="9"/>
      <c r="V1452" s="9"/>
      <c r="W1452" s="75"/>
      <c r="X1452" s="75"/>
      <c r="Y1452" s="75"/>
      <c r="Z1452" s="9"/>
      <c r="AA1452" s="9"/>
      <c r="AB1452" s="9"/>
      <c r="AC1452" s="9"/>
      <c r="AD1452" s="9"/>
      <c r="AE1452" s="9"/>
      <c r="AF1452" s="9"/>
      <c r="AG1452" s="9"/>
      <c r="AH1452" s="91"/>
      <c r="AI1452" s="9"/>
    </row>
    <row r="1453" spans="1:35" hidden="1">
      <c r="A1453" s="9"/>
      <c r="B1453" s="9"/>
      <c r="C1453" s="9"/>
      <c r="D1453" s="9"/>
      <c r="E1453" s="9"/>
      <c r="F1453" s="9"/>
      <c r="G1453" s="9"/>
      <c r="H1453" s="9"/>
      <c r="I1453" s="9"/>
      <c r="J1453" s="9"/>
      <c r="K1453" s="9"/>
      <c r="L1453" s="9"/>
      <c r="M1453" s="9"/>
      <c r="N1453" s="9"/>
      <c r="O1453" s="9"/>
      <c r="P1453" s="9"/>
      <c r="Q1453" s="9"/>
      <c r="R1453" s="9"/>
      <c r="S1453" s="9"/>
      <c r="T1453" s="9"/>
      <c r="U1453" s="9"/>
      <c r="V1453" s="9"/>
      <c r="W1453" s="75"/>
      <c r="X1453" s="75"/>
      <c r="Y1453" s="75"/>
      <c r="Z1453" s="9"/>
      <c r="AA1453" s="9"/>
      <c r="AB1453" s="9"/>
      <c r="AC1453" s="9"/>
      <c r="AD1453" s="9"/>
      <c r="AE1453" s="9"/>
      <c r="AF1453" s="9"/>
      <c r="AG1453" s="9"/>
      <c r="AH1453" s="91"/>
      <c r="AI1453" s="9"/>
    </row>
    <row r="1454" spans="1:35" hidden="1">
      <c r="A1454" s="9"/>
      <c r="B1454" s="9"/>
      <c r="C1454" s="9"/>
      <c r="D1454" s="9"/>
      <c r="E1454" s="9"/>
      <c r="F1454" s="9"/>
      <c r="G1454" s="9"/>
      <c r="H1454" s="9"/>
      <c r="I1454" s="9"/>
      <c r="J1454" s="9"/>
      <c r="K1454" s="9"/>
      <c r="L1454" s="9"/>
      <c r="M1454" s="9"/>
      <c r="N1454" s="9"/>
      <c r="O1454" s="9"/>
      <c r="P1454" s="9"/>
      <c r="Q1454" s="9"/>
      <c r="R1454" s="9"/>
      <c r="S1454" s="9"/>
      <c r="T1454" s="9"/>
      <c r="U1454" s="9"/>
      <c r="V1454" s="9"/>
      <c r="W1454" s="75"/>
      <c r="X1454" s="75"/>
      <c r="Y1454" s="75"/>
      <c r="Z1454" s="9"/>
      <c r="AA1454" s="9"/>
      <c r="AB1454" s="9"/>
      <c r="AC1454" s="9"/>
      <c r="AD1454" s="9"/>
      <c r="AE1454" s="9"/>
      <c r="AF1454" s="9"/>
      <c r="AG1454" s="9"/>
      <c r="AH1454" s="91"/>
      <c r="AI1454" s="9"/>
    </row>
    <row r="1455" spans="1:35" hidden="1">
      <c r="A1455" s="9"/>
      <c r="B1455" s="9"/>
      <c r="C1455" s="9"/>
      <c r="D1455" s="9"/>
      <c r="E1455" s="9"/>
      <c r="F1455" s="9"/>
      <c r="G1455" s="9"/>
      <c r="H1455" s="9"/>
      <c r="I1455" s="9"/>
      <c r="J1455" s="9"/>
      <c r="K1455" s="9"/>
      <c r="L1455" s="9"/>
      <c r="M1455" s="9"/>
      <c r="N1455" s="9"/>
      <c r="O1455" s="9"/>
      <c r="P1455" s="9"/>
      <c r="Q1455" s="9"/>
      <c r="R1455" s="9"/>
      <c r="S1455" s="9"/>
      <c r="T1455" s="9"/>
      <c r="U1455" s="9"/>
      <c r="V1455" s="9"/>
      <c r="W1455" s="75"/>
      <c r="X1455" s="75"/>
      <c r="Y1455" s="75"/>
      <c r="Z1455" s="9"/>
      <c r="AA1455" s="9"/>
      <c r="AB1455" s="9"/>
      <c r="AC1455" s="9"/>
      <c r="AD1455" s="9"/>
      <c r="AE1455" s="9"/>
      <c r="AF1455" s="9"/>
      <c r="AG1455" s="9"/>
      <c r="AH1455" s="91"/>
      <c r="AI1455" s="9"/>
    </row>
    <row r="1456" spans="1:35" hidden="1">
      <c r="A1456" s="9"/>
      <c r="B1456" s="9"/>
      <c r="C1456" s="9"/>
      <c r="D1456" s="9"/>
      <c r="E1456" s="9"/>
      <c r="F1456" s="9"/>
      <c r="G1456" s="9"/>
      <c r="H1456" s="9"/>
      <c r="I1456" s="9"/>
      <c r="J1456" s="9"/>
      <c r="K1456" s="9"/>
      <c r="L1456" s="9"/>
      <c r="M1456" s="9"/>
      <c r="N1456" s="9"/>
      <c r="O1456" s="9"/>
      <c r="P1456" s="9"/>
      <c r="Q1456" s="9"/>
      <c r="R1456" s="9"/>
      <c r="S1456" s="9"/>
      <c r="T1456" s="9"/>
      <c r="U1456" s="9"/>
      <c r="V1456" s="9"/>
      <c r="W1456" s="75"/>
      <c r="X1456" s="75"/>
      <c r="Y1456" s="75"/>
      <c r="Z1456" s="9"/>
      <c r="AA1456" s="9"/>
      <c r="AB1456" s="9"/>
      <c r="AC1456" s="9"/>
      <c r="AD1456" s="9"/>
      <c r="AE1456" s="9"/>
      <c r="AF1456" s="9"/>
      <c r="AG1456" s="9"/>
      <c r="AH1456" s="91"/>
      <c r="AI1456" s="9"/>
    </row>
    <row r="1457" spans="1:35" hidden="1">
      <c r="A1457" s="9"/>
      <c r="B1457" s="9"/>
      <c r="C1457" s="9"/>
      <c r="D1457" s="9"/>
      <c r="E1457" s="9"/>
      <c r="F1457" s="9"/>
      <c r="G1457" s="9"/>
      <c r="H1457" s="9"/>
      <c r="I1457" s="9"/>
      <c r="J1457" s="9"/>
      <c r="K1457" s="9"/>
      <c r="L1457" s="9"/>
      <c r="M1457" s="9"/>
      <c r="N1457" s="9"/>
      <c r="O1457" s="9"/>
      <c r="P1457" s="9"/>
      <c r="Q1457" s="9"/>
      <c r="R1457" s="9"/>
      <c r="S1457" s="9"/>
      <c r="T1457" s="9"/>
      <c r="U1457" s="9"/>
      <c r="V1457" s="9"/>
      <c r="W1457" s="75"/>
      <c r="X1457" s="75"/>
      <c r="Y1457" s="75"/>
      <c r="Z1457" s="9"/>
      <c r="AA1457" s="9"/>
      <c r="AB1457" s="9"/>
      <c r="AC1457" s="9"/>
      <c r="AD1457" s="9"/>
      <c r="AE1457" s="9"/>
      <c r="AF1457" s="9"/>
      <c r="AG1457" s="9"/>
      <c r="AH1457" s="91"/>
      <c r="AI1457" s="9"/>
    </row>
    <row r="1458" spans="1:35" hidden="1">
      <c r="A1458" s="9"/>
      <c r="B1458" s="9"/>
      <c r="C1458" s="9"/>
      <c r="D1458" s="9"/>
      <c r="E1458" s="9"/>
      <c r="F1458" s="9"/>
      <c r="G1458" s="9"/>
      <c r="H1458" s="9"/>
      <c r="I1458" s="9"/>
      <c r="J1458" s="9"/>
      <c r="K1458" s="9"/>
      <c r="L1458" s="9"/>
      <c r="M1458" s="9"/>
      <c r="N1458" s="9"/>
      <c r="O1458" s="9"/>
      <c r="P1458" s="9"/>
      <c r="Q1458" s="9"/>
      <c r="R1458" s="9"/>
      <c r="S1458" s="9"/>
      <c r="T1458" s="9"/>
      <c r="U1458" s="9"/>
      <c r="V1458" s="9"/>
      <c r="W1458" s="75"/>
      <c r="X1458" s="75"/>
      <c r="Y1458" s="75"/>
      <c r="Z1458" s="9"/>
      <c r="AA1458" s="9"/>
      <c r="AB1458" s="9"/>
      <c r="AC1458" s="9"/>
      <c r="AD1458" s="9"/>
      <c r="AE1458" s="9"/>
      <c r="AF1458" s="9"/>
      <c r="AG1458" s="9"/>
      <c r="AH1458" s="91"/>
      <c r="AI1458" s="9"/>
    </row>
    <row r="1459" spans="1:35" hidden="1">
      <c r="A1459" s="9"/>
      <c r="B1459" s="9"/>
      <c r="C1459" s="9"/>
      <c r="D1459" s="9"/>
      <c r="E1459" s="9"/>
      <c r="F1459" s="9"/>
      <c r="G1459" s="9"/>
      <c r="H1459" s="9"/>
      <c r="I1459" s="9"/>
      <c r="J1459" s="9"/>
      <c r="K1459" s="9"/>
      <c r="L1459" s="9"/>
      <c r="M1459" s="9"/>
      <c r="N1459" s="9"/>
      <c r="O1459" s="9"/>
      <c r="P1459" s="9"/>
      <c r="Q1459" s="9"/>
      <c r="R1459" s="9"/>
      <c r="S1459" s="9"/>
      <c r="T1459" s="9"/>
      <c r="U1459" s="9"/>
      <c r="V1459" s="9"/>
      <c r="W1459" s="75"/>
      <c r="X1459" s="75"/>
      <c r="Y1459" s="75"/>
      <c r="Z1459" s="9"/>
      <c r="AA1459" s="9"/>
      <c r="AB1459" s="9"/>
      <c r="AC1459" s="9"/>
      <c r="AD1459" s="9"/>
      <c r="AE1459" s="9"/>
      <c r="AF1459" s="9"/>
      <c r="AG1459" s="9"/>
      <c r="AH1459" s="9"/>
      <c r="AI1459" s="9"/>
    </row>
    <row r="1460" spans="1:35" hidden="1">
      <c r="A1460" s="9"/>
      <c r="B1460" s="9"/>
      <c r="C1460" s="9"/>
      <c r="D1460" s="9"/>
      <c r="E1460" s="9"/>
      <c r="F1460" s="9"/>
      <c r="G1460" s="9"/>
      <c r="H1460" s="9"/>
      <c r="I1460" s="9"/>
      <c r="J1460" s="9"/>
      <c r="K1460" s="9"/>
      <c r="L1460" s="9"/>
      <c r="M1460" s="9"/>
      <c r="N1460" s="9"/>
      <c r="O1460" s="9"/>
      <c r="P1460" s="9"/>
      <c r="Q1460" s="9"/>
      <c r="R1460" s="9"/>
      <c r="S1460" s="9"/>
      <c r="T1460" s="9"/>
      <c r="U1460" s="9"/>
      <c r="V1460" s="9"/>
      <c r="W1460" s="75"/>
      <c r="X1460" s="75"/>
      <c r="Y1460" s="75"/>
      <c r="Z1460" s="9"/>
      <c r="AA1460" s="9"/>
      <c r="AB1460" s="9"/>
      <c r="AC1460" s="9"/>
      <c r="AD1460" s="9"/>
      <c r="AE1460" s="9"/>
      <c r="AF1460" s="9"/>
      <c r="AG1460" s="9"/>
      <c r="AH1460" s="91"/>
      <c r="AI1460" s="9"/>
    </row>
    <row r="1461" spans="1:35" hidden="1">
      <c r="A1461" s="9"/>
      <c r="B1461" s="9"/>
      <c r="C1461" s="9"/>
      <c r="D1461" s="9"/>
      <c r="E1461" s="9"/>
      <c r="F1461" s="9"/>
      <c r="G1461" s="9"/>
      <c r="H1461" s="9"/>
      <c r="I1461" s="9"/>
      <c r="J1461" s="9"/>
      <c r="K1461" s="9"/>
      <c r="L1461" s="9"/>
      <c r="M1461" s="9"/>
      <c r="N1461" s="9"/>
      <c r="O1461" s="9"/>
      <c r="P1461" s="9"/>
      <c r="Q1461" s="9"/>
      <c r="R1461" s="9"/>
      <c r="S1461" s="9"/>
      <c r="T1461" s="9"/>
      <c r="U1461" s="9"/>
      <c r="V1461" s="9"/>
      <c r="W1461" s="75"/>
      <c r="X1461" s="75"/>
      <c r="Y1461" s="75"/>
      <c r="Z1461" s="9"/>
      <c r="AA1461" s="9"/>
      <c r="AB1461" s="9"/>
      <c r="AC1461" s="9"/>
      <c r="AD1461" s="9"/>
      <c r="AE1461" s="9"/>
      <c r="AF1461" s="9"/>
      <c r="AG1461" s="9"/>
      <c r="AH1461" s="91"/>
      <c r="AI1461" s="9"/>
    </row>
    <row r="1462" spans="1:35" hidden="1">
      <c r="A1462" s="9"/>
      <c r="B1462" s="9"/>
      <c r="C1462" s="9"/>
      <c r="D1462" s="9"/>
      <c r="E1462" s="9"/>
      <c r="F1462" s="9"/>
      <c r="G1462" s="9"/>
      <c r="H1462" s="9"/>
      <c r="I1462" s="9"/>
      <c r="J1462" s="9"/>
      <c r="K1462" s="9"/>
      <c r="L1462" s="9"/>
      <c r="M1462" s="9"/>
      <c r="N1462" s="9"/>
      <c r="O1462" s="9"/>
      <c r="P1462" s="9"/>
      <c r="Q1462" s="9"/>
      <c r="R1462" s="9"/>
      <c r="S1462" s="9"/>
      <c r="T1462" s="9"/>
      <c r="U1462" s="9"/>
      <c r="V1462" s="9"/>
      <c r="W1462" s="75"/>
      <c r="X1462" s="75"/>
      <c r="Y1462" s="75"/>
      <c r="Z1462" s="9"/>
      <c r="AA1462" s="9"/>
      <c r="AB1462" s="9"/>
      <c r="AC1462" s="9"/>
      <c r="AD1462" s="9"/>
      <c r="AE1462" s="9"/>
      <c r="AF1462" s="9"/>
      <c r="AG1462" s="9"/>
      <c r="AH1462" s="91"/>
      <c r="AI1462" s="9"/>
    </row>
    <row r="1463" spans="1:35" hidden="1">
      <c r="A1463" s="9"/>
      <c r="B1463" s="9"/>
      <c r="C1463" s="9"/>
      <c r="D1463" s="9"/>
      <c r="E1463" s="9"/>
      <c r="F1463" s="9"/>
      <c r="G1463" s="9"/>
      <c r="H1463" s="9"/>
      <c r="I1463" s="9"/>
      <c r="J1463" s="9"/>
      <c r="K1463" s="9"/>
      <c r="L1463" s="9"/>
      <c r="M1463" s="9"/>
      <c r="N1463" s="9"/>
      <c r="O1463" s="9"/>
      <c r="P1463" s="9"/>
      <c r="Q1463" s="9"/>
      <c r="R1463" s="9"/>
      <c r="S1463" s="9"/>
      <c r="T1463" s="9"/>
      <c r="U1463" s="9"/>
      <c r="V1463" s="9"/>
      <c r="W1463" s="75"/>
      <c r="X1463" s="75"/>
      <c r="Y1463" s="75"/>
      <c r="Z1463" s="9"/>
      <c r="AA1463" s="9"/>
      <c r="AB1463" s="9"/>
      <c r="AC1463" s="9"/>
      <c r="AD1463" s="9"/>
      <c r="AE1463" s="9"/>
      <c r="AF1463" s="9"/>
      <c r="AG1463" s="9"/>
      <c r="AH1463" s="91"/>
      <c r="AI1463" s="9"/>
    </row>
    <row r="1464" spans="1:35" hidden="1">
      <c r="A1464" s="9"/>
      <c r="B1464" s="9"/>
      <c r="C1464" s="9"/>
      <c r="D1464" s="9"/>
      <c r="E1464" s="9"/>
      <c r="F1464" s="9"/>
      <c r="G1464" s="9"/>
      <c r="H1464" s="9"/>
      <c r="I1464" s="9"/>
      <c r="J1464" s="9"/>
      <c r="K1464" s="9"/>
      <c r="L1464" s="9"/>
      <c r="M1464" s="9"/>
      <c r="N1464" s="9"/>
      <c r="O1464" s="9"/>
      <c r="P1464" s="9"/>
      <c r="Q1464" s="9"/>
      <c r="R1464" s="9"/>
      <c r="S1464" s="9"/>
      <c r="T1464" s="9"/>
      <c r="U1464" s="9"/>
      <c r="V1464" s="9"/>
      <c r="W1464" s="75"/>
      <c r="X1464" s="75"/>
      <c r="Y1464" s="75"/>
      <c r="Z1464" s="9"/>
      <c r="AA1464" s="9"/>
      <c r="AB1464" s="9"/>
      <c r="AC1464" s="9"/>
      <c r="AD1464" s="9"/>
      <c r="AE1464" s="9"/>
      <c r="AF1464" s="9"/>
      <c r="AG1464" s="9"/>
      <c r="AH1464" s="91"/>
      <c r="AI1464" s="9"/>
    </row>
    <row r="1465" spans="1:35" hidden="1">
      <c r="A1465" s="9"/>
      <c r="B1465" s="9"/>
      <c r="C1465" s="9"/>
      <c r="D1465" s="9"/>
      <c r="E1465" s="9"/>
      <c r="F1465" s="9"/>
      <c r="G1465" s="9"/>
      <c r="H1465" s="9"/>
      <c r="I1465" s="9"/>
      <c r="J1465" s="9"/>
      <c r="K1465" s="9"/>
      <c r="L1465" s="9"/>
      <c r="M1465" s="9"/>
      <c r="N1465" s="9"/>
      <c r="O1465" s="9"/>
      <c r="P1465" s="9"/>
      <c r="Q1465" s="9"/>
      <c r="R1465" s="9"/>
      <c r="S1465" s="9"/>
      <c r="T1465" s="9"/>
      <c r="U1465" s="9"/>
      <c r="V1465" s="9"/>
      <c r="W1465" s="75"/>
      <c r="X1465" s="75"/>
      <c r="Y1465" s="75"/>
      <c r="Z1465" s="9"/>
      <c r="AA1465" s="9"/>
      <c r="AB1465" s="9"/>
      <c r="AC1465" s="9"/>
      <c r="AD1465" s="9"/>
      <c r="AE1465" s="9"/>
      <c r="AF1465" s="9"/>
      <c r="AG1465" s="9"/>
      <c r="AH1465" s="91"/>
      <c r="AI1465" s="9"/>
    </row>
    <row r="1466" spans="1:35" hidden="1">
      <c r="A1466" s="9"/>
      <c r="B1466" s="9"/>
      <c r="C1466" s="9"/>
      <c r="D1466" s="9"/>
      <c r="E1466" s="9"/>
      <c r="F1466" s="9"/>
      <c r="G1466" s="9"/>
      <c r="H1466" s="9"/>
      <c r="I1466" s="9"/>
      <c r="J1466" s="9"/>
      <c r="K1466" s="9"/>
      <c r="L1466" s="9"/>
      <c r="M1466" s="9"/>
      <c r="N1466" s="9"/>
      <c r="O1466" s="9"/>
      <c r="P1466" s="9"/>
      <c r="Q1466" s="9"/>
      <c r="R1466" s="9"/>
      <c r="S1466" s="9"/>
      <c r="T1466" s="9"/>
      <c r="U1466" s="9"/>
      <c r="V1466" s="9"/>
      <c r="W1466" s="75"/>
      <c r="X1466" s="75"/>
      <c r="Y1466" s="75"/>
      <c r="Z1466" s="9"/>
      <c r="AA1466" s="9"/>
      <c r="AB1466" s="9"/>
      <c r="AC1466" s="9"/>
      <c r="AD1466" s="9"/>
      <c r="AE1466" s="9"/>
      <c r="AF1466" s="9"/>
      <c r="AG1466" s="9"/>
      <c r="AH1466" s="91"/>
      <c r="AI1466" s="9"/>
    </row>
    <row r="1467" spans="1:35" hidden="1">
      <c r="A1467" s="9"/>
      <c r="B1467" s="9"/>
      <c r="C1467" s="9"/>
      <c r="D1467" s="9"/>
      <c r="E1467" s="9"/>
      <c r="F1467" s="9"/>
      <c r="G1467" s="9"/>
      <c r="H1467" s="9"/>
      <c r="I1467" s="9"/>
      <c r="J1467" s="9"/>
      <c r="K1467" s="9"/>
      <c r="L1467" s="9"/>
      <c r="M1467" s="9"/>
      <c r="N1467" s="9"/>
      <c r="O1467" s="9"/>
      <c r="P1467" s="9"/>
      <c r="Q1467" s="9"/>
      <c r="R1467" s="9"/>
      <c r="S1467" s="9"/>
      <c r="T1467" s="9"/>
      <c r="U1467" s="9"/>
      <c r="V1467" s="9"/>
      <c r="W1467" s="75"/>
      <c r="X1467" s="75"/>
      <c r="Y1467" s="75"/>
      <c r="Z1467" s="9"/>
      <c r="AA1467" s="9"/>
      <c r="AB1467" s="9"/>
      <c r="AC1467" s="9"/>
      <c r="AD1467" s="9"/>
      <c r="AE1467" s="9"/>
      <c r="AF1467" s="9"/>
      <c r="AG1467" s="9"/>
      <c r="AH1467" s="91"/>
      <c r="AI1467" s="9"/>
    </row>
    <row r="1468" spans="1:35" hidden="1">
      <c r="A1468" s="9"/>
      <c r="B1468" s="9"/>
      <c r="C1468" s="9"/>
      <c r="D1468" s="9"/>
      <c r="E1468" s="9"/>
      <c r="F1468" s="9"/>
      <c r="G1468" s="9"/>
      <c r="H1468" s="9"/>
      <c r="I1468" s="9"/>
      <c r="J1468" s="9"/>
      <c r="K1468" s="9"/>
      <c r="L1468" s="9"/>
      <c r="M1468" s="9"/>
      <c r="N1468" s="9"/>
      <c r="O1468" s="9"/>
      <c r="P1468" s="9"/>
      <c r="Q1468" s="9"/>
      <c r="R1468" s="9"/>
      <c r="S1468" s="9"/>
      <c r="T1468" s="9"/>
      <c r="U1468" s="9"/>
      <c r="V1468" s="9"/>
      <c r="W1468" s="75"/>
      <c r="X1468" s="75"/>
      <c r="Y1468" s="75"/>
      <c r="Z1468" s="9"/>
      <c r="AA1468" s="9"/>
      <c r="AB1468" s="9"/>
      <c r="AC1468" s="9"/>
      <c r="AD1468" s="9"/>
      <c r="AE1468" s="9"/>
      <c r="AF1468" s="9"/>
      <c r="AG1468" s="9"/>
      <c r="AH1468" s="91"/>
      <c r="AI1468" s="9"/>
    </row>
    <row r="1469" spans="1:35" hidden="1">
      <c r="A1469" s="9"/>
      <c r="B1469" s="9"/>
      <c r="C1469" s="9"/>
      <c r="D1469" s="9"/>
      <c r="E1469" s="9"/>
      <c r="F1469" s="9"/>
      <c r="G1469" s="9"/>
      <c r="H1469" s="9"/>
      <c r="I1469" s="9"/>
      <c r="J1469" s="9"/>
      <c r="K1469" s="9"/>
      <c r="L1469" s="9"/>
      <c r="M1469" s="9"/>
      <c r="N1469" s="9"/>
      <c r="O1469" s="9"/>
      <c r="P1469" s="9"/>
      <c r="Q1469" s="9"/>
      <c r="R1469" s="9"/>
      <c r="S1469" s="9"/>
      <c r="T1469" s="9"/>
      <c r="U1469" s="9"/>
      <c r="V1469" s="9"/>
      <c r="W1469" s="75"/>
      <c r="X1469" s="75"/>
      <c r="Y1469" s="75"/>
      <c r="Z1469" s="9"/>
      <c r="AA1469" s="9"/>
      <c r="AB1469" s="9"/>
      <c r="AC1469" s="9"/>
      <c r="AD1469" s="9"/>
      <c r="AE1469" s="9"/>
      <c r="AF1469" s="9"/>
      <c r="AG1469" s="9"/>
      <c r="AH1469" s="91"/>
      <c r="AI1469" s="9"/>
    </row>
    <row r="1470" spans="1:35" hidden="1">
      <c r="A1470" s="9"/>
      <c r="B1470" s="9"/>
      <c r="C1470" s="9"/>
      <c r="D1470" s="9"/>
      <c r="E1470" s="9"/>
      <c r="F1470" s="9"/>
      <c r="G1470" s="9"/>
      <c r="H1470" s="9"/>
      <c r="I1470" s="9"/>
      <c r="J1470" s="9"/>
      <c r="K1470" s="9"/>
      <c r="L1470" s="9"/>
      <c r="M1470" s="9"/>
      <c r="N1470" s="9"/>
      <c r="O1470" s="9"/>
      <c r="P1470" s="9"/>
      <c r="Q1470" s="9"/>
      <c r="R1470" s="9"/>
      <c r="S1470" s="9"/>
      <c r="T1470" s="9"/>
      <c r="U1470" s="9"/>
      <c r="V1470" s="9"/>
      <c r="W1470" s="75"/>
      <c r="X1470" s="75"/>
      <c r="Y1470" s="75"/>
      <c r="Z1470" s="9"/>
      <c r="AA1470" s="9"/>
      <c r="AB1470" s="9"/>
      <c r="AC1470" s="9"/>
      <c r="AD1470" s="9"/>
      <c r="AE1470" s="9"/>
      <c r="AF1470" s="9"/>
      <c r="AG1470" s="9"/>
      <c r="AH1470" s="91"/>
      <c r="AI1470" s="9"/>
    </row>
    <row r="1471" spans="1:35" hidden="1">
      <c r="A1471" s="9"/>
      <c r="B1471" s="9"/>
      <c r="C1471" s="9"/>
      <c r="D1471" s="9"/>
      <c r="E1471" s="9"/>
      <c r="F1471" s="9"/>
      <c r="G1471" s="9"/>
      <c r="H1471" s="9"/>
      <c r="I1471" s="9"/>
      <c r="J1471" s="9"/>
      <c r="K1471" s="9"/>
      <c r="L1471" s="9"/>
      <c r="M1471" s="9"/>
      <c r="N1471" s="9"/>
      <c r="O1471" s="9"/>
      <c r="P1471" s="9"/>
      <c r="Q1471" s="9"/>
      <c r="R1471" s="9"/>
      <c r="S1471" s="9"/>
      <c r="T1471" s="9"/>
      <c r="U1471" s="9"/>
      <c r="V1471" s="9"/>
      <c r="W1471" s="75"/>
      <c r="X1471" s="75"/>
      <c r="Y1471" s="75"/>
      <c r="Z1471" s="9"/>
      <c r="AA1471" s="9"/>
      <c r="AB1471" s="9"/>
      <c r="AC1471" s="9"/>
      <c r="AD1471" s="9"/>
      <c r="AE1471" s="9"/>
      <c r="AF1471" s="9"/>
      <c r="AG1471" s="9"/>
      <c r="AH1471" s="91"/>
      <c r="AI1471" s="9"/>
    </row>
    <row r="1472" spans="1:35" hidden="1">
      <c r="A1472" s="9"/>
      <c r="B1472" s="9"/>
      <c r="C1472" s="9"/>
      <c r="D1472" s="9"/>
      <c r="E1472" s="9"/>
      <c r="F1472" s="9"/>
      <c r="G1472" s="9"/>
      <c r="H1472" s="9"/>
      <c r="I1472" s="9"/>
      <c r="J1472" s="9"/>
      <c r="K1472" s="9"/>
      <c r="L1472" s="9"/>
      <c r="M1472" s="9"/>
      <c r="N1472" s="9"/>
      <c r="O1472" s="9"/>
      <c r="P1472" s="9"/>
      <c r="Q1472" s="9"/>
      <c r="R1472" s="9"/>
      <c r="S1472" s="9"/>
      <c r="T1472" s="9"/>
      <c r="U1472" s="9"/>
      <c r="V1472" s="9"/>
      <c r="W1472" s="75"/>
      <c r="X1472" s="75"/>
      <c r="Y1472" s="75"/>
      <c r="Z1472" s="9"/>
      <c r="AA1472" s="9"/>
      <c r="AB1472" s="9"/>
      <c r="AC1472" s="9"/>
      <c r="AD1472" s="9"/>
      <c r="AE1472" s="9"/>
      <c r="AF1472" s="9"/>
      <c r="AG1472" s="9"/>
      <c r="AH1472" s="91"/>
      <c r="AI1472" s="9"/>
    </row>
    <row r="1473" spans="1:35" hidden="1">
      <c r="A1473" s="9"/>
      <c r="B1473" s="9"/>
      <c r="C1473" s="9"/>
      <c r="D1473" s="9"/>
      <c r="E1473" s="9"/>
      <c r="F1473" s="9"/>
      <c r="G1473" s="9"/>
      <c r="H1473" s="9"/>
      <c r="I1473" s="9"/>
      <c r="J1473" s="9"/>
      <c r="K1473" s="9"/>
      <c r="L1473" s="9"/>
      <c r="M1473" s="9"/>
      <c r="N1473" s="9"/>
      <c r="O1473" s="9"/>
      <c r="P1473" s="9"/>
      <c r="Q1473" s="9"/>
      <c r="R1473" s="9"/>
      <c r="S1473" s="9"/>
      <c r="T1473" s="9"/>
      <c r="U1473" s="9"/>
      <c r="V1473" s="9"/>
      <c r="W1473" s="75"/>
      <c r="X1473" s="75"/>
      <c r="Y1473" s="75"/>
      <c r="Z1473" s="9"/>
      <c r="AA1473" s="9"/>
      <c r="AB1473" s="9"/>
      <c r="AC1473" s="9"/>
      <c r="AD1473" s="9"/>
      <c r="AE1473" s="9"/>
      <c r="AF1473" s="9"/>
      <c r="AG1473" s="9"/>
      <c r="AH1473" s="91"/>
      <c r="AI1473" s="9"/>
    </row>
    <row r="1474" spans="1:35" hidden="1">
      <c r="A1474" s="9"/>
      <c r="B1474" s="9"/>
      <c r="C1474" s="9"/>
      <c r="D1474" s="9"/>
      <c r="E1474" s="9"/>
      <c r="F1474" s="9"/>
      <c r="G1474" s="9"/>
      <c r="H1474" s="9"/>
      <c r="I1474" s="9"/>
      <c r="J1474" s="9"/>
      <c r="K1474" s="9"/>
      <c r="L1474" s="9"/>
      <c r="M1474" s="9"/>
      <c r="N1474" s="9"/>
      <c r="O1474" s="9"/>
      <c r="P1474" s="9"/>
      <c r="Q1474" s="9"/>
      <c r="R1474" s="9"/>
      <c r="S1474" s="9"/>
      <c r="T1474" s="9"/>
      <c r="U1474" s="9"/>
      <c r="V1474" s="9"/>
      <c r="W1474" s="75"/>
      <c r="X1474" s="75"/>
      <c r="Y1474" s="75"/>
      <c r="Z1474" s="9"/>
      <c r="AA1474" s="9"/>
      <c r="AB1474" s="9"/>
      <c r="AC1474" s="9"/>
      <c r="AD1474" s="9"/>
      <c r="AE1474" s="9"/>
      <c r="AF1474" s="9"/>
      <c r="AG1474" s="9"/>
      <c r="AH1474" s="91"/>
      <c r="AI1474" s="9"/>
    </row>
    <row r="1475" spans="1:35" hidden="1">
      <c r="A1475" s="9"/>
      <c r="B1475" s="9"/>
      <c r="C1475" s="9"/>
      <c r="D1475" s="9"/>
      <c r="E1475" s="9"/>
      <c r="F1475" s="9"/>
      <c r="G1475" s="9"/>
      <c r="H1475" s="9"/>
      <c r="I1475" s="9"/>
      <c r="J1475" s="9"/>
      <c r="K1475" s="9"/>
      <c r="L1475" s="9"/>
      <c r="M1475" s="9"/>
      <c r="N1475" s="9"/>
      <c r="O1475" s="9"/>
      <c r="P1475" s="9"/>
      <c r="Q1475" s="9"/>
      <c r="R1475" s="9"/>
      <c r="S1475" s="9"/>
      <c r="T1475" s="9"/>
      <c r="U1475" s="9"/>
      <c r="V1475" s="9"/>
      <c r="W1475" s="75"/>
      <c r="X1475" s="75"/>
      <c r="Y1475" s="75"/>
      <c r="Z1475" s="9"/>
      <c r="AA1475" s="9"/>
      <c r="AB1475" s="9"/>
      <c r="AC1475" s="9"/>
      <c r="AD1475" s="9"/>
      <c r="AE1475" s="9"/>
      <c r="AF1475" s="9"/>
      <c r="AG1475" s="9"/>
      <c r="AH1475" s="91"/>
      <c r="AI1475" s="9"/>
    </row>
    <row r="1476" spans="1:35" hidden="1">
      <c r="A1476" s="9"/>
      <c r="B1476" s="9"/>
      <c r="C1476" s="9"/>
      <c r="D1476" s="9"/>
      <c r="E1476" s="9"/>
      <c r="F1476" s="9"/>
      <c r="G1476" s="9"/>
      <c r="H1476" s="9"/>
      <c r="I1476" s="9"/>
      <c r="J1476" s="9"/>
      <c r="K1476" s="9"/>
      <c r="L1476" s="9"/>
      <c r="M1476" s="9"/>
      <c r="N1476" s="9"/>
      <c r="O1476" s="9"/>
      <c r="P1476" s="9"/>
      <c r="Q1476" s="9"/>
      <c r="R1476" s="9"/>
      <c r="S1476" s="9"/>
      <c r="T1476" s="9"/>
      <c r="U1476" s="9"/>
      <c r="V1476" s="9"/>
      <c r="W1476" s="75"/>
      <c r="X1476" s="75"/>
      <c r="Y1476" s="75"/>
      <c r="Z1476" s="9"/>
      <c r="AA1476" s="9"/>
      <c r="AB1476" s="9"/>
      <c r="AC1476" s="9"/>
      <c r="AD1476" s="9"/>
      <c r="AE1476" s="9"/>
      <c r="AF1476" s="9"/>
      <c r="AG1476" s="9"/>
      <c r="AH1476" s="9"/>
      <c r="AI1476" s="9"/>
    </row>
    <row r="1477" spans="1:35" hidden="1">
      <c r="A1477" s="9"/>
      <c r="B1477" s="9"/>
      <c r="C1477" s="9"/>
      <c r="D1477" s="9"/>
      <c r="E1477" s="9"/>
      <c r="F1477" s="9"/>
      <c r="G1477" s="9"/>
      <c r="H1477" s="9"/>
      <c r="I1477" s="9"/>
      <c r="J1477" s="9"/>
      <c r="K1477" s="9"/>
      <c r="L1477" s="9"/>
      <c r="M1477" s="9"/>
      <c r="N1477" s="9"/>
      <c r="O1477" s="9"/>
      <c r="P1477" s="9"/>
      <c r="Q1477" s="9"/>
      <c r="R1477" s="9"/>
      <c r="S1477" s="9"/>
      <c r="T1477" s="9"/>
      <c r="U1477" s="9"/>
      <c r="V1477" s="9"/>
      <c r="W1477" s="75"/>
      <c r="X1477" s="75"/>
      <c r="Y1477" s="75"/>
      <c r="Z1477" s="9"/>
      <c r="AA1477" s="9"/>
      <c r="AB1477" s="9"/>
      <c r="AC1477" s="9"/>
      <c r="AD1477" s="9"/>
      <c r="AE1477" s="9"/>
      <c r="AF1477" s="9"/>
      <c r="AG1477" s="9"/>
      <c r="AH1477" s="91"/>
      <c r="AI1477" s="9"/>
    </row>
    <row r="1478" spans="1:35" hidden="1">
      <c r="A1478" s="9"/>
      <c r="B1478" s="9"/>
      <c r="C1478" s="9"/>
      <c r="D1478" s="9"/>
      <c r="E1478" s="9"/>
      <c r="F1478" s="9"/>
      <c r="G1478" s="9"/>
      <c r="H1478" s="9"/>
      <c r="I1478" s="9"/>
      <c r="J1478" s="9"/>
      <c r="K1478" s="9"/>
      <c r="L1478" s="9"/>
      <c r="M1478" s="9"/>
      <c r="N1478" s="9"/>
      <c r="O1478" s="9"/>
      <c r="P1478" s="9"/>
      <c r="Q1478" s="9"/>
      <c r="R1478" s="9"/>
      <c r="S1478" s="9"/>
      <c r="T1478" s="9"/>
      <c r="U1478" s="9"/>
      <c r="V1478" s="9"/>
      <c r="W1478" s="75"/>
      <c r="X1478" s="75"/>
      <c r="Y1478" s="75"/>
      <c r="Z1478" s="9"/>
      <c r="AA1478" s="9"/>
      <c r="AB1478" s="9"/>
      <c r="AC1478" s="9"/>
      <c r="AD1478" s="9"/>
      <c r="AE1478" s="9"/>
      <c r="AF1478" s="9"/>
      <c r="AG1478" s="9"/>
      <c r="AH1478" s="91"/>
      <c r="AI1478" s="9"/>
    </row>
    <row r="1479" spans="1:35" hidden="1">
      <c r="A1479" s="9"/>
      <c r="B1479" s="9"/>
      <c r="C1479" s="9"/>
      <c r="D1479" s="9"/>
      <c r="E1479" s="9"/>
      <c r="F1479" s="9"/>
      <c r="G1479" s="9"/>
      <c r="H1479" s="9"/>
      <c r="I1479" s="9"/>
      <c r="J1479" s="9"/>
      <c r="K1479" s="9"/>
      <c r="L1479" s="9"/>
      <c r="M1479" s="9"/>
      <c r="N1479" s="9"/>
      <c r="O1479" s="9"/>
      <c r="P1479" s="9"/>
      <c r="Q1479" s="9"/>
      <c r="R1479" s="9"/>
      <c r="S1479" s="9"/>
      <c r="T1479" s="9"/>
      <c r="U1479" s="9"/>
      <c r="V1479" s="9"/>
      <c r="W1479" s="75"/>
      <c r="X1479" s="75"/>
      <c r="Y1479" s="75"/>
      <c r="Z1479" s="9"/>
      <c r="AA1479" s="9"/>
      <c r="AB1479" s="9"/>
      <c r="AC1479" s="9"/>
      <c r="AD1479" s="9"/>
      <c r="AE1479" s="9"/>
      <c r="AF1479" s="9"/>
      <c r="AG1479" s="9"/>
      <c r="AH1479" s="91"/>
      <c r="AI1479" s="9"/>
    </row>
    <row r="1480" spans="1:35" hidden="1">
      <c r="A1480" s="9"/>
      <c r="B1480" s="9"/>
      <c r="C1480" s="9"/>
      <c r="D1480" s="9"/>
      <c r="E1480" s="9"/>
      <c r="F1480" s="9"/>
      <c r="G1480" s="9"/>
      <c r="H1480" s="9"/>
      <c r="I1480" s="9"/>
      <c r="J1480" s="9"/>
      <c r="K1480" s="9"/>
      <c r="L1480" s="9"/>
      <c r="M1480" s="9"/>
      <c r="N1480" s="9"/>
      <c r="O1480" s="9"/>
      <c r="P1480" s="9"/>
      <c r="Q1480" s="9"/>
      <c r="R1480" s="9"/>
      <c r="S1480" s="9"/>
      <c r="T1480" s="9"/>
      <c r="U1480" s="9"/>
      <c r="V1480" s="9"/>
      <c r="W1480" s="75"/>
      <c r="X1480" s="75"/>
      <c r="Y1480" s="75"/>
      <c r="Z1480" s="9"/>
      <c r="AA1480" s="9"/>
      <c r="AB1480" s="9"/>
      <c r="AC1480" s="9"/>
      <c r="AD1480" s="9"/>
      <c r="AE1480" s="9"/>
      <c r="AF1480" s="9"/>
      <c r="AG1480" s="9"/>
      <c r="AH1480" s="91"/>
      <c r="AI1480" s="9"/>
    </row>
    <row r="1481" spans="1:35" hidden="1">
      <c r="A1481" s="9"/>
      <c r="B1481" s="9"/>
      <c r="C1481" s="9"/>
      <c r="D1481" s="9"/>
      <c r="E1481" s="9"/>
      <c r="F1481" s="9"/>
      <c r="G1481" s="9"/>
      <c r="H1481" s="9"/>
      <c r="I1481" s="9"/>
      <c r="J1481" s="9"/>
      <c r="K1481" s="9"/>
      <c r="L1481" s="9"/>
      <c r="M1481" s="9"/>
      <c r="N1481" s="9"/>
      <c r="O1481" s="9"/>
      <c r="P1481" s="9"/>
      <c r="Q1481" s="9"/>
      <c r="R1481" s="9"/>
      <c r="S1481" s="9"/>
      <c r="T1481" s="9"/>
      <c r="U1481" s="9"/>
      <c r="V1481" s="9"/>
      <c r="W1481" s="75"/>
      <c r="X1481" s="75"/>
      <c r="Y1481" s="75"/>
      <c r="Z1481" s="9"/>
      <c r="AA1481" s="9"/>
      <c r="AB1481" s="9"/>
      <c r="AC1481" s="9"/>
      <c r="AD1481" s="9"/>
      <c r="AE1481" s="9"/>
      <c r="AF1481" s="9"/>
      <c r="AG1481" s="9"/>
      <c r="AH1481" s="91"/>
      <c r="AI1481" s="9"/>
    </row>
    <row r="1482" spans="1:35" hidden="1">
      <c r="A1482" s="9"/>
      <c r="B1482" s="9"/>
      <c r="C1482" s="9"/>
      <c r="D1482" s="9"/>
      <c r="E1482" s="9"/>
      <c r="F1482" s="9"/>
      <c r="G1482" s="9"/>
      <c r="H1482" s="9"/>
      <c r="I1482" s="9"/>
      <c r="J1482" s="9"/>
      <c r="K1482" s="9"/>
      <c r="L1482" s="9"/>
      <c r="M1482" s="9"/>
      <c r="N1482" s="9"/>
      <c r="O1482" s="9"/>
      <c r="P1482" s="9"/>
      <c r="Q1482" s="9"/>
      <c r="R1482" s="9"/>
      <c r="S1482" s="9"/>
      <c r="T1482" s="9"/>
      <c r="U1482" s="9"/>
      <c r="V1482" s="9"/>
      <c r="W1482" s="75"/>
      <c r="X1482" s="75"/>
      <c r="Y1482" s="75"/>
      <c r="Z1482" s="9"/>
      <c r="AA1482" s="9"/>
      <c r="AB1482" s="9"/>
      <c r="AC1482" s="9"/>
      <c r="AD1482" s="9"/>
      <c r="AE1482" s="9"/>
      <c r="AF1482" s="9"/>
      <c r="AG1482" s="9"/>
      <c r="AH1482" s="91"/>
      <c r="AI1482" s="9"/>
    </row>
    <row r="1483" spans="1:35" hidden="1">
      <c r="A1483" s="9"/>
      <c r="B1483" s="9"/>
      <c r="C1483" s="9"/>
      <c r="D1483" s="9"/>
      <c r="E1483" s="9"/>
      <c r="F1483" s="9"/>
      <c r="G1483" s="9"/>
      <c r="H1483" s="9"/>
      <c r="I1483" s="9"/>
      <c r="J1483" s="9"/>
      <c r="K1483" s="9"/>
      <c r="L1483" s="9"/>
      <c r="M1483" s="9"/>
      <c r="N1483" s="9"/>
      <c r="O1483" s="9"/>
      <c r="P1483" s="9"/>
      <c r="Q1483" s="9"/>
      <c r="R1483" s="9"/>
      <c r="S1483" s="9"/>
      <c r="T1483" s="9"/>
      <c r="U1483" s="9"/>
      <c r="V1483" s="9"/>
      <c r="W1483" s="75"/>
      <c r="X1483" s="75"/>
      <c r="Y1483" s="75"/>
      <c r="Z1483" s="9"/>
      <c r="AA1483" s="9"/>
      <c r="AB1483" s="9"/>
      <c r="AC1483" s="9"/>
      <c r="AD1483" s="9"/>
      <c r="AE1483" s="9"/>
      <c r="AF1483" s="9"/>
      <c r="AG1483" s="9"/>
      <c r="AH1483" s="91"/>
      <c r="AI1483" s="9"/>
    </row>
    <row r="1484" spans="1:35" hidden="1">
      <c r="A1484" s="9"/>
      <c r="B1484" s="9"/>
      <c r="C1484" s="9"/>
      <c r="D1484" s="9"/>
      <c r="E1484" s="9"/>
      <c r="F1484" s="9"/>
      <c r="G1484" s="9"/>
      <c r="H1484" s="9"/>
      <c r="I1484" s="9"/>
      <c r="J1484" s="9"/>
      <c r="K1484" s="9"/>
      <c r="L1484" s="9"/>
      <c r="M1484" s="9"/>
      <c r="N1484" s="9"/>
      <c r="O1484" s="9"/>
      <c r="P1484" s="9"/>
      <c r="Q1484" s="9"/>
      <c r="R1484" s="9"/>
      <c r="S1484" s="9"/>
      <c r="T1484" s="9"/>
      <c r="U1484" s="9"/>
      <c r="V1484" s="9"/>
      <c r="W1484" s="75"/>
      <c r="X1484" s="75"/>
      <c r="Y1484" s="75"/>
      <c r="Z1484" s="9"/>
      <c r="AA1484" s="9"/>
      <c r="AB1484" s="9"/>
      <c r="AC1484" s="9"/>
      <c r="AD1484" s="9"/>
      <c r="AE1484" s="9"/>
      <c r="AF1484" s="9"/>
      <c r="AG1484" s="9"/>
      <c r="AH1484" s="91"/>
      <c r="AI1484" s="9"/>
    </row>
    <row r="1485" spans="1:35" hidden="1">
      <c r="A1485" s="9"/>
      <c r="B1485" s="9"/>
      <c r="C1485" s="9"/>
      <c r="D1485" s="9"/>
      <c r="E1485" s="9"/>
      <c r="F1485" s="9"/>
      <c r="G1485" s="9"/>
      <c r="H1485" s="9"/>
      <c r="I1485" s="9"/>
      <c r="J1485" s="9"/>
      <c r="K1485" s="9"/>
      <c r="L1485" s="9"/>
      <c r="M1485" s="9"/>
      <c r="N1485" s="9"/>
      <c r="O1485" s="9"/>
      <c r="P1485" s="9"/>
      <c r="Q1485" s="9"/>
      <c r="R1485" s="9"/>
      <c r="S1485" s="9"/>
      <c r="T1485" s="9"/>
      <c r="U1485" s="9"/>
      <c r="V1485" s="9"/>
      <c r="W1485" s="75"/>
      <c r="X1485" s="75"/>
      <c r="Y1485" s="75"/>
      <c r="Z1485" s="9"/>
      <c r="AA1485" s="9"/>
      <c r="AB1485" s="9"/>
      <c r="AC1485" s="9"/>
      <c r="AD1485" s="9"/>
      <c r="AE1485" s="9"/>
      <c r="AF1485" s="9"/>
      <c r="AG1485" s="9"/>
      <c r="AH1485" s="91"/>
      <c r="AI1485" s="9"/>
    </row>
    <row r="1486" spans="1:35" hidden="1">
      <c r="A1486" s="9"/>
      <c r="B1486" s="9"/>
      <c r="C1486" s="9"/>
      <c r="D1486" s="9"/>
      <c r="E1486" s="9"/>
      <c r="F1486" s="9"/>
      <c r="G1486" s="9"/>
      <c r="H1486" s="9"/>
      <c r="I1486" s="9"/>
      <c r="J1486" s="9"/>
      <c r="K1486" s="9"/>
      <c r="L1486" s="9"/>
      <c r="M1486" s="9"/>
      <c r="N1486" s="9"/>
      <c r="O1486" s="9"/>
      <c r="P1486" s="9"/>
      <c r="Q1486" s="9"/>
      <c r="R1486" s="9"/>
      <c r="S1486" s="9"/>
      <c r="T1486" s="9"/>
      <c r="U1486" s="9"/>
      <c r="V1486" s="9"/>
      <c r="W1486" s="75"/>
      <c r="X1486" s="75"/>
      <c r="Y1486" s="75"/>
      <c r="Z1486" s="9"/>
      <c r="AA1486" s="9"/>
      <c r="AB1486" s="9"/>
      <c r="AC1486" s="9"/>
      <c r="AD1486" s="9"/>
      <c r="AE1486" s="9"/>
      <c r="AF1486" s="9"/>
      <c r="AG1486" s="9"/>
      <c r="AH1486" s="91"/>
      <c r="AI1486" s="9"/>
    </row>
    <row r="1487" spans="1:35" hidden="1">
      <c r="A1487" s="9"/>
      <c r="B1487" s="9"/>
      <c r="C1487" s="9"/>
      <c r="D1487" s="9"/>
      <c r="E1487" s="9"/>
      <c r="F1487" s="9"/>
      <c r="G1487" s="9"/>
      <c r="H1487" s="9"/>
      <c r="I1487" s="9"/>
      <c r="J1487" s="9"/>
      <c r="K1487" s="9"/>
      <c r="L1487" s="9"/>
      <c r="M1487" s="9"/>
      <c r="N1487" s="9"/>
      <c r="O1487" s="9"/>
      <c r="P1487" s="9"/>
      <c r="Q1487" s="9"/>
      <c r="R1487" s="9"/>
      <c r="S1487" s="9"/>
      <c r="T1487" s="9"/>
      <c r="U1487" s="9"/>
      <c r="V1487" s="9"/>
      <c r="W1487" s="75"/>
      <c r="X1487" s="75"/>
      <c r="Y1487" s="75"/>
      <c r="Z1487" s="9"/>
      <c r="AA1487" s="9"/>
      <c r="AB1487" s="9"/>
      <c r="AC1487" s="9"/>
      <c r="AD1487" s="9"/>
      <c r="AE1487" s="9"/>
      <c r="AF1487" s="9"/>
      <c r="AG1487" s="9"/>
      <c r="AH1487" s="91"/>
      <c r="AI1487" s="9"/>
    </row>
    <row r="1488" spans="1:35" hidden="1">
      <c r="A1488" s="9"/>
      <c r="B1488" s="9"/>
      <c r="C1488" s="9"/>
      <c r="D1488" s="9"/>
      <c r="E1488" s="9"/>
      <c r="F1488" s="9"/>
      <c r="G1488" s="9"/>
      <c r="H1488" s="9"/>
      <c r="I1488" s="9"/>
      <c r="J1488" s="9"/>
      <c r="K1488" s="9"/>
      <c r="L1488" s="9"/>
      <c r="M1488" s="9"/>
      <c r="N1488" s="9"/>
      <c r="O1488" s="9"/>
      <c r="P1488" s="9"/>
      <c r="Q1488" s="9"/>
      <c r="R1488" s="9"/>
      <c r="S1488" s="9"/>
      <c r="T1488" s="9"/>
      <c r="U1488" s="9"/>
      <c r="V1488" s="9"/>
      <c r="W1488" s="75"/>
      <c r="X1488" s="75"/>
      <c r="Y1488" s="75"/>
      <c r="Z1488" s="9"/>
      <c r="AA1488" s="9"/>
      <c r="AB1488" s="9"/>
      <c r="AC1488" s="9"/>
      <c r="AD1488" s="9"/>
      <c r="AE1488" s="9"/>
      <c r="AF1488" s="9"/>
      <c r="AG1488" s="9"/>
      <c r="AH1488" s="91"/>
      <c r="AI1488" s="9"/>
    </row>
    <row r="1489" spans="1:35" hidden="1">
      <c r="A1489" s="9"/>
      <c r="B1489" s="9"/>
      <c r="C1489" s="9"/>
      <c r="D1489" s="9"/>
      <c r="E1489" s="9"/>
      <c r="F1489" s="9"/>
      <c r="G1489" s="9"/>
      <c r="H1489" s="9"/>
      <c r="I1489" s="9"/>
      <c r="J1489" s="9"/>
      <c r="K1489" s="9"/>
      <c r="L1489" s="9"/>
      <c r="M1489" s="9"/>
      <c r="N1489" s="9"/>
      <c r="O1489" s="9"/>
      <c r="P1489" s="9"/>
      <c r="Q1489" s="9"/>
      <c r="R1489" s="9"/>
      <c r="S1489" s="9"/>
      <c r="T1489" s="9"/>
      <c r="U1489" s="9"/>
      <c r="V1489" s="9"/>
      <c r="W1489" s="75"/>
      <c r="X1489" s="75"/>
      <c r="Y1489" s="75"/>
      <c r="Z1489" s="9"/>
      <c r="AA1489" s="9"/>
      <c r="AB1489" s="9"/>
      <c r="AC1489" s="9"/>
      <c r="AD1489" s="9"/>
      <c r="AE1489" s="9"/>
      <c r="AF1489" s="9"/>
      <c r="AG1489" s="9"/>
      <c r="AH1489" s="91"/>
      <c r="AI1489" s="9"/>
    </row>
    <row r="1490" spans="1:35" hidden="1">
      <c r="A1490" s="9"/>
      <c r="B1490" s="9"/>
      <c r="C1490" s="9"/>
      <c r="D1490" s="9"/>
      <c r="E1490" s="9"/>
      <c r="F1490" s="9"/>
      <c r="G1490" s="9"/>
      <c r="H1490" s="9"/>
      <c r="I1490" s="9"/>
      <c r="J1490" s="9"/>
      <c r="K1490" s="9"/>
      <c r="L1490" s="9"/>
      <c r="M1490" s="9"/>
      <c r="N1490" s="9"/>
      <c r="O1490" s="9"/>
      <c r="P1490" s="9"/>
      <c r="Q1490" s="9"/>
      <c r="R1490" s="9"/>
      <c r="S1490" s="9"/>
      <c r="T1490" s="9"/>
      <c r="U1490" s="9"/>
      <c r="V1490" s="9"/>
      <c r="W1490" s="75"/>
      <c r="X1490" s="75"/>
      <c r="Y1490" s="75"/>
      <c r="Z1490" s="9"/>
      <c r="AA1490" s="9"/>
      <c r="AB1490" s="9"/>
      <c r="AC1490" s="9"/>
      <c r="AD1490" s="9"/>
      <c r="AE1490" s="9"/>
      <c r="AF1490" s="9"/>
      <c r="AG1490" s="9"/>
      <c r="AH1490" s="91"/>
      <c r="AI1490" s="9"/>
    </row>
    <row r="1491" spans="1:35" hidden="1">
      <c r="A1491" s="9"/>
      <c r="B1491" s="9"/>
      <c r="C1491" s="9"/>
      <c r="D1491" s="9"/>
      <c r="E1491" s="9"/>
      <c r="F1491" s="9"/>
      <c r="G1491" s="9"/>
      <c r="H1491" s="9"/>
      <c r="I1491" s="9"/>
      <c r="J1491" s="9"/>
      <c r="K1491" s="9"/>
      <c r="L1491" s="9"/>
      <c r="M1491" s="9"/>
      <c r="N1491" s="9"/>
      <c r="O1491" s="9"/>
      <c r="P1491" s="9"/>
      <c r="Q1491" s="9"/>
      <c r="R1491" s="9"/>
      <c r="S1491" s="9"/>
      <c r="T1491" s="9"/>
      <c r="U1491" s="9"/>
      <c r="V1491" s="9"/>
      <c r="W1491" s="75"/>
      <c r="X1491" s="75"/>
      <c r="Y1491" s="75"/>
      <c r="Z1491" s="9"/>
      <c r="AA1491" s="9"/>
      <c r="AB1491" s="9"/>
      <c r="AC1491" s="9"/>
      <c r="AD1491" s="9"/>
      <c r="AE1491" s="9"/>
      <c r="AF1491" s="9"/>
      <c r="AG1491" s="9"/>
      <c r="AH1491" s="91"/>
      <c r="AI1491" s="9"/>
    </row>
    <row r="1492" spans="1:35" hidden="1">
      <c r="A1492" s="9"/>
      <c r="B1492" s="9"/>
      <c r="C1492" s="9"/>
      <c r="D1492" s="9"/>
      <c r="E1492" s="9"/>
      <c r="F1492" s="9"/>
      <c r="G1492" s="9"/>
      <c r="H1492" s="9"/>
      <c r="I1492" s="9"/>
      <c r="J1492" s="9"/>
      <c r="K1492" s="9"/>
      <c r="L1492" s="9"/>
      <c r="M1492" s="9"/>
      <c r="N1492" s="9"/>
      <c r="O1492" s="9"/>
      <c r="P1492" s="9"/>
      <c r="Q1492" s="9"/>
      <c r="R1492" s="9"/>
      <c r="S1492" s="9"/>
      <c r="T1492" s="9"/>
      <c r="U1492" s="9"/>
      <c r="V1492" s="9"/>
      <c r="W1492" s="75"/>
      <c r="X1492" s="75"/>
      <c r="Y1492" s="75"/>
      <c r="Z1492" s="9"/>
      <c r="AA1492" s="9"/>
      <c r="AB1492" s="9"/>
      <c r="AC1492" s="9"/>
      <c r="AD1492" s="9"/>
      <c r="AE1492" s="9"/>
      <c r="AF1492" s="9"/>
      <c r="AG1492" s="9"/>
      <c r="AH1492" s="91"/>
      <c r="AI1492" s="9"/>
    </row>
    <row r="1493" spans="1:35" hidden="1">
      <c r="A1493" s="9"/>
      <c r="B1493" s="9"/>
      <c r="C1493" s="9"/>
      <c r="D1493" s="9"/>
      <c r="E1493" s="9"/>
      <c r="F1493" s="9"/>
      <c r="G1493" s="9"/>
      <c r="H1493" s="9"/>
      <c r="I1493" s="9"/>
      <c r="J1493" s="9"/>
      <c r="K1493" s="9"/>
      <c r="L1493" s="9"/>
      <c r="M1493" s="9"/>
      <c r="N1493" s="9"/>
      <c r="O1493" s="9"/>
      <c r="P1493" s="9"/>
      <c r="Q1493" s="9"/>
      <c r="R1493" s="9"/>
      <c r="S1493" s="9"/>
      <c r="T1493" s="9"/>
      <c r="U1493" s="9"/>
      <c r="V1493" s="9"/>
      <c r="W1493" s="75"/>
      <c r="X1493" s="75"/>
      <c r="Y1493" s="75"/>
      <c r="Z1493" s="9"/>
      <c r="AA1493" s="9"/>
      <c r="AB1493" s="9"/>
      <c r="AC1493" s="9"/>
      <c r="AD1493" s="9"/>
      <c r="AE1493" s="9"/>
      <c r="AF1493" s="9"/>
      <c r="AG1493" s="9"/>
      <c r="AH1493" s="91"/>
      <c r="AI1493" s="9"/>
    </row>
    <row r="1494" spans="1:35" hidden="1">
      <c r="A1494" s="9"/>
      <c r="B1494" s="9"/>
      <c r="C1494" s="9"/>
      <c r="D1494" s="9"/>
      <c r="E1494" s="9"/>
      <c r="F1494" s="9"/>
      <c r="G1494" s="9"/>
      <c r="H1494" s="9"/>
      <c r="I1494" s="9"/>
      <c r="J1494" s="9"/>
      <c r="K1494" s="9"/>
      <c r="L1494" s="9"/>
      <c r="M1494" s="9"/>
      <c r="N1494" s="9"/>
      <c r="O1494" s="9"/>
      <c r="P1494" s="9"/>
      <c r="Q1494" s="9"/>
      <c r="R1494" s="9"/>
      <c r="S1494" s="9"/>
      <c r="T1494" s="9"/>
      <c r="U1494" s="9"/>
      <c r="V1494" s="9"/>
      <c r="W1494" s="75"/>
      <c r="X1494" s="75"/>
      <c r="Y1494" s="75"/>
      <c r="Z1494" s="9"/>
      <c r="AA1494" s="9"/>
      <c r="AB1494" s="9"/>
      <c r="AC1494" s="9"/>
      <c r="AD1494" s="9"/>
      <c r="AE1494" s="9"/>
      <c r="AF1494" s="9"/>
      <c r="AG1494" s="9"/>
      <c r="AH1494" s="91"/>
      <c r="AI1494" s="9"/>
    </row>
    <row r="1495" spans="1:35" hidden="1">
      <c r="A1495" s="9"/>
      <c r="B1495" s="9"/>
      <c r="C1495" s="9"/>
      <c r="D1495" s="9"/>
      <c r="E1495" s="9"/>
      <c r="F1495" s="9"/>
      <c r="G1495" s="9"/>
      <c r="H1495" s="9"/>
      <c r="I1495" s="9"/>
      <c r="J1495" s="9"/>
      <c r="K1495" s="9"/>
      <c r="L1495" s="9"/>
      <c r="M1495" s="9"/>
      <c r="N1495" s="9"/>
      <c r="O1495" s="9"/>
      <c r="P1495" s="9"/>
      <c r="Q1495" s="9"/>
      <c r="R1495" s="9"/>
      <c r="S1495" s="9"/>
      <c r="T1495" s="9"/>
      <c r="U1495" s="9"/>
      <c r="V1495" s="9"/>
      <c r="W1495" s="75"/>
      <c r="X1495" s="75"/>
      <c r="Y1495" s="75"/>
      <c r="Z1495" s="9"/>
      <c r="AA1495" s="9"/>
      <c r="AB1495" s="9"/>
      <c r="AC1495" s="9"/>
      <c r="AD1495" s="9"/>
      <c r="AE1495" s="9"/>
      <c r="AF1495" s="9"/>
      <c r="AG1495" s="9"/>
      <c r="AH1495" s="91"/>
      <c r="AI1495" s="9"/>
    </row>
    <row r="1496" spans="1:35" hidden="1">
      <c r="A1496" s="9"/>
      <c r="B1496" s="9"/>
      <c r="C1496" s="9"/>
      <c r="D1496" s="9"/>
      <c r="E1496" s="9"/>
      <c r="F1496" s="9"/>
      <c r="G1496" s="9"/>
      <c r="H1496" s="9"/>
      <c r="I1496" s="9"/>
      <c r="J1496" s="9"/>
      <c r="K1496" s="9"/>
      <c r="L1496" s="9"/>
      <c r="M1496" s="9"/>
      <c r="N1496" s="9"/>
      <c r="O1496" s="9"/>
      <c r="P1496" s="9"/>
      <c r="Q1496" s="9"/>
      <c r="R1496" s="9"/>
      <c r="S1496" s="9"/>
      <c r="T1496" s="9"/>
      <c r="U1496" s="9"/>
      <c r="V1496" s="9"/>
      <c r="W1496" s="75"/>
      <c r="X1496" s="75"/>
      <c r="Y1496" s="75"/>
      <c r="Z1496" s="9"/>
      <c r="AA1496" s="9"/>
      <c r="AB1496" s="9"/>
      <c r="AC1496" s="9"/>
      <c r="AD1496" s="9"/>
      <c r="AE1496" s="9"/>
      <c r="AF1496" s="9"/>
      <c r="AG1496" s="9"/>
      <c r="AH1496" s="91"/>
      <c r="AI1496" s="9"/>
    </row>
    <row r="1497" spans="1:35" hidden="1">
      <c r="A1497" s="9"/>
      <c r="B1497" s="9"/>
      <c r="C1497" s="9"/>
      <c r="D1497" s="9"/>
      <c r="E1497" s="9"/>
      <c r="F1497" s="9"/>
      <c r="G1497" s="9"/>
      <c r="H1497" s="9"/>
      <c r="I1497" s="9"/>
      <c r="J1497" s="9"/>
      <c r="K1497" s="9"/>
      <c r="L1497" s="9"/>
      <c r="M1497" s="9"/>
      <c r="N1497" s="9"/>
      <c r="O1497" s="9"/>
      <c r="P1497" s="9"/>
      <c r="Q1497" s="9"/>
      <c r="R1497" s="9"/>
      <c r="S1497" s="9"/>
      <c r="T1497" s="9"/>
      <c r="U1497" s="9"/>
      <c r="V1497" s="9"/>
      <c r="W1497" s="75"/>
      <c r="X1497" s="75"/>
      <c r="Y1497" s="75"/>
      <c r="Z1497" s="9"/>
      <c r="AA1497" s="9"/>
      <c r="AB1497" s="9"/>
      <c r="AC1497" s="9"/>
      <c r="AD1497" s="9"/>
      <c r="AE1497" s="9"/>
      <c r="AF1497" s="9"/>
      <c r="AG1497" s="9"/>
      <c r="AH1497" s="91"/>
      <c r="AI1497" s="9"/>
    </row>
    <row r="1498" spans="1:35" hidden="1">
      <c r="A1498" s="9"/>
      <c r="B1498" s="9"/>
      <c r="C1498" s="9"/>
      <c r="D1498" s="9"/>
      <c r="E1498" s="9"/>
      <c r="F1498" s="9"/>
      <c r="G1498" s="9"/>
      <c r="H1498" s="9"/>
      <c r="I1498" s="9"/>
      <c r="J1498" s="9"/>
      <c r="K1498" s="9"/>
      <c r="L1498" s="9"/>
      <c r="M1498" s="9"/>
      <c r="N1498" s="9"/>
      <c r="O1498" s="9"/>
      <c r="P1498" s="9"/>
      <c r="Q1498" s="9"/>
      <c r="R1498" s="9"/>
      <c r="S1498" s="9"/>
      <c r="T1498" s="9"/>
      <c r="U1498" s="9"/>
      <c r="V1498" s="9"/>
      <c r="W1498" s="75"/>
      <c r="X1498" s="75"/>
      <c r="Y1498" s="75"/>
      <c r="Z1498" s="9"/>
      <c r="AA1498" s="9"/>
      <c r="AB1498" s="9"/>
      <c r="AC1498" s="9"/>
      <c r="AD1498" s="9"/>
      <c r="AE1498" s="9"/>
      <c r="AF1498" s="9"/>
      <c r="AG1498" s="9"/>
      <c r="AH1498" s="91"/>
      <c r="AI1498" s="9"/>
    </row>
    <row r="1499" spans="1:35" hidden="1">
      <c r="A1499" s="9"/>
      <c r="B1499" s="9"/>
      <c r="C1499" s="9"/>
      <c r="D1499" s="9"/>
      <c r="E1499" s="9"/>
      <c r="F1499" s="9"/>
      <c r="G1499" s="9"/>
      <c r="H1499" s="9"/>
      <c r="I1499" s="9"/>
      <c r="J1499" s="9"/>
      <c r="K1499" s="9"/>
      <c r="L1499" s="9"/>
      <c r="M1499" s="9"/>
      <c r="N1499" s="9"/>
      <c r="O1499" s="9"/>
      <c r="P1499" s="9"/>
      <c r="Q1499" s="9"/>
      <c r="R1499" s="9"/>
      <c r="S1499" s="9"/>
      <c r="T1499" s="9"/>
      <c r="U1499" s="9"/>
      <c r="V1499" s="9"/>
      <c r="W1499" s="75"/>
      <c r="X1499" s="75"/>
      <c r="Y1499" s="75"/>
      <c r="Z1499" s="9"/>
      <c r="AA1499" s="9"/>
      <c r="AB1499" s="9"/>
      <c r="AC1499" s="9"/>
      <c r="AD1499" s="9"/>
      <c r="AE1499" s="9"/>
      <c r="AF1499" s="9"/>
      <c r="AG1499" s="9"/>
      <c r="AH1499" s="91"/>
      <c r="AI1499" s="9"/>
    </row>
    <row r="1500" spans="1:35" hidden="1">
      <c r="A1500" s="9"/>
      <c r="B1500" s="9"/>
      <c r="C1500" s="9"/>
      <c r="D1500" s="9"/>
      <c r="E1500" s="9"/>
      <c r="F1500" s="9"/>
      <c r="G1500" s="9"/>
      <c r="H1500" s="9"/>
      <c r="I1500" s="9"/>
      <c r="J1500" s="9"/>
      <c r="K1500" s="9"/>
      <c r="L1500" s="9"/>
      <c r="M1500" s="9"/>
      <c r="N1500" s="9"/>
      <c r="O1500" s="9"/>
      <c r="P1500" s="9"/>
      <c r="Q1500" s="9"/>
      <c r="R1500" s="9"/>
      <c r="S1500" s="9"/>
      <c r="T1500" s="9"/>
      <c r="U1500" s="9"/>
      <c r="V1500" s="9"/>
      <c r="W1500" s="75"/>
      <c r="X1500" s="75"/>
      <c r="Y1500" s="75"/>
      <c r="Z1500" s="9"/>
      <c r="AA1500" s="9"/>
      <c r="AB1500" s="9"/>
      <c r="AC1500" s="9"/>
      <c r="AD1500" s="9"/>
      <c r="AE1500" s="9"/>
      <c r="AF1500" s="9"/>
      <c r="AG1500" s="9"/>
      <c r="AH1500" s="9"/>
      <c r="AI1500" s="9"/>
    </row>
    <row r="1501" spans="1:35" hidden="1">
      <c r="A1501" s="9"/>
      <c r="B1501" s="9"/>
      <c r="C1501" s="9"/>
      <c r="D1501" s="9"/>
      <c r="E1501" s="9"/>
      <c r="F1501" s="9"/>
      <c r="G1501" s="9"/>
      <c r="H1501" s="9"/>
      <c r="I1501" s="9"/>
      <c r="J1501" s="9"/>
      <c r="K1501" s="9"/>
      <c r="L1501" s="9"/>
      <c r="M1501" s="9"/>
      <c r="N1501" s="9"/>
      <c r="O1501" s="9"/>
      <c r="P1501" s="9"/>
      <c r="Q1501" s="9"/>
      <c r="R1501" s="9"/>
      <c r="S1501" s="9"/>
      <c r="T1501" s="9"/>
      <c r="U1501" s="9"/>
      <c r="V1501" s="9"/>
      <c r="W1501" s="75"/>
      <c r="X1501" s="75"/>
      <c r="Y1501" s="75"/>
      <c r="Z1501" s="9"/>
      <c r="AA1501" s="9"/>
      <c r="AB1501" s="9"/>
      <c r="AC1501" s="9"/>
      <c r="AD1501" s="9"/>
      <c r="AE1501" s="9"/>
      <c r="AF1501" s="9"/>
      <c r="AG1501" s="9"/>
      <c r="AH1501" s="91"/>
      <c r="AI1501" s="9"/>
    </row>
    <row r="1502" spans="1:35" hidden="1">
      <c r="A1502" s="9"/>
      <c r="B1502" s="9"/>
      <c r="C1502" s="9"/>
      <c r="D1502" s="9"/>
      <c r="E1502" s="9"/>
      <c r="F1502" s="9"/>
      <c r="G1502" s="9"/>
      <c r="H1502" s="9"/>
      <c r="I1502" s="9"/>
      <c r="J1502" s="9"/>
      <c r="K1502" s="9"/>
      <c r="L1502" s="9"/>
      <c r="M1502" s="9"/>
      <c r="N1502" s="9"/>
      <c r="O1502" s="9"/>
      <c r="P1502" s="9"/>
      <c r="Q1502" s="9"/>
      <c r="R1502" s="9"/>
      <c r="S1502" s="9"/>
      <c r="T1502" s="9"/>
      <c r="U1502" s="9"/>
      <c r="V1502" s="9"/>
      <c r="W1502" s="75"/>
      <c r="X1502" s="75"/>
      <c r="Y1502" s="75"/>
      <c r="Z1502" s="9"/>
      <c r="AA1502" s="9"/>
      <c r="AB1502" s="9"/>
      <c r="AC1502" s="9"/>
      <c r="AD1502" s="9"/>
      <c r="AE1502" s="9"/>
      <c r="AF1502" s="9"/>
      <c r="AG1502" s="9"/>
      <c r="AH1502" s="91"/>
      <c r="AI1502" s="9"/>
    </row>
    <row r="1503" spans="1:35" hidden="1">
      <c r="A1503" s="9"/>
      <c r="B1503" s="9"/>
      <c r="C1503" s="9"/>
      <c r="D1503" s="9"/>
      <c r="E1503" s="9"/>
      <c r="F1503" s="9"/>
      <c r="G1503" s="9"/>
      <c r="H1503" s="9"/>
      <c r="I1503" s="9"/>
      <c r="J1503" s="9"/>
      <c r="K1503" s="9"/>
      <c r="L1503" s="9"/>
      <c r="M1503" s="9"/>
      <c r="N1503" s="9"/>
      <c r="O1503" s="9"/>
      <c r="P1503" s="9"/>
      <c r="Q1503" s="9"/>
      <c r="R1503" s="9"/>
      <c r="S1503" s="9"/>
      <c r="T1503" s="9"/>
      <c r="U1503" s="9"/>
      <c r="V1503" s="9"/>
      <c r="W1503" s="75"/>
      <c r="X1503" s="75"/>
      <c r="Y1503" s="75"/>
      <c r="Z1503" s="9"/>
      <c r="AA1503" s="9"/>
      <c r="AB1503" s="9"/>
      <c r="AC1503" s="9"/>
      <c r="AD1503" s="9"/>
      <c r="AE1503" s="9"/>
      <c r="AF1503" s="9"/>
      <c r="AG1503" s="9"/>
      <c r="AH1503" s="91"/>
      <c r="AI1503" s="9"/>
    </row>
    <row r="1504" spans="1:35" hidden="1">
      <c r="A1504" s="9"/>
      <c r="B1504" s="9"/>
      <c r="C1504" s="9"/>
      <c r="D1504" s="9"/>
      <c r="E1504" s="9"/>
      <c r="F1504" s="9"/>
      <c r="G1504" s="9"/>
      <c r="H1504" s="9"/>
      <c r="I1504" s="9"/>
      <c r="J1504" s="9"/>
      <c r="K1504" s="9"/>
      <c r="L1504" s="9"/>
      <c r="M1504" s="9"/>
      <c r="N1504" s="9"/>
      <c r="O1504" s="9"/>
      <c r="P1504" s="9"/>
      <c r="Q1504" s="9"/>
      <c r="R1504" s="9"/>
      <c r="S1504" s="9"/>
      <c r="T1504" s="9"/>
      <c r="U1504" s="9"/>
      <c r="V1504" s="9"/>
      <c r="W1504" s="75"/>
      <c r="X1504" s="75"/>
      <c r="Y1504" s="75"/>
      <c r="Z1504" s="9"/>
      <c r="AA1504" s="9"/>
      <c r="AB1504" s="9"/>
      <c r="AC1504" s="9"/>
      <c r="AD1504" s="9"/>
      <c r="AE1504" s="9"/>
      <c r="AF1504" s="9"/>
      <c r="AG1504" s="9"/>
      <c r="AH1504" s="91"/>
      <c r="AI1504" s="9"/>
    </row>
    <row r="1505" spans="1:35" hidden="1">
      <c r="A1505" s="9"/>
      <c r="B1505" s="9"/>
      <c r="C1505" s="9"/>
      <c r="D1505" s="9"/>
      <c r="E1505" s="9"/>
      <c r="F1505" s="9"/>
      <c r="G1505" s="9"/>
      <c r="H1505" s="9"/>
      <c r="I1505" s="9"/>
      <c r="J1505" s="9"/>
      <c r="K1505" s="9"/>
      <c r="L1505" s="9"/>
      <c r="M1505" s="9"/>
      <c r="N1505" s="9"/>
      <c r="O1505" s="9"/>
      <c r="P1505" s="9"/>
      <c r="Q1505" s="9"/>
      <c r="R1505" s="9"/>
      <c r="S1505" s="9"/>
      <c r="T1505" s="9"/>
      <c r="U1505" s="9"/>
      <c r="V1505" s="9"/>
      <c r="W1505" s="75"/>
      <c r="X1505" s="75"/>
      <c r="Y1505" s="75"/>
      <c r="Z1505" s="9"/>
      <c r="AA1505" s="9"/>
      <c r="AB1505" s="9"/>
      <c r="AC1505" s="9"/>
      <c r="AD1505" s="9"/>
      <c r="AE1505" s="9"/>
      <c r="AF1505" s="9"/>
      <c r="AG1505" s="9"/>
      <c r="AH1505" s="91"/>
      <c r="AI1505" s="9"/>
    </row>
    <row r="1506" spans="1:35" hidden="1">
      <c r="A1506" s="9"/>
      <c r="B1506" s="9"/>
      <c r="C1506" s="9"/>
      <c r="D1506" s="9"/>
      <c r="E1506" s="9"/>
      <c r="F1506" s="9"/>
      <c r="G1506" s="9"/>
      <c r="H1506" s="9"/>
      <c r="I1506" s="9"/>
      <c r="J1506" s="9"/>
      <c r="K1506" s="9"/>
      <c r="L1506" s="9"/>
      <c r="M1506" s="9"/>
      <c r="N1506" s="9"/>
      <c r="O1506" s="9"/>
      <c r="P1506" s="9"/>
      <c r="Q1506" s="9"/>
      <c r="R1506" s="9"/>
      <c r="S1506" s="9"/>
      <c r="T1506" s="9"/>
      <c r="U1506" s="9"/>
      <c r="V1506" s="9"/>
      <c r="W1506" s="75"/>
      <c r="X1506" s="75"/>
      <c r="Y1506" s="75"/>
      <c r="Z1506" s="9"/>
      <c r="AA1506" s="9"/>
      <c r="AB1506" s="9"/>
      <c r="AC1506" s="9"/>
      <c r="AD1506" s="9"/>
      <c r="AE1506" s="9"/>
      <c r="AF1506" s="9"/>
      <c r="AG1506" s="9"/>
      <c r="AH1506" s="91"/>
      <c r="AI1506" s="9"/>
    </row>
    <row r="1507" spans="1:35" hidden="1">
      <c r="A1507" s="9"/>
      <c r="B1507" s="9"/>
      <c r="C1507" s="9"/>
      <c r="D1507" s="9"/>
      <c r="E1507" s="9"/>
      <c r="F1507" s="9"/>
      <c r="G1507" s="9"/>
      <c r="H1507" s="9"/>
      <c r="I1507" s="9"/>
      <c r="J1507" s="9"/>
      <c r="K1507" s="9"/>
      <c r="L1507" s="9"/>
      <c r="M1507" s="9"/>
      <c r="N1507" s="9"/>
      <c r="O1507" s="9"/>
      <c r="P1507" s="9"/>
      <c r="Q1507" s="9"/>
      <c r="R1507" s="9"/>
      <c r="S1507" s="9"/>
      <c r="T1507" s="9"/>
      <c r="U1507" s="9"/>
      <c r="V1507" s="9"/>
      <c r="W1507" s="75"/>
      <c r="X1507" s="75"/>
      <c r="Y1507" s="75"/>
      <c r="Z1507" s="9"/>
      <c r="AA1507" s="9"/>
      <c r="AB1507" s="9"/>
      <c r="AC1507" s="9"/>
      <c r="AD1507" s="9"/>
      <c r="AE1507" s="9"/>
      <c r="AF1507" s="9"/>
      <c r="AG1507" s="9"/>
      <c r="AH1507" s="91"/>
      <c r="AI1507" s="9"/>
    </row>
    <row r="1508" spans="1:35" hidden="1">
      <c r="A1508" s="9"/>
      <c r="B1508" s="9"/>
      <c r="C1508" s="9"/>
      <c r="D1508" s="9"/>
      <c r="E1508" s="9"/>
      <c r="F1508" s="9"/>
      <c r="G1508" s="9"/>
      <c r="H1508" s="9"/>
      <c r="I1508" s="9"/>
      <c r="J1508" s="9"/>
      <c r="K1508" s="9"/>
      <c r="L1508" s="9"/>
      <c r="M1508" s="9"/>
      <c r="N1508" s="9"/>
      <c r="O1508" s="9"/>
      <c r="P1508" s="9"/>
      <c r="Q1508" s="9"/>
      <c r="R1508" s="9"/>
      <c r="S1508" s="9"/>
      <c r="T1508" s="9"/>
      <c r="U1508" s="9"/>
      <c r="V1508" s="9"/>
      <c r="W1508" s="75"/>
      <c r="X1508" s="75"/>
      <c r="Y1508" s="75"/>
      <c r="Z1508" s="9"/>
      <c r="AA1508" s="9"/>
      <c r="AB1508" s="9"/>
      <c r="AC1508" s="9"/>
      <c r="AD1508" s="9"/>
      <c r="AE1508" s="9"/>
      <c r="AF1508" s="9"/>
      <c r="AG1508" s="9"/>
      <c r="AH1508" s="91"/>
      <c r="AI1508" s="9"/>
    </row>
    <row r="1509" spans="1:35" hidden="1">
      <c r="A1509" s="9"/>
      <c r="B1509" s="9"/>
      <c r="C1509" s="9"/>
      <c r="D1509" s="9"/>
      <c r="E1509" s="9"/>
      <c r="F1509" s="9"/>
      <c r="G1509" s="9"/>
      <c r="H1509" s="9"/>
      <c r="I1509" s="9"/>
      <c r="J1509" s="9"/>
      <c r="K1509" s="9"/>
      <c r="L1509" s="9"/>
      <c r="M1509" s="9"/>
      <c r="N1509" s="9"/>
      <c r="O1509" s="9"/>
      <c r="P1509" s="9"/>
      <c r="Q1509" s="9"/>
      <c r="R1509" s="9"/>
      <c r="S1509" s="9"/>
      <c r="T1509" s="9"/>
      <c r="U1509" s="9"/>
      <c r="V1509" s="9"/>
      <c r="W1509" s="75"/>
      <c r="X1509" s="75"/>
      <c r="Y1509" s="75"/>
      <c r="Z1509" s="9"/>
      <c r="AA1509" s="9"/>
      <c r="AB1509" s="9"/>
      <c r="AC1509" s="9"/>
      <c r="AD1509" s="9"/>
      <c r="AE1509" s="9"/>
      <c r="AF1509" s="9"/>
      <c r="AG1509" s="9"/>
      <c r="AH1509" s="91"/>
      <c r="AI1509" s="9"/>
    </row>
    <row r="1510" spans="1:35" hidden="1">
      <c r="A1510" s="9"/>
      <c r="B1510" s="9"/>
      <c r="C1510" s="9"/>
      <c r="D1510" s="9"/>
      <c r="E1510" s="9"/>
      <c r="F1510" s="9"/>
      <c r="G1510" s="9"/>
      <c r="H1510" s="9"/>
      <c r="I1510" s="9"/>
      <c r="J1510" s="9"/>
      <c r="K1510" s="9"/>
      <c r="L1510" s="9"/>
      <c r="M1510" s="9"/>
      <c r="N1510" s="9"/>
      <c r="O1510" s="9"/>
      <c r="P1510" s="9"/>
      <c r="Q1510" s="9"/>
      <c r="R1510" s="9"/>
      <c r="S1510" s="9"/>
      <c r="T1510" s="9"/>
      <c r="U1510" s="9"/>
      <c r="V1510" s="9"/>
      <c r="W1510" s="75"/>
      <c r="X1510" s="75"/>
      <c r="Y1510" s="75"/>
      <c r="Z1510" s="9"/>
      <c r="AA1510" s="9"/>
      <c r="AB1510" s="9"/>
      <c r="AC1510" s="9"/>
      <c r="AD1510" s="9"/>
      <c r="AE1510" s="9"/>
      <c r="AF1510" s="9"/>
      <c r="AG1510" s="9"/>
      <c r="AH1510" s="9"/>
      <c r="AI1510" s="9"/>
    </row>
    <row r="1511" spans="1:35" hidden="1">
      <c r="A1511" s="9"/>
      <c r="B1511" s="9"/>
      <c r="C1511" s="9"/>
      <c r="D1511" s="9"/>
      <c r="E1511" s="9"/>
      <c r="F1511" s="9"/>
      <c r="G1511" s="9"/>
      <c r="H1511" s="9"/>
      <c r="I1511" s="9"/>
      <c r="J1511" s="9"/>
      <c r="K1511" s="9"/>
      <c r="L1511" s="9"/>
      <c r="M1511" s="9"/>
      <c r="N1511" s="9"/>
      <c r="O1511" s="9"/>
      <c r="P1511" s="9"/>
      <c r="Q1511" s="9"/>
      <c r="R1511" s="9"/>
      <c r="S1511" s="9"/>
      <c r="T1511" s="9"/>
      <c r="U1511" s="9"/>
      <c r="V1511" s="9"/>
      <c r="W1511" s="75"/>
      <c r="X1511" s="75"/>
      <c r="Y1511" s="75"/>
      <c r="Z1511" s="9"/>
      <c r="AA1511" s="9"/>
      <c r="AB1511" s="9"/>
      <c r="AC1511" s="9"/>
      <c r="AD1511" s="9"/>
      <c r="AE1511" s="9"/>
      <c r="AF1511" s="9"/>
      <c r="AG1511" s="9"/>
      <c r="AH1511" s="9"/>
      <c r="AI1511" s="9"/>
    </row>
    <row r="1512" spans="1:35" hidden="1">
      <c r="A1512" s="9"/>
      <c r="B1512" s="9"/>
      <c r="C1512" s="9"/>
      <c r="D1512" s="9"/>
      <c r="E1512" s="9"/>
      <c r="F1512" s="9"/>
      <c r="G1512" s="9"/>
      <c r="H1512" s="9"/>
      <c r="I1512" s="9"/>
      <c r="J1512" s="9"/>
      <c r="K1512" s="9"/>
      <c r="L1512" s="9"/>
      <c r="M1512" s="9"/>
      <c r="N1512" s="9"/>
      <c r="O1512" s="9"/>
      <c r="P1512" s="9"/>
      <c r="Q1512" s="9"/>
      <c r="R1512" s="9"/>
      <c r="S1512" s="9"/>
      <c r="T1512" s="9"/>
      <c r="U1512" s="9"/>
      <c r="V1512" s="9"/>
      <c r="W1512" s="75"/>
      <c r="X1512" s="75"/>
      <c r="Y1512" s="75"/>
      <c r="Z1512" s="9"/>
      <c r="AA1512" s="9"/>
      <c r="AB1512" s="9"/>
      <c r="AC1512" s="9"/>
      <c r="AD1512" s="9"/>
      <c r="AE1512" s="9"/>
      <c r="AF1512" s="9"/>
      <c r="AG1512" s="9"/>
      <c r="AH1512" s="91"/>
      <c r="AI1512" s="9"/>
    </row>
    <row r="1513" spans="1:35" hidden="1">
      <c r="A1513" s="9"/>
      <c r="B1513" s="9"/>
      <c r="C1513" s="9"/>
      <c r="D1513" s="9"/>
      <c r="E1513" s="9"/>
      <c r="F1513" s="9"/>
      <c r="G1513" s="9"/>
      <c r="H1513" s="9"/>
      <c r="I1513" s="9"/>
      <c r="J1513" s="9"/>
      <c r="K1513" s="9"/>
      <c r="L1513" s="9"/>
      <c r="M1513" s="9"/>
      <c r="N1513" s="9"/>
      <c r="O1513" s="9"/>
      <c r="P1513" s="9"/>
      <c r="Q1513" s="9"/>
      <c r="R1513" s="9"/>
      <c r="S1513" s="9"/>
      <c r="T1513" s="9"/>
      <c r="U1513" s="9"/>
      <c r="V1513" s="9"/>
      <c r="W1513" s="75"/>
      <c r="X1513" s="75"/>
      <c r="Y1513" s="75"/>
      <c r="Z1513" s="9"/>
      <c r="AA1513" s="9"/>
      <c r="AB1513" s="9"/>
      <c r="AC1513" s="9"/>
      <c r="AD1513" s="9"/>
      <c r="AE1513" s="9"/>
      <c r="AF1513" s="9"/>
      <c r="AG1513" s="9"/>
      <c r="AH1513" s="9"/>
      <c r="AI1513" s="9"/>
    </row>
    <row r="1514" spans="1:35" hidden="1">
      <c r="A1514" s="9"/>
      <c r="B1514" s="9"/>
      <c r="C1514" s="9"/>
      <c r="D1514" s="9"/>
      <c r="E1514" s="9"/>
      <c r="F1514" s="9"/>
      <c r="G1514" s="9"/>
      <c r="H1514" s="9"/>
      <c r="I1514" s="9"/>
      <c r="J1514" s="9"/>
      <c r="K1514" s="9"/>
      <c r="L1514" s="9"/>
      <c r="M1514" s="9"/>
      <c r="N1514" s="9"/>
      <c r="O1514" s="9"/>
      <c r="P1514" s="9"/>
      <c r="Q1514" s="9"/>
      <c r="R1514" s="9"/>
      <c r="S1514" s="9"/>
      <c r="T1514" s="9"/>
      <c r="U1514" s="9"/>
      <c r="V1514" s="9"/>
      <c r="W1514" s="75"/>
      <c r="X1514" s="75"/>
      <c r="Y1514" s="75"/>
      <c r="Z1514" s="9"/>
      <c r="AA1514" s="9"/>
      <c r="AB1514" s="9"/>
      <c r="AC1514" s="9"/>
      <c r="AD1514" s="9"/>
      <c r="AE1514" s="9"/>
      <c r="AF1514" s="9"/>
      <c r="AG1514" s="9"/>
      <c r="AH1514" s="91"/>
      <c r="AI1514" s="9"/>
    </row>
    <row r="1515" spans="1:35" hidden="1">
      <c r="A1515" s="9"/>
      <c r="B1515" s="9"/>
      <c r="C1515" s="9"/>
      <c r="D1515" s="9"/>
      <c r="E1515" s="9"/>
      <c r="F1515" s="9"/>
      <c r="G1515" s="9"/>
      <c r="H1515" s="9"/>
      <c r="I1515" s="9"/>
      <c r="J1515" s="9"/>
      <c r="K1515" s="9"/>
      <c r="L1515" s="9"/>
      <c r="M1515" s="9"/>
      <c r="N1515" s="9"/>
      <c r="O1515" s="9"/>
      <c r="P1515" s="9"/>
      <c r="Q1515" s="9"/>
      <c r="R1515" s="9"/>
      <c r="S1515" s="9"/>
      <c r="T1515" s="9"/>
      <c r="U1515" s="9"/>
      <c r="V1515" s="9"/>
      <c r="W1515" s="75"/>
      <c r="X1515" s="75"/>
      <c r="Y1515" s="75"/>
      <c r="Z1515" s="9"/>
      <c r="AA1515" s="9"/>
      <c r="AB1515" s="9"/>
      <c r="AC1515" s="9"/>
      <c r="AD1515" s="9"/>
      <c r="AE1515" s="9"/>
      <c r="AF1515" s="9"/>
      <c r="AG1515" s="9"/>
      <c r="AH1515" s="91"/>
      <c r="AI1515" s="9"/>
    </row>
    <row r="1516" spans="1:35" hidden="1">
      <c r="A1516" s="9"/>
      <c r="B1516" s="9"/>
      <c r="C1516" s="9"/>
      <c r="D1516" s="9"/>
      <c r="E1516" s="9"/>
      <c r="F1516" s="9"/>
      <c r="G1516" s="9"/>
      <c r="H1516" s="9"/>
      <c r="I1516" s="9"/>
      <c r="J1516" s="9"/>
      <c r="K1516" s="9"/>
      <c r="L1516" s="9"/>
      <c r="M1516" s="9"/>
      <c r="N1516" s="9"/>
      <c r="O1516" s="9"/>
      <c r="P1516" s="9"/>
      <c r="Q1516" s="9"/>
      <c r="R1516" s="9"/>
      <c r="S1516" s="9"/>
      <c r="T1516" s="9"/>
      <c r="U1516" s="9"/>
      <c r="V1516" s="9"/>
      <c r="W1516" s="75"/>
      <c r="X1516" s="75"/>
      <c r="Y1516" s="75"/>
      <c r="Z1516" s="9"/>
      <c r="AA1516" s="9"/>
      <c r="AB1516" s="9"/>
      <c r="AC1516" s="9"/>
      <c r="AD1516" s="9"/>
      <c r="AE1516" s="9"/>
      <c r="AF1516" s="9"/>
      <c r="AG1516" s="9"/>
      <c r="AH1516" s="91"/>
      <c r="AI1516" s="9"/>
    </row>
    <row r="1517" spans="1:35" hidden="1">
      <c r="A1517" s="9"/>
      <c r="B1517" s="9"/>
      <c r="C1517" s="9"/>
      <c r="D1517" s="9"/>
      <c r="E1517" s="9"/>
      <c r="F1517" s="9"/>
      <c r="G1517" s="9"/>
      <c r="H1517" s="9"/>
      <c r="I1517" s="9"/>
      <c r="J1517" s="9"/>
      <c r="K1517" s="9"/>
      <c r="L1517" s="9"/>
      <c r="M1517" s="9"/>
      <c r="N1517" s="9"/>
      <c r="O1517" s="9"/>
      <c r="P1517" s="9"/>
      <c r="Q1517" s="9"/>
      <c r="R1517" s="9"/>
      <c r="S1517" s="9"/>
      <c r="T1517" s="9"/>
      <c r="U1517" s="9"/>
      <c r="V1517" s="9"/>
      <c r="W1517" s="75"/>
      <c r="X1517" s="75"/>
      <c r="Y1517" s="75"/>
      <c r="Z1517" s="9"/>
      <c r="AA1517" s="9"/>
      <c r="AB1517" s="9"/>
      <c r="AC1517" s="9"/>
      <c r="AD1517" s="9"/>
      <c r="AE1517" s="9"/>
      <c r="AF1517" s="9"/>
      <c r="AG1517" s="9"/>
      <c r="AH1517" s="91"/>
      <c r="AI1517" s="9"/>
    </row>
    <row r="1518" spans="1:35" hidden="1">
      <c r="A1518" s="9"/>
      <c r="B1518" s="9"/>
      <c r="C1518" s="9"/>
      <c r="D1518" s="9"/>
      <c r="E1518" s="9"/>
      <c r="F1518" s="9"/>
      <c r="G1518" s="9"/>
      <c r="H1518" s="9"/>
      <c r="I1518" s="9"/>
      <c r="J1518" s="9"/>
      <c r="K1518" s="9"/>
      <c r="L1518" s="9"/>
      <c r="M1518" s="9"/>
      <c r="N1518" s="9"/>
      <c r="O1518" s="9"/>
      <c r="P1518" s="9"/>
      <c r="Q1518" s="9"/>
      <c r="R1518" s="9"/>
      <c r="S1518" s="9"/>
      <c r="T1518" s="9"/>
      <c r="U1518" s="9"/>
      <c r="V1518" s="9"/>
      <c r="W1518" s="75"/>
      <c r="X1518" s="75"/>
      <c r="Y1518" s="75"/>
      <c r="Z1518" s="9"/>
      <c r="AA1518" s="9"/>
      <c r="AB1518" s="9"/>
      <c r="AC1518" s="9"/>
      <c r="AD1518" s="9"/>
      <c r="AE1518" s="9"/>
      <c r="AF1518" s="9"/>
      <c r="AG1518" s="9"/>
      <c r="AH1518" s="91"/>
      <c r="AI1518" s="9"/>
    </row>
    <row r="1519" spans="1:35" hidden="1">
      <c r="A1519" s="9"/>
      <c r="B1519" s="9"/>
      <c r="C1519" s="9"/>
      <c r="D1519" s="9"/>
      <c r="E1519" s="9"/>
      <c r="F1519" s="9"/>
      <c r="G1519" s="9"/>
      <c r="H1519" s="9"/>
      <c r="I1519" s="9"/>
      <c r="J1519" s="9"/>
      <c r="K1519" s="9"/>
      <c r="L1519" s="9"/>
      <c r="M1519" s="9"/>
      <c r="N1519" s="9"/>
      <c r="O1519" s="9"/>
      <c r="P1519" s="9"/>
      <c r="Q1519" s="9"/>
      <c r="R1519" s="9"/>
      <c r="S1519" s="9"/>
      <c r="T1519" s="9"/>
      <c r="U1519" s="9"/>
      <c r="V1519" s="9"/>
      <c r="W1519" s="75"/>
      <c r="X1519" s="75"/>
      <c r="Y1519" s="75"/>
      <c r="Z1519" s="9"/>
      <c r="AA1519" s="9"/>
      <c r="AB1519" s="9"/>
      <c r="AC1519" s="9"/>
      <c r="AD1519" s="9"/>
      <c r="AE1519" s="9"/>
      <c r="AF1519" s="9"/>
      <c r="AG1519" s="9"/>
      <c r="AH1519" s="9"/>
      <c r="AI1519" s="9"/>
    </row>
    <row r="1520" spans="1:35" hidden="1">
      <c r="A1520" s="9"/>
      <c r="B1520" s="9"/>
      <c r="C1520" s="9"/>
      <c r="D1520" s="9"/>
      <c r="E1520" s="9"/>
      <c r="F1520" s="9"/>
      <c r="G1520" s="9"/>
      <c r="H1520" s="9"/>
      <c r="I1520" s="9"/>
      <c r="J1520" s="9"/>
      <c r="K1520" s="9"/>
      <c r="L1520" s="9"/>
      <c r="M1520" s="9"/>
      <c r="N1520" s="9"/>
      <c r="O1520" s="9"/>
      <c r="P1520" s="9"/>
      <c r="Q1520" s="9"/>
      <c r="R1520" s="9"/>
      <c r="S1520" s="9"/>
      <c r="T1520" s="9"/>
      <c r="U1520" s="9"/>
      <c r="V1520" s="9"/>
      <c r="W1520" s="75"/>
      <c r="X1520" s="75"/>
      <c r="Y1520" s="75"/>
      <c r="Z1520" s="9"/>
      <c r="AA1520" s="9"/>
      <c r="AB1520" s="9"/>
      <c r="AC1520" s="9"/>
      <c r="AD1520" s="9"/>
      <c r="AE1520" s="9"/>
      <c r="AF1520" s="9"/>
      <c r="AG1520" s="9"/>
      <c r="AH1520" s="91"/>
      <c r="AI1520" s="9"/>
    </row>
    <row r="1521" spans="1:35" hidden="1">
      <c r="A1521" s="9"/>
      <c r="B1521" s="9"/>
      <c r="C1521" s="9"/>
      <c r="D1521" s="9"/>
      <c r="E1521" s="9"/>
      <c r="F1521" s="9"/>
      <c r="G1521" s="9"/>
      <c r="H1521" s="9"/>
      <c r="I1521" s="9"/>
      <c r="J1521" s="9"/>
      <c r="K1521" s="9"/>
      <c r="L1521" s="9"/>
      <c r="M1521" s="9"/>
      <c r="N1521" s="9"/>
      <c r="O1521" s="9"/>
      <c r="P1521" s="9"/>
      <c r="Q1521" s="9"/>
      <c r="R1521" s="9"/>
      <c r="S1521" s="9"/>
      <c r="T1521" s="9"/>
      <c r="U1521" s="9"/>
      <c r="V1521" s="9"/>
      <c r="W1521" s="75"/>
      <c r="X1521" s="75"/>
      <c r="Y1521" s="75"/>
      <c r="Z1521" s="9"/>
      <c r="AA1521" s="9"/>
      <c r="AB1521" s="9"/>
      <c r="AC1521" s="9"/>
      <c r="AD1521" s="9"/>
      <c r="AE1521" s="9"/>
      <c r="AF1521" s="9"/>
      <c r="AG1521" s="9"/>
      <c r="AH1521" s="91"/>
      <c r="AI1521" s="9"/>
    </row>
    <row r="1522" spans="1:35" hidden="1">
      <c r="A1522" s="9"/>
      <c r="B1522" s="9"/>
      <c r="C1522" s="9"/>
      <c r="D1522" s="9"/>
      <c r="E1522" s="9"/>
      <c r="F1522" s="9"/>
      <c r="G1522" s="9"/>
      <c r="H1522" s="9"/>
      <c r="I1522" s="9"/>
      <c r="J1522" s="9"/>
      <c r="K1522" s="9"/>
      <c r="L1522" s="9"/>
      <c r="M1522" s="9"/>
      <c r="N1522" s="9"/>
      <c r="O1522" s="9"/>
      <c r="P1522" s="9"/>
      <c r="Q1522" s="9"/>
      <c r="R1522" s="9"/>
      <c r="S1522" s="9"/>
      <c r="T1522" s="9"/>
      <c r="U1522" s="9"/>
      <c r="V1522" s="9"/>
      <c r="W1522" s="75"/>
      <c r="X1522" s="75"/>
      <c r="Y1522" s="75"/>
      <c r="Z1522" s="9"/>
      <c r="AA1522" s="9"/>
      <c r="AB1522" s="9"/>
      <c r="AC1522" s="9"/>
      <c r="AD1522" s="9"/>
      <c r="AE1522" s="9"/>
      <c r="AF1522" s="9"/>
      <c r="AG1522" s="9"/>
      <c r="AH1522" s="91"/>
      <c r="AI1522" s="9"/>
    </row>
    <row r="1523" spans="1:35" hidden="1">
      <c r="A1523" s="9"/>
      <c r="B1523" s="9"/>
      <c r="C1523" s="9"/>
      <c r="D1523" s="9"/>
      <c r="E1523" s="9"/>
      <c r="F1523" s="9"/>
      <c r="G1523" s="9"/>
      <c r="H1523" s="9"/>
      <c r="I1523" s="9"/>
      <c r="J1523" s="9"/>
      <c r="K1523" s="9"/>
      <c r="L1523" s="9"/>
      <c r="M1523" s="9"/>
      <c r="N1523" s="9"/>
      <c r="O1523" s="9"/>
      <c r="P1523" s="9"/>
      <c r="Q1523" s="9"/>
      <c r="R1523" s="9"/>
      <c r="S1523" s="9"/>
      <c r="T1523" s="9"/>
      <c r="U1523" s="9"/>
      <c r="V1523" s="9"/>
      <c r="W1523" s="75"/>
      <c r="X1523" s="75"/>
      <c r="Y1523" s="75"/>
      <c r="Z1523" s="9"/>
      <c r="AA1523" s="9"/>
      <c r="AB1523" s="9"/>
      <c r="AC1523" s="9"/>
      <c r="AD1523" s="9"/>
      <c r="AE1523" s="9"/>
      <c r="AF1523" s="9"/>
      <c r="AG1523" s="9"/>
      <c r="AH1523" s="91"/>
      <c r="AI1523" s="9"/>
    </row>
    <row r="1524" spans="1:35" hidden="1">
      <c r="A1524" s="9"/>
      <c r="B1524" s="9"/>
      <c r="C1524" s="9"/>
      <c r="D1524" s="9"/>
      <c r="E1524" s="9"/>
      <c r="F1524" s="9"/>
      <c r="G1524" s="9"/>
      <c r="H1524" s="9"/>
      <c r="I1524" s="9"/>
      <c r="J1524" s="9"/>
      <c r="K1524" s="9"/>
      <c r="L1524" s="9"/>
      <c r="M1524" s="9"/>
      <c r="N1524" s="9"/>
      <c r="O1524" s="9"/>
      <c r="P1524" s="9"/>
      <c r="Q1524" s="9"/>
      <c r="R1524" s="9"/>
      <c r="S1524" s="9"/>
      <c r="T1524" s="9"/>
      <c r="U1524" s="9"/>
      <c r="V1524" s="9"/>
      <c r="W1524" s="75"/>
      <c r="X1524" s="75"/>
      <c r="Y1524" s="75"/>
      <c r="Z1524" s="9"/>
      <c r="AA1524" s="9"/>
      <c r="AB1524" s="9"/>
      <c r="AC1524" s="9"/>
      <c r="AD1524" s="9"/>
      <c r="AE1524" s="9"/>
      <c r="AF1524" s="9"/>
      <c r="AG1524" s="9"/>
      <c r="AH1524" s="91"/>
      <c r="AI1524" s="9"/>
    </row>
    <row r="1525" spans="1:35" hidden="1">
      <c r="A1525" s="9"/>
      <c r="B1525" s="9"/>
      <c r="C1525" s="9"/>
      <c r="D1525" s="9"/>
      <c r="E1525" s="9"/>
      <c r="F1525" s="9"/>
      <c r="G1525" s="9"/>
      <c r="H1525" s="9"/>
      <c r="I1525" s="9"/>
      <c r="J1525" s="9"/>
      <c r="K1525" s="9"/>
      <c r="L1525" s="9"/>
      <c r="M1525" s="9"/>
      <c r="N1525" s="9"/>
      <c r="O1525" s="9"/>
      <c r="P1525" s="9"/>
      <c r="Q1525" s="9"/>
      <c r="R1525" s="9"/>
      <c r="S1525" s="9"/>
      <c r="T1525" s="9"/>
      <c r="U1525" s="9"/>
      <c r="V1525" s="9"/>
      <c r="W1525" s="75"/>
      <c r="X1525" s="75"/>
      <c r="Y1525" s="75"/>
      <c r="Z1525" s="9"/>
      <c r="AA1525" s="9"/>
      <c r="AB1525" s="9"/>
      <c r="AC1525" s="9"/>
      <c r="AD1525" s="9"/>
      <c r="AE1525" s="9"/>
      <c r="AF1525" s="9"/>
      <c r="AG1525" s="9"/>
      <c r="AH1525" s="91"/>
      <c r="AI1525" s="9"/>
    </row>
    <row r="1526" spans="1:35" hidden="1">
      <c r="A1526" s="9"/>
      <c r="B1526" s="9"/>
      <c r="C1526" s="9"/>
      <c r="D1526" s="9"/>
      <c r="E1526" s="9"/>
      <c r="F1526" s="9"/>
      <c r="G1526" s="9"/>
      <c r="H1526" s="9"/>
      <c r="I1526" s="9"/>
      <c r="J1526" s="9"/>
      <c r="K1526" s="9"/>
      <c r="L1526" s="9"/>
      <c r="M1526" s="9"/>
      <c r="N1526" s="9"/>
      <c r="O1526" s="9"/>
      <c r="P1526" s="9"/>
      <c r="Q1526" s="9"/>
      <c r="R1526" s="9"/>
      <c r="S1526" s="9"/>
      <c r="T1526" s="9"/>
      <c r="U1526" s="9"/>
      <c r="V1526" s="9"/>
      <c r="W1526" s="75"/>
      <c r="X1526" s="75"/>
      <c r="Y1526" s="75"/>
      <c r="Z1526" s="9"/>
      <c r="AA1526" s="9"/>
      <c r="AB1526" s="9"/>
      <c r="AC1526" s="9"/>
      <c r="AD1526" s="9"/>
      <c r="AE1526" s="9"/>
      <c r="AF1526" s="9"/>
      <c r="AG1526" s="9"/>
      <c r="AH1526" s="91"/>
      <c r="AI1526" s="9"/>
    </row>
    <row r="1527" spans="1:35" hidden="1">
      <c r="A1527" s="9"/>
      <c r="B1527" s="9"/>
      <c r="C1527" s="9"/>
      <c r="D1527" s="9"/>
      <c r="E1527" s="9"/>
      <c r="F1527" s="9"/>
      <c r="G1527" s="9"/>
      <c r="H1527" s="9"/>
      <c r="I1527" s="9"/>
      <c r="J1527" s="9"/>
      <c r="K1527" s="9"/>
      <c r="L1527" s="9"/>
      <c r="M1527" s="9"/>
      <c r="N1527" s="9"/>
      <c r="O1527" s="9"/>
      <c r="P1527" s="9"/>
      <c r="Q1527" s="9"/>
      <c r="R1527" s="9"/>
      <c r="S1527" s="9"/>
      <c r="T1527" s="9"/>
      <c r="U1527" s="9"/>
      <c r="V1527" s="9"/>
      <c r="W1527" s="75"/>
      <c r="X1527" s="75"/>
      <c r="Y1527" s="75"/>
      <c r="Z1527" s="9"/>
      <c r="AA1527" s="9"/>
      <c r="AB1527" s="9"/>
      <c r="AC1527" s="9"/>
      <c r="AD1527" s="9"/>
      <c r="AE1527" s="9"/>
      <c r="AF1527" s="9"/>
      <c r="AG1527" s="9"/>
      <c r="AH1527" s="91"/>
      <c r="AI1527" s="9"/>
    </row>
    <row r="1528" spans="1:35" hidden="1">
      <c r="A1528" s="9"/>
      <c r="B1528" s="9"/>
      <c r="C1528" s="9"/>
      <c r="D1528" s="9"/>
      <c r="E1528" s="9"/>
      <c r="F1528" s="9"/>
      <c r="G1528" s="9"/>
      <c r="H1528" s="9"/>
      <c r="I1528" s="9"/>
      <c r="J1528" s="9"/>
      <c r="K1528" s="9"/>
      <c r="L1528" s="9"/>
      <c r="M1528" s="9"/>
      <c r="N1528" s="9"/>
      <c r="O1528" s="9"/>
      <c r="P1528" s="9"/>
      <c r="Q1528" s="9"/>
      <c r="R1528" s="9"/>
      <c r="S1528" s="9"/>
      <c r="T1528" s="9"/>
      <c r="U1528" s="9"/>
      <c r="V1528" s="9"/>
      <c r="W1528" s="75"/>
      <c r="X1528" s="75"/>
      <c r="Y1528" s="75"/>
      <c r="Z1528" s="9"/>
      <c r="AA1528" s="9"/>
      <c r="AB1528" s="9"/>
      <c r="AC1528" s="9"/>
      <c r="AD1528" s="9"/>
      <c r="AE1528" s="9"/>
      <c r="AF1528" s="9"/>
      <c r="AG1528" s="9"/>
      <c r="AH1528" s="91"/>
      <c r="AI1528" s="9"/>
    </row>
    <row r="1529" spans="1:35" hidden="1">
      <c r="A1529" s="9"/>
      <c r="B1529" s="9"/>
      <c r="C1529" s="9"/>
      <c r="D1529" s="9"/>
      <c r="E1529" s="9"/>
      <c r="F1529" s="9"/>
      <c r="G1529" s="9"/>
      <c r="H1529" s="9"/>
      <c r="I1529" s="9"/>
      <c r="J1529" s="9"/>
      <c r="K1529" s="9"/>
      <c r="L1529" s="9"/>
      <c r="M1529" s="9"/>
      <c r="N1529" s="9"/>
      <c r="O1529" s="9"/>
      <c r="P1529" s="9"/>
      <c r="Q1529" s="9"/>
      <c r="R1529" s="9"/>
      <c r="S1529" s="9"/>
      <c r="T1529" s="9"/>
      <c r="U1529" s="9"/>
      <c r="V1529" s="9"/>
      <c r="W1529" s="75"/>
      <c r="X1529" s="75"/>
      <c r="Y1529" s="75"/>
      <c r="Z1529" s="9"/>
      <c r="AA1529" s="9"/>
      <c r="AB1529" s="9"/>
      <c r="AC1529" s="9"/>
      <c r="AD1529" s="9"/>
      <c r="AE1529" s="9"/>
      <c r="AF1529" s="9"/>
      <c r="AG1529" s="9"/>
      <c r="AH1529" s="91"/>
      <c r="AI1529" s="9"/>
    </row>
    <row r="1530" spans="1:35" hidden="1">
      <c r="A1530" s="9"/>
      <c r="B1530" s="9"/>
      <c r="C1530" s="9"/>
      <c r="D1530" s="9"/>
      <c r="E1530" s="9"/>
      <c r="F1530" s="9"/>
      <c r="G1530" s="9"/>
      <c r="H1530" s="9"/>
      <c r="I1530" s="9"/>
      <c r="J1530" s="9"/>
      <c r="K1530" s="9"/>
      <c r="L1530" s="9"/>
      <c r="M1530" s="9"/>
      <c r="N1530" s="9"/>
      <c r="O1530" s="9"/>
      <c r="P1530" s="9"/>
      <c r="Q1530" s="9"/>
      <c r="R1530" s="9"/>
      <c r="S1530" s="9"/>
      <c r="T1530" s="9"/>
      <c r="U1530" s="9"/>
      <c r="V1530" s="9"/>
      <c r="W1530" s="75"/>
      <c r="X1530" s="75"/>
      <c r="Y1530" s="75"/>
      <c r="Z1530" s="9"/>
      <c r="AA1530" s="9"/>
      <c r="AB1530" s="9"/>
      <c r="AC1530" s="9"/>
      <c r="AD1530" s="9"/>
      <c r="AE1530" s="9"/>
      <c r="AF1530" s="9"/>
      <c r="AG1530" s="9"/>
      <c r="AH1530" s="91"/>
      <c r="AI1530" s="9"/>
    </row>
    <row r="1531" spans="1:35" hidden="1">
      <c r="A1531" s="9"/>
      <c r="B1531" s="9"/>
      <c r="C1531" s="9"/>
      <c r="D1531" s="9"/>
      <c r="E1531" s="9"/>
      <c r="F1531" s="9"/>
      <c r="G1531" s="9"/>
      <c r="H1531" s="9"/>
      <c r="I1531" s="9"/>
      <c r="J1531" s="9"/>
      <c r="K1531" s="9"/>
      <c r="L1531" s="9"/>
      <c r="M1531" s="9"/>
      <c r="N1531" s="9"/>
      <c r="O1531" s="9"/>
      <c r="P1531" s="9"/>
      <c r="Q1531" s="9"/>
      <c r="R1531" s="9"/>
      <c r="S1531" s="9"/>
      <c r="T1531" s="9"/>
      <c r="U1531" s="9"/>
      <c r="V1531" s="9"/>
      <c r="W1531" s="75"/>
      <c r="X1531" s="75"/>
      <c r="Y1531" s="75"/>
      <c r="Z1531" s="9"/>
      <c r="AA1531" s="9"/>
      <c r="AB1531" s="9"/>
      <c r="AC1531" s="9"/>
      <c r="AD1531" s="9"/>
      <c r="AE1531" s="9"/>
      <c r="AF1531" s="9"/>
      <c r="AG1531" s="9"/>
      <c r="AH1531" s="91"/>
      <c r="AI1531" s="9"/>
    </row>
    <row r="1532" spans="1:35" hidden="1">
      <c r="A1532" s="9"/>
      <c r="B1532" s="9"/>
      <c r="C1532" s="9"/>
      <c r="D1532" s="9"/>
      <c r="E1532" s="9"/>
      <c r="F1532" s="9"/>
      <c r="G1532" s="9"/>
      <c r="H1532" s="9"/>
      <c r="I1532" s="9"/>
      <c r="J1532" s="9"/>
      <c r="K1532" s="9"/>
      <c r="L1532" s="9"/>
      <c r="M1532" s="9"/>
      <c r="N1532" s="9"/>
      <c r="O1532" s="9"/>
      <c r="P1532" s="9"/>
      <c r="Q1532" s="9"/>
      <c r="R1532" s="9"/>
      <c r="S1532" s="9"/>
      <c r="T1532" s="9"/>
      <c r="U1532" s="9"/>
      <c r="V1532" s="9"/>
      <c r="W1532" s="75"/>
      <c r="X1532" s="75"/>
      <c r="Y1532" s="75"/>
      <c r="Z1532" s="9"/>
      <c r="AA1532" s="9"/>
      <c r="AB1532" s="9"/>
      <c r="AC1532" s="9"/>
      <c r="AD1532" s="9"/>
      <c r="AE1532" s="9"/>
      <c r="AF1532" s="9"/>
      <c r="AG1532" s="9"/>
      <c r="AH1532" s="91"/>
      <c r="AI1532" s="9"/>
    </row>
    <row r="1533" spans="1:35" hidden="1">
      <c r="A1533" s="9"/>
      <c r="B1533" s="9"/>
      <c r="C1533" s="9"/>
      <c r="D1533" s="9"/>
      <c r="E1533" s="9"/>
      <c r="F1533" s="9"/>
      <c r="G1533" s="9"/>
      <c r="H1533" s="9"/>
      <c r="I1533" s="9"/>
      <c r="J1533" s="9"/>
      <c r="K1533" s="9"/>
      <c r="L1533" s="9"/>
      <c r="M1533" s="9"/>
      <c r="N1533" s="9"/>
      <c r="O1533" s="9"/>
      <c r="P1533" s="9"/>
      <c r="Q1533" s="9"/>
      <c r="R1533" s="9"/>
      <c r="S1533" s="9"/>
      <c r="T1533" s="9"/>
      <c r="U1533" s="9"/>
      <c r="V1533" s="9"/>
      <c r="W1533" s="75"/>
      <c r="X1533" s="75"/>
      <c r="Y1533" s="75"/>
      <c r="Z1533" s="9"/>
      <c r="AA1533" s="9"/>
      <c r="AB1533" s="9"/>
      <c r="AC1533" s="9"/>
      <c r="AD1533" s="9"/>
      <c r="AE1533" s="9"/>
      <c r="AF1533" s="9"/>
      <c r="AG1533" s="9"/>
      <c r="AH1533" s="91"/>
      <c r="AI1533" s="9"/>
    </row>
    <row r="1534" spans="1:35" hidden="1">
      <c r="A1534" s="9"/>
      <c r="B1534" s="9"/>
      <c r="C1534" s="9"/>
      <c r="D1534" s="9"/>
      <c r="E1534" s="9"/>
      <c r="F1534" s="9"/>
      <c r="G1534" s="9"/>
      <c r="H1534" s="9"/>
      <c r="I1534" s="9"/>
      <c r="J1534" s="9"/>
      <c r="K1534" s="9"/>
      <c r="L1534" s="9"/>
      <c r="M1534" s="9"/>
      <c r="N1534" s="9"/>
      <c r="O1534" s="9"/>
      <c r="P1534" s="9"/>
      <c r="Q1534" s="9"/>
      <c r="R1534" s="9"/>
      <c r="S1534" s="9"/>
      <c r="T1534" s="9"/>
      <c r="U1534" s="9"/>
      <c r="V1534" s="9"/>
      <c r="W1534" s="75"/>
      <c r="X1534" s="75"/>
      <c r="Y1534" s="75"/>
      <c r="Z1534" s="9"/>
      <c r="AA1534" s="9"/>
      <c r="AB1534" s="9"/>
      <c r="AC1534" s="9"/>
      <c r="AD1534" s="9"/>
      <c r="AE1534" s="9"/>
      <c r="AF1534" s="9"/>
      <c r="AG1534" s="9"/>
      <c r="AH1534" s="91"/>
      <c r="AI1534" s="9"/>
    </row>
    <row r="1535" spans="1:35" hidden="1">
      <c r="A1535" s="9"/>
      <c r="B1535" s="9"/>
      <c r="C1535" s="9"/>
      <c r="D1535" s="9"/>
      <c r="E1535" s="9"/>
      <c r="F1535" s="9"/>
      <c r="G1535" s="9"/>
      <c r="H1535" s="9"/>
      <c r="I1535" s="9"/>
      <c r="J1535" s="9"/>
      <c r="K1535" s="9"/>
      <c r="L1535" s="9"/>
      <c r="M1535" s="9"/>
      <c r="N1535" s="9"/>
      <c r="O1535" s="9"/>
      <c r="P1535" s="9"/>
      <c r="Q1535" s="9"/>
      <c r="R1535" s="9"/>
      <c r="S1535" s="9"/>
      <c r="T1535" s="9"/>
      <c r="U1535" s="9"/>
      <c r="V1535" s="9"/>
      <c r="W1535" s="75"/>
      <c r="X1535" s="75"/>
      <c r="Y1535" s="75"/>
      <c r="Z1535" s="9"/>
      <c r="AA1535" s="9"/>
      <c r="AB1535" s="9"/>
      <c r="AC1535" s="9"/>
      <c r="AD1535" s="9"/>
      <c r="AE1535" s="9"/>
      <c r="AF1535" s="9"/>
      <c r="AG1535" s="9"/>
      <c r="AH1535" s="91"/>
      <c r="AI1535" s="9"/>
    </row>
    <row r="1536" spans="1:35" hidden="1">
      <c r="A1536" s="9"/>
      <c r="B1536" s="9"/>
      <c r="C1536" s="9"/>
      <c r="D1536" s="9"/>
      <c r="E1536" s="9"/>
      <c r="F1536" s="9"/>
      <c r="G1536" s="9"/>
      <c r="H1536" s="9"/>
      <c r="I1536" s="9"/>
      <c r="J1536" s="9"/>
      <c r="K1536" s="9"/>
      <c r="L1536" s="9"/>
      <c r="M1536" s="9"/>
      <c r="N1536" s="9"/>
      <c r="O1536" s="9"/>
      <c r="P1536" s="9"/>
      <c r="Q1536" s="9"/>
      <c r="R1536" s="9"/>
      <c r="S1536" s="9"/>
      <c r="T1536" s="9"/>
      <c r="U1536" s="9"/>
      <c r="V1536" s="9"/>
      <c r="W1536" s="75"/>
      <c r="X1536" s="75"/>
      <c r="Y1536" s="75"/>
      <c r="Z1536" s="9"/>
      <c r="AA1536" s="9"/>
      <c r="AB1536" s="9"/>
      <c r="AC1536" s="9"/>
      <c r="AD1536" s="9"/>
      <c r="AE1536" s="9"/>
      <c r="AF1536" s="9"/>
      <c r="AG1536" s="9"/>
      <c r="AH1536" s="9"/>
      <c r="AI1536" s="9"/>
    </row>
    <row r="1537" spans="1:35" hidden="1">
      <c r="A1537" s="9"/>
      <c r="B1537" s="9"/>
      <c r="C1537" s="9"/>
      <c r="D1537" s="9"/>
      <c r="E1537" s="9"/>
      <c r="F1537" s="9"/>
      <c r="G1537" s="9"/>
      <c r="H1537" s="9"/>
      <c r="I1537" s="9"/>
      <c r="J1537" s="9"/>
      <c r="K1537" s="9"/>
      <c r="L1537" s="9"/>
      <c r="M1537" s="9"/>
      <c r="N1537" s="9"/>
      <c r="O1537" s="9"/>
      <c r="P1537" s="9"/>
      <c r="Q1537" s="9"/>
      <c r="R1537" s="9"/>
      <c r="S1537" s="9"/>
      <c r="T1537" s="9"/>
      <c r="U1537" s="9"/>
      <c r="V1537" s="9"/>
      <c r="W1537" s="75"/>
      <c r="X1537" s="75"/>
      <c r="Y1537" s="75"/>
      <c r="Z1537" s="9"/>
      <c r="AA1537" s="9"/>
      <c r="AB1537" s="9"/>
      <c r="AC1537" s="9"/>
      <c r="AD1537" s="9"/>
      <c r="AE1537" s="9"/>
      <c r="AF1537" s="9"/>
      <c r="AG1537" s="9"/>
      <c r="AH1537" s="91"/>
      <c r="AI1537" s="9"/>
    </row>
    <row r="1538" spans="1:35" hidden="1">
      <c r="A1538" s="9"/>
      <c r="B1538" s="9"/>
      <c r="C1538" s="9"/>
      <c r="D1538" s="9"/>
      <c r="E1538" s="9"/>
      <c r="F1538" s="9"/>
      <c r="G1538" s="9"/>
      <c r="H1538" s="9"/>
      <c r="I1538" s="9"/>
      <c r="J1538" s="9"/>
      <c r="K1538" s="9"/>
      <c r="L1538" s="9"/>
      <c r="M1538" s="9"/>
      <c r="N1538" s="9"/>
      <c r="O1538" s="9"/>
      <c r="P1538" s="9"/>
      <c r="Q1538" s="9"/>
      <c r="R1538" s="9"/>
      <c r="S1538" s="9"/>
      <c r="T1538" s="9"/>
      <c r="U1538" s="9"/>
      <c r="V1538" s="9"/>
      <c r="W1538" s="75"/>
      <c r="X1538" s="75"/>
      <c r="Y1538" s="75"/>
      <c r="Z1538" s="9"/>
      <c r="AA1538" s="9"/>
      <c r="AB1538" s="9"/>
      <c r="AC1538" s="9"/>
      <c r="AD1538" s="9"/>
      <c r="AE1538" s="9"/>
      <c r="AF1538" s="9"/>
      <c r="AG1538" s="9"/>
      <c r="AH1538" s="91"/>
      <c r="AI1538" s="9"/>
    </row>
    <row r="1539" spans="1:35" hidden="1">
      <c r="A1539" s="9"/>
      <c r="B1539" s="9"/>
      <c r="C1539" s="9"/>
      <c r="D1539" s="9"/>
      <c r="E1539" s="9"/>
      <c r="F1539" s="9"/>
      <c r="G1539" s="9"/>
      <c r="H1539" s="9"/>
      <c r="I1539" s="9"/>
      <c r="J1539" s="9"/>
      <c r="K1539" s="9"/>
      <c r="L1539" s="9"/>
      <c r="M1539" s="9"/>
      <c r="N1539" s="9"/>
      <c r="O1539" s="9"/>
      <c r="P1539" s="9"/>
      <c r="Q1539" s="9"/>
      <c r="R1539" s="9"/>
      <c r="S1539" s="9"/>
      <c r="T1539" s="9"/>
      <c r="U1539" s="9"/>
      <c r="V1539" s="9"/>
      <c r="W1539" s="75"/>
      <c r="X1539" s="75"/>
      <c r="Y1539" s="75"/>
      <c r="Z1539" s="9"/>
      <c r="AA1539" s="9"/>
      <c r="AB1539" s="9"/>
      <c r="AC1539" s="9"/>
      <c r="AD1539" s="9"/>
      <c r="AE1539" s="9"/>
      <c r="AF1539" s="9"/>
      <c r="AG1539" s="9"/>
      <c r="AH1539" s="91"/>
      <c r="AI1539" s="9"/>
    </row>
    <row r="1540" spans="1:35" hidden="1">
      <c r="A1540" s="9"/>
      <c r="B1540" s="9"/>
      <c r="C1540" s="9"/>
      <c r="D1540" s="9"/>
      <c r="E1540" s="9"/>
      <c r="F1540" s="9"/>
      <c r="G1540" s="9"/>
      <c r="H1540" s="9"/>
      <c r="I1540" s="9"/>
      <c r="J1540" s="9"/>
      <c r="K1540" s="9"/>
      <c r="L1540" s="9"/>
      <c r="M1540" s="9"/>
      <c r="N1540" s="9"/>
      <c r="O1540" s="9"/>
      <c r="P1540" s="9"/>
      <c r="Q1540" s="9"/>
      <c r="R1540" s="9"/>
      <c r="S1540" s="9"/>
      <c r="T1540" s="9"/>
      <c r="U1540" s="9"/>
      <c r="V1540" s="9"/>
      <c r="W1540" s="75"/>
      <c r="X1540" s="75"/>
      <c r="Y1540" s="75"/>
      <c r="Z1540" s="9"/>
      <c r="AA1540" s="9"/>
      <c r="AB1540" s="9"/>
      <c r="AC1540" s="9"/>
      <c r="AD1540" s="9"/>
      <c r="AE1540" s="9"/>
      <c r="AF1540" s="9"/>
      <c r="AG1540" s="9"/>
      <c r="AH1540" s="91"/>
      <c r="AI1540" s="9"/>
    </row>
    <row r="1541" spans="1:35" hidden="1">
      <c r="A1541" s="9"/>
      <c r="B1541" s="9"/>
      <c r="C1541" s="9"/>
      <c r="D1541" s="9"/>
      <c r="E1541" s="9"/>
      <c r="F1541" s="9"/>
      <c r="G1541" s="9"/>
      <c r="H1541" s="9"/>
      <c r="I1541" s="9"/>
      <c r="J1541" s="9"/>
      <c r="K1541" s="9"/>
      <c r="L1541" s="9"/>
      <c r="M1541" s="9"/>
      <c r="N1541" s="9"/>
      <c r="O1541" s="9"/>
      <c r="P1541" s="9"/>
      <c r="Q1541" s="9"/>
      <c r="R1541" s="9"/>
      <c r="S1541" s="9"/>
      <c r="T1541" s="9"/>
      <c r="U1541" s="9"/>
      <c r="V1541" s="9"/>
      <c r="W1541" s="75"/>
      <c r="X1541" s="75"/>
      <c r="Y1541" s="75"/>
      <c r="Z1541" s="9"/>
      <c r="AA1541" s="9"/>
      <c r="AB1541" s="9"/>
      <c r="AC1541" s="9"/>
      <c r="AD1541" s="9"/>
      <c r="AE1541" s="9"/>
      <c r="AF1541" s="9"/>
      <c r="AG1541" s="9"/>
      <c r="AH1541" s="91"/>
      <c r="AI1541" s="9"/>
    </row>
    <row r="1542" spans="1:35" hidden="1">
      <c r="A1542" s="9"/>
      <c r="B1542" s="9"/>
      <c r="C1542" s="9"/>
      <c r="D1542" s="9"/>
      <c r="E1542" s="9"/>
      <c r="F1542" s="9"/>
      <c r="G1542" s="9"/>
      <c r="H1542" s="9"/>
      <c r="I1542" s="9"/>
      <c r="J1542" s="9"/>
      <c r="K1542" s="9"/>
      <c r="L1542" s="9"/>
      <c r="M1542" s="9"/>
      <c r="N1542" s="9"/>
      <c r="O1542" s="9"/>
      <c r="P1542" s="9"/>
      <c r="Q1542" s="9"/>
      <c r="R1542" s="9"/>
      <c r="S1542" s="9"/>
      <c r="T1542" s="9"/>
      <c r="U1542" s="9"/>
      <c r="V1542" s="9"/>
      <c r="W1542" s="75"/>
      <c r="X1542" s="75"/>
      <c r="Y1542" s="75"/>
      <c r="Z1542" s="9"/>
      <c r="AA1542" s="9"/>
      <c r="AB1542" s="9"/>
      <c r="AC1542" s="9"/>
      <c r="AD1542" s="9"/>
      <c r="AE1542" s="9"/>
      <c r="AF1542" s="9"/>
      <c r="AG1542" s="9"/>
      <c r="AH1542" s="91"/>
      <c r="AI1542" s="9"/>
    </row>
    <row r="1543" spans="1:35" hidden="1">
      <c r="A1543" s="9"/>
      <c r="B1543" s="9"/>
      <c r="C1543" s="9"/>
      <c r="D1543" s="9"/>
      <c r="E1543" s="9"/>
      <c r="F1543" s="9"/>
      <c r="G1543" s="9"/>
      <c r="H1543" s="9"/>
      <c r="I1543" s="9"/>
      <c r="J1543" s="9"/>
      <c r="K1543" s="9"/>
      <c r="L1543" s="9"/>
      <c r="M1543" s="9"/>
      <c r="N1543" s="9"/>
      <c r="O1543" s="9"/>
      <c r="P1543" s="9"/>
      <c r="Q1543" s="9"/>
      <c r="R1543" s="9"/>
      <c r="S1543" s="9"/>
      <c r="T1543" s="9"/>
      <c r="U1543" s="9"/>
      <c r="V1543" s="9"/>
      <c r="W1543" s="75"/>
      <c r="X1543" s="75"/>
      <c r="Y1543" s="75"/>
      <c r="Z1543" s="9"/>
      <c r="AA1543" s="9"/>
      <c r="AB1543" s="9"/>
      <c r="AC1543" s="9"/>
      <c r="AD1543" s="9"/>
      <c r="AE1543" s="9"/>
      <c r="AF1543" s="9"/>
      <c r="AG1543" s="9"/>
      <c r="AH1543" s="91"/>
      <c r="AI1543" s="9"/>
    </row>
    <row r="1544" spans="1:35" hidden="1">
      <c r="A1544" s="9"/>
      <c r="B1544" s="9"/>
      <c r="C1544" s="9"/>
      <c r="D1544" s="9"/>
      <c r="E1544" s="9"/>
      <c r="F1544" s="9"/>
      <c r="G1544" s="9"/>
      <c r="H1544" s="9"/>
      <c r="I1544" s="9"/>
      <c r="J1544" s="9"/>
      <c r="K1544" s="9"/>
      <c r="L1544" s="9"/>
      <c r="M1544" s="9"/>
      <c r="N1544" s="9"/>
      <c r="O1544" s="9"/>
      <c r="P1544" s="9"/>
      <c r="Q1544" s="9"/>
      <c r="R1544" s="9"/>
      <c r="S1544" s="9"/>
      <c r="T1544" s="9"/>
      <c r="U1544" s="9"/>
      <c r="V1544" s="9"/>
      <c r="W1544" s="75"/>
      <c r="X1544" s="75"/>
      <c r="Y1544" s="75"/>
      <c r="Z1544" s="9"/>
      <c r="AA1544" s="9"/>
      <c r="AB1544" s="9"/>
      <c r="AC1544" s="9"/>
      <c r="AD1544" s="9"/>
      <c r="AE1544" s="9"/>
      <c r="AF1544" s="9"/>
      <c r="AG1544" s="9"/>
      <c r="AH1544" s="91"/>
      <c r="AI1544" s="9"/>
    </row>
    <row r="1545" spans="1:35" hidden="1">
      <c r="A1545" s="9"/>
      <c r="B1545" s="9"/>
      <c r="C1545" s="9"/>
      <c r="D1545" s="9"/>
      <c r="E1545" s="9"/>
      <c r="F1545" s="9"/>
      <c r="G1545" s="9"/>
      <c r="H1545" s="9"/>
      <c r="I1545" s="9"/>
      <c r="J1545" s="9"/>
      <c r="K1545" s="9"/>
      <c r="L1545" s="9"/>
      <c r="M1545" s="9"/>
      <c r="N1545" s="9"/>
      <c r="O1545" s="9"/>
      <c r="P1545" s="9"/>
      <c r="Q1545" s="9"/>
      <c r="R1545" s="9"/>
      <c r="S1545" s="9"/>
      <c r="T1545" s="9"/>
      <c r="U1545" s="9"/>
      <c r="V1545" s="9"/>
      <c r="W1545" s="75"/>
      <c r="X1545" s="75"/>
      <c r="Y1545" s="75"/>
      <c r="Z1545" s="9"/>
      <c r="AA1545" s="9"/>
      <c r="AB1545" s="9"/>
      <c r="AC1545" s="9"/>
      <c r="AD1545" s="9"/>
      <c r="AE1545" s="9"/>
      <c r="AF1545" s="9"/>
      <c r="AG1545" s="9"/>
      <c r="AH1545" s="9"/>
      <c r="AI1545" s="9"/>
    </row>
    <row r="1546" spans="1:35" hidden="1">
      <c r="A1546" s="9"/>
      <c r="B1546" s="9"/>
      <c r="C1546" s="9"/>
      <c r="D1546" s="9"/>
      <c r="E1546" s="9"/>
      <c r="F1546" s="9"/>
      <c r="G1546" s="9"/>
      <c r="H1546" s="9"/>
      <c r="I1546" s="9"/>
      <c r="J1546" s="9"/>
      <c r="K1546" s="9"/>
      <c r="L1546" s="9"/>
      <c r="M1546" s="9"/>
      <c r="N1546" s="9"/>
      <c r="O1546" s="9"/>
      <c r="P1546" s="9"/>
      <c r="Q1546" s="9"/>
      <c r="R1546" s="9"/>
      <c r="S1546" s="9"/>
      <c r="T1546" s="9"/>
      <c r="U1546" s="9"/>
      <c r="V1546" s="9"/>
      <c r="W1546" s="75"/>
      <c r="X1546" s="75"/>
      <c r="Y1546" s="75"/>
      <c r="Z1546" s="9"/>
      <c r="AA1546" s="9"/>
      <c r="AB1546" s="9"/>
      <c r="AC1546" s="9"/>
      <c r="AD1546" s="9"/>
      <c r="AE1546" s="9"/>
      <c r="AF1546" s="9"/>
      <c r="AG1546" s="9"/>
      <c r="AH1546" s="91"/>
      <c r="AI1546" s="9"/>
    </row>
    <row r="1547" spans="1:35" hidden="1">
      <c r="A1547" s="9"/>
      <c r="B1547" s="9"/>
      <c r="C1547" s="9"/>
      <c r="D1547" s="9"/>
      <c r="E1547" s="9"/>
      <c r="F1547" s="9"/>
      <c r="G1547" s="9"/>
      <c r="H1547" s="9"/>
      <c r="I1547" s="9"/>
      <c r="J1547" s="9"/>
      <c r="K1547" s="9"/>
      <c r="L1547" s="9"/>
      <c r="M1547" s="9"/>
      <c r="N1547" s="9"/>
      <c r="O1547" s="9"/>
      <c r="P1547" s="9"/>
      <c r="Q1547" s="9"/>
      <c r="R1547" s="9"/>
      <c r="S1547" s="9"/>
      <c r="T1547" s="9"/>
      <c r="U1547" s="9"/>
      <c r="V1547" s="9"/>
      <c r="W1547" s="75"/>
      <c r="X1547" s="75"/>
      <c r="Y1547" s="75"/>
      <c r="Z1547" s="9"/>
      <c r="AA1547" s="9"/>
      <c r="AB1547" s="9"/>
      <c r="AC1547" s="9"/>
      <c r="AD1547" s="9"/>
      <c r="AE1547" s="9"/>
      <c r="AF1547" s="9"/>
      <c r="AG1547" s="9"/>
      <c r="AH1547" s="91"/>
      <c r="AI1547" s="9"/>
    </row>
    <row r="1548" spans="1:35" hidden="1">
      <c r="A1548" s="9"/>
      <c r="B1548" s="9"/>
      <c r="C1548" s="9"/>
      <c r="D1548" s="9"/>
      <c r="E1548" s="9"/>
      <c r="F1548" s="9"/>
      <c r="G1548" s="9"/>
      <c r="H1548" s="9"/>
      <c r="I1548" s="9"/>
      <c r="J1548" s="9"/>
      <c r="K1548" s="9"/>
      <c r="L1548" s="9"/>
      <c r="M1548" s="9"/>
      <c r="N1548" s="9"/>
      <c r="O1548" s="9"/>
      <c r="P1548" s="9"/>
      <c r="Q1548" s="9"/>
      <c r="R1548" s="9"/>
      <c r="S1548" s="9"/>
      <c r="T1548" s="9"/>
      <c r="U1548" s="9"/>
      <c r="V1548" s="9"/>
      <c r="W1548" s="75"/>
      <c r="X1548" s="75"/>
      <c r="Y1548" s="75"/>
      <c r="Z1548" s="9"/>
      <c r="AA1548" s="9"/>
      <c r="AB1548" s="9"/>
      <c r="AC1548" s="9"/>
      <c r="AD1548" s="9"/>
      <c r="AE1548" s="9"/>
      <c r="AF1548" s="9"/>
      <c r="AG1548" s="9"/>
      <c r="AH1548" s="91"/>
      <c r="AI1548" s="9"/>
    </row>
    <row r="1549" spans="1:35" hidden="1">
      <c r="A1549" s="9"/>
      <c r="B1549" s="9"/>
      <c r="C1549" s="9"/>
      <c r="D1549" s="9"/>
      <c r="E1549" s="9"/>
      <c r="F1549" s="9"/>
      <c r="G1549" s="9"/>
      <c r="H1549" s="9"/>
      <c r="I1549" s="9"/>
      <c r="J1549" s="9"/>
      <c r="K1549" s="9"/>
      <c r="L1549" s="9"/>
      <c r="M1549" s="9"/>
      <c r="N1549" s="9"/>
      <c r="O1549" s="9"/>
      <c r="P1549" s="9"/>
      <c r="Q1549" s="9"/>
      <c r="R1549" s="9"/>
      <c r="S1549" s="9"/>
      <c r="T1549" s="9"/>
      <c r="U1549" s="9"/>
      <c r="V1549" s="9"/>
      <c r="W1549" s="75"/>
      <c r="X1549" s="75"/>
      <c r="Y1549" s="75"/>
      <c r="Z1549" s="9"/>
      <c r="AA1549" s="9"/>
      <c r="AB1549" s="9"/>
      <c r="AC1549" s="9"/>
      <c r="AD1549" s="9"/>
      <c r="AE1549" s="9"/>
      <c r="AF1549" s="9"/>
      <c r="AG1549" s="9"/>
      <c r="AH1549" s="91"/>
      <c r="AI1549" s="9"/>
    </row>
    <row r="1550" spans="1:35" hidden="1">
      <c r="A1550" s="9"/>
      <c r="B1550" s="9"/>
      <c r="C1550" s="9"/>
      <c r="D1550" s="9"/>
      <c r="E1550" s="9"/>
      <c r="F1550" s="9"/>
      <c r="G1550" s="9"/>
      <c r="H1550" s="9"/>
      <c r="I1550" s="9"/>
      <c r="J1550" s="9"/>
      <c r="K1550" s="9"/>
      <c r="L1550" s="9"/>
      <c r="M1550" s="9"/>
      <c r="N1550" s="9"/>
      <c r="O1550" s="9"/>
      <c r="P1550" s="9"/>
      <c r="Q1550" s="9"/>
      <c r="R1550" s="9"/>
      <c r="S1550" s="9"/>
      <c r="T1550" s="9"/>
      <c r="U1550" s="9"/>
      <c r="V1550" s="9"/>
      <c r="W1550" s="75"/>
      <c r="X1550" s="75"/>
      <c r="Y1550" s="75"/>
      <c r="Z1550" s="9"/>
      <c r="AA1550" s="9"/>
      <c r="AB1550" s="9"/>
      <c r="AC1550" s="9"/>
      <c r="AD1550" s="9"/>
      <c r="AE1550" s="9"/>
      <c r="AF1550" s="9"/>
      <c r="AG1550" s="9"/>
      <c r="AH1550" s="9"/>
      <c r="AI1550" s="9"/>
    </row>
    <row r="1551" spans="1:35" hidden="1">
      <c r="A1551" s="9"/>
      <c r="B1551" s="9"/>
      <c r="C1551" s="9"/>
      <c r="D1551" s="9"/>
      <c r="E1551" s="9"/>
      <c r="F1551" s="9"/>
      <c r="G1551" s="9"/>
      <c r="H1551" s="9"/>
      <c r="I1551" s="9"/>
      <c r="J1551" s="9"/>
      <c r="K1551" s="9"/>
      <c r="L1551" s="9"/>
      <c r="M1551" s="9"/>
      <c r="N1551" s="9"/>
      <c r="O1551" s="9"/>
      <c r="P1551" s="9"/>
      <c r="Q1551" s="9"/>
      <c r="R1551" s="9"/>
      <c r="S1551" s="9"/>
      <c r="T1551" s="9"/>
      <c r="U1551" s="9"/>
      <c r="V1551" s="9"/>
      <c r="W1551" s="75"/>
      <c r="X1551" s="75"/>
      <c r="Y1551" s="75"/>
      <c r="Z1551" s="9"/>
      <c r="AA1551" s="9"/>
      <c r="AB1551" s="9"/>
      <c r="AC1551" s="9"/>
      <c r="AD1551" s="9"/>
      <c r="AE1551" s="9"/>
      <c r="AF1551" s="9"/>
      <c r="AG1551" s="9"/>
      <c r="AH1551" s="9"/>
      <c r="AI1551" s="9"/>
    </row>
    <row r="1552" spans="1:35" hidden="1">
      <c r="A1552" s="9"/>
      <c r="B1552" s="9"/>
      <c r="C1552" s="9"/>
      <c r="D1552" s="9"/>
      <c r="E1552" s="9"/>
      <c r="F1552" s="9"/>
      <c r="G1552" s="9"/>
      <c r="H1552" s="9"/>
      <c r="I1552" s="9"/>
      <c r="J1552" s="9"/>
      <c r="K1552" s="9"/>
      <c r="L1552" s="9"/>
      <c r="M1552" s="9"/>
      <c r="N1552" s="9"/>
      <c r="O1552" s="9"/>
      <c r="P1552" s="9"/>
      <c r="Q1552" s="9"/>
      <c r="R1552" s="9"/>
      <c r="S1552" s="9"/>
      <c r="T1552" s="9"/>
      <c r="U1552" s="9"/>
      <c r="V1552" s="9"/>
      <c r="W1552" s="75"/>
      <c r="X1552" s="75"/>
      <c r="Y1552" s="75"/>
      <c r="Z1552" s="9"/>
      <c r="AA1552" s="9"/>
      <c r="AB1552" s="9"/>
      <c r="AC1552" s="9"/>
      <c r="AD1552" s="9"/>
      <c r="AE1552" s="9"/>
      <c r="AF1552" s="9"/>
      <c r="AG1552" s="9"/>
      <c r="AH1552" s="91"/>
      <c r="AI1552" s="9"/>
    </row>
    <row r="1553" spans="1:35" hidden="1">
      <c r="A1553" s="9"/>
      <c r="B1553" s="9"/>
      <c r="C1553" s="9"/>
      <c r="D1553" s="9"/>
      <c r="E1553" s="9"/>
      <c r="F1553" s="9"/>
      <c r="G1553" s="9"/>
      <c r="H1553" s="9"/>
      <c r="I1553" s="9"/>
      <c r="J1553" s="9"/>
      <c r="K1553" s="9"/>
      <c r="L1553" s="9"/>
      <c r="M1553" s="9"/>
      <c r="N1553" s="9"/>
      <c r="O1553" s="9"/>
      <c r="P1553" s="9"/>
      <c r="Q1553" s="9"/>
      <c r="R1553" s="9"/>
      <c r="S1553" s="9"/>
      <c r="T1553" s="9"/>
      <c r="U1553" s="9"/>
      <c r="V1553" s="9"/>
      <c r="W1553" s="75"/>
      <c r="X1553" s="75"/>
      <c r="Y1553" s="75"/>
      <c r="Z1553" s="9"/>
      <c r="AA1553" s="9"/>
      <c r="AB1553" s="9"/>
      <c r="AC1553" s="9"/>
      <c r="AD1553" s="9"/>
      <c r="AE1553" s="9"/>
      <c r="AF1553" s="9"/>
      <c r="AG1553" s="9"/>
      <c r="AH1553" s="91"/>
      <c r="AI1553" s="9"/>
    </row>
    <row r="1554" spans="1:35" hidden="1">
      <c r="A1554" s="9"/>
      <c r="B1554" s="9"/>
      <c r="C1554" s="9"/>
      <c r="D1554" s="9"/>
      <c r="E1554" s="9"/>
      <c r="F1554" s="9"/>
      <c r="G1554" s="9"/>
      <c r="H1554" s="9"/>
      <c r="I1554" s="9"/>
      <c r="J1554" s="9"/>
      <c r="K1554" s="9"/>
      <c r="L1554" s="9"/>
      <c r="M1554" s="9"/>
      <c r="N1554" s="9"/>
      <c r="O1554" s="9"/>
      <c r="P1554" s="9"/>
      <c r="Q1554" s="9"/>
      <c r="R1554" s="9"/>
      <c r="S1554" s="9"/>
      <c r="T1554" s="9"/>
      <c r="U1554" s="9"/>
      <c r="V1554" s="9"/>
      <c r="W1554" s="75"/>
      <c r="X1554" s="75"/>
      <c r="Y1554" s="75"/>
      <c r="Z1554" s="9"/>
      <c r="AA1554" s="9"/>
      <c r="AB1554" s="9"/>
      <c r="AC1554" s="9"/>
      <c r="AD1554" s="9"/>
      <c r="AE1554" s="9"/>
      <c r="AF1554" s="9"/>
      <c r="AG1554" s="9"/>
      <c r="AH1554" s="91"/>
      <c r="AI1554" s="9"/>
    </row>
    <row r="1555" spans="1:35" hidden="1">
      <c r="A1555" s="9"/>
      <c r="B1555" s="9"/>
      <c r="C1555" s="9"/>
      <c r="D1555" s="9"/>
      <c r="E1555" s="9"/>
      <c r="F1555" s="9"/>
      <c r="G1555" s="9"/>
      <c r="H1555" s="9"/>
      <c r="I1555" s="9"/>
      <c r="J1555" s="9"/>
      <c r="K1555" s="9"/>
      <c r="L1555" s="9"/>
      <c r="M1555" s="9"/>
      <c r="N1555" s="9"/>
      <c r="O1555" s="9"/>
      <c r="P1555" s="9"/>
      <c r="Q1555" s="9"/>
      <c r="R1555" s="9"/>
      <c r="S1555" s="9"/>
      <c r="T1555" s="9"/>
      <c r="U1555" s="9"/>
      <c r="V1555" s="9"/>
      <c r="W1555" s="75"/>
      <c r="X1555" s="75"/>
      <c r="Y1555" s="75"/>
      <c r="Z1555" s="9"/>
      <c r="AA1555" s="9"/>
      <c r="AB1555" s="9"/>
      <c r="AC1555" s="9"/>
      <c r="AD1555" s="9"/>
      <c r="AE1555" s="9"/>
      <c r="AF1555" s="9"/>
      <c r="AG1555" s="9"/>
      <c r="AH1555" s="91"/>
      <c r="AI1555" s="9"/>
    </row>
    <row r="1556" spans="1:35" hidden="1">
      <c r="A1556" s="9"/>
      <c r="B1556" s="9"/>
      <c r="C1556" s="9"/>
      <c r="D1556" s="9"/>
      <c r="E1556" s="9"/>
      <c r="F1556" s="9"/>
      <c r="G1556" s="9"/>
      <c r="H1556" s="9"/>
      <c r="I1556" s="9"/>
      <c r="J1556" s="9"/>
      <c r="K1556" s="9"/>
      <c r="L1556" s="9"/>
      <c r="M1556" s="9"/>
      <c r="N1556" s="9"/>
      <c r="O1556" s="9"/>
      <c r="P1556" s="9"/>
      <c r="Q1556" s="9"/>
      <c r="R1556" s="9"/>
      <c r="S1556" s="9"/>
      <c r="T1556" s="9"/>
      <c r="U1556" s="9"/>
      <c r="V1556" s="9"/>
      <c r="W1556" s="75"/>
      <c r="X1556" s="75"/>
      <c r="Y1556" s="75"/>
      <c r="Z1556" s="9"/>
      <c r="AA1556" s="9"/>
      <c r="AB1556" s="9"/>
      <c r="AC1556" s="9"/>
      <c r="AD1556" s="9"/>
      <c r="AE1556" s="9"/>
      <c r="AF1556" s="9"/>
      <c r="AG1556" s="9"/>
      <c r="AH1556" s="91"/>
      <c r="AI1556" s="9"/>
    </row>
    <row r="1557" spans="1:35" hidden="1">
      <c r="A1557" s="9"/>
      <c r="B1557" s="9"/>
      <c r="C1557" s="9"/>
      <c r="D1557" s="9"/>
      <c r="E1557" s="9"/>
      <c r="F1557" s="9"/>
      <c r="G1557" s="9"/>
      <c r="H1557" s="9"/>
      <c r="I1557" s="9"/>
      <c r="J1557" s="9"/>
      <c r="K1557" s="9"/>
      <c r="L1557" s="9"/>
      <c r="M1557" s="9"/>
      <c r="N1557" s="9"/>
      <c r="O1557" s="9"/>
      <c r="P1557" s="9"/>
      <c r="Q1557" s="9"/>
      <c r="R1557" s="9"/>
      <c r="S1557" s="9"/>
      <c r="T1557" s="9"/>
      <c r="U1557" s="9"/>
      <c r="V1557" s="9"/>
      <c r="W1557" s="75"/>
      <c r="X1557" s="75"/>
      <c r="Y1557" s="75"/>
      <c r="Z1557" s="9"/>
      <c r="AA1557" s="9"/>
      <c r="AB1557" s="9"/>
      <c r="AC1557" s="9"/>
      <c r="AD1557" s="9"/>
      <c r="AE1557" s="9"/>
      <c r="AF1557" s="9"/>
      <c r="AG1557" s="9"/>
      <c r="AH1557" s="91"/>
      <c r="AI1557" s="9"/>
    </row>
    <row r="1558" spans="1:35" hidden="1">
      <c r="A1558" s="9"/>
      <c r="B1558" s="9"/>
      <c r="C1558" s="9"/>
      <c r="D1558" s="9"/>
      <c r="E1558" s="9"/>
      <c r="F1558" s="9"/>
      <c r="G1558" s="9"/>
      <c r="H1558" s="9"/>
      <c r="I1558" s="9"/>
      <c r="J1558" s="9"/>
      <c r="K1558" s="9"/>
      <c r="L1558" s="9"/>
      <c r="M1558" s="9"/>
      <c r="N1558" s="9"/>
      <c r="O1558" s="9"/>
      <c r="P1558" s="9"/>
      <c r="Q1558" s="9"/>
      <c r="R1558" s="9"/>
      <c r="S1558" s="9"/>
      <c r="T1558" s="9"/>
      <c r="U1558" s="9"/>
      <c r="V1558" s="9"/>
      <c r="W1558" s="75"/>
      <c r="X1558" s="75"/>
      <c r="Y1558" s="75"/>
      <c r="Z1558" s="9"/>
      <c r="AA1558" s="9"/>
      <c r="AB1558" s="9"/>
      <c r="AC1558" s="9"/>
      <c r="AD1558" s="9"/>
      <c r="AE1558" s="9"/>
      <c r="AF1558" s="9"/>
      <c r="AG1558" s="9"/>
      <c r="AH1558" s="91"/>
      <c r="AI1558" s="9"/>
    </row>
    <row r="1559" spans="1:35" hidden="1">
      <c r="A1559" s="9"/>
      <c r="B1559" s="9"/>
      <c r="C1559" s="9"/>
      <c r="D1559" s="9"/>
      <c r="E1559" s="9"/>
      <c r="F1559" s="9"/>
      <c r="G1559" s="9"/>
      <c r="H1559" s="9"/>
      <c r="I1559" s="9"/>
      <c r="J1559" s="9"/>
      <c r="K1559" s="9"/>
      <c r="L1559" s="9"/>
      <c r="M1559" s="9"/>
      <c r="N1559" s="9"/>
      <c r="O1559" s="9"/>
      <c r="P1559" s="9"/>
      <c r="Q1559" s="9"/>
      <c r="R1559" s="9"/>
      <c r="S1559" s="9"/>
      <c r="T1559" s="9"/>
      <c r="U1559" s="9"/>
      <c r="V1559" s="9"/>
      <c r="W1559" s="75"/>
      <c r="X1559" s="75"/>
      <c r="Y1559" s="75"/>
      <c r="Z1559" s="9"/>
      <c r="AA1559" s="9"/>
      <c r="AB1559" s="9"/>
      <c r="AC1559" s="9"/>
      <c r="AD1559" s="9"/>
      <c r="AE1559" s="9"/>
      <c r="AF1559" s="9"/>
      <c r="AG1559" s="9"/>
      <c r="AH1559" s="9"/>
      <c r="AI1559" s="9"/>
    </row>
    <row r="1560" spans="1:35" hidden="1">
      <c r="A1560" s="9"/>
      <c r="B1560" s="9"/>
      <c r="C1560" s="9"/>
      <c r="D1560" s="9"/>
      <c r="E1560" s="9"/>
      <c r="F1560" s="9"/>
      <c r="G1560" s="9"/>
      <c r="H1560" s="9"/>
      <c r="I1560" s="9"/>
      <c r="J1560" s="9"/>
      <c r="K1560" s="9"/>
      <c r="L1560" s="9"/>
      <c r="M1560" s="9"/>
      <c r="N1560" s="9"/>
      <c r="O1560" s="9"/>
      <c r="P1560" s="9"/>
      <c r="Q1560" s="9"/>
      <c r="R1560" s="9"/>
      <c r="S1560" s="9"/>
      <c r="T1560" s="9"/>
      <c r="U1560" s="9"/>
      <c r="V1560" s="9"/>
      <c r="W1560" s="75"/>
      <c r="X1560" s="75"/>
      <c r="Y1560" s="75"/>
      <c r="Z1560" s="9"/>
      <c r="AA1560" s="9"/>
      <c r="AB1560" s="9"/>
      <c r="AC1560" s="9"/>
      <c r="AD1560" s="9"/>
      <c r="AE1560" s="9"/>
      <c r="AF1560" s="9"/>
      <c r="AG1560" s="9"/>
      <c r="AH1560" s="91"/>
      <c r="AI1560" s="9"/>
    </row>
    <row r="1561" spans="1:35" hidden="1">
      <c r="A1561" s="9"/>
      <c r="B1561" s="9"/>
      <c r="C1561" s="9"/>
      <c r="D1561" s="9"/>
      <c r="E1561" s="9"/>
      <c r="F1561" s="9"/>
      <c r="G1561" s="9"/>
      <c r="H1561" s="9"/>
      <c r="I1561" s="9"/>
      <c r="J1561" s="9"/>
      <c r="K1561" s="9"/>
      <c r="L1561" s="9"/>
      <c r="M1561" s="9"/>
      <c r="N1561" s="9"/>
      <c r="O1561" s="9"/>
      <c r="P1561" s="9"/>
      <c r="Q1561" s="9"/>
      <c r="R1561" s="9"/>
      <c r="S1561" s="9"/>
      <c r="T1561" s="9"/>
      <c r="U1561" s="9"/>
      <c r="V1561" s="9"/>
      <c r="W1561" s="75"/>
      <c r="X1561" s="75"/>
      <c r="Y1561" s="75"/>
      <c r="Z1561" s="9"/>
      <c r="AA1561" s="9"/>
      <c r="AB1561" s="9"/>
      <c r="AC1561" s="9"/>
      <c r="AD1561" s="9"/>
      <c r="AE1561" s="9"/>
      <c r="AF1561" s="9"/>
      <c r="AG1561" s="9"/>
      <c r="AH1561" s="91"/>
      <c r="AI1561" s="9"/>
    </row>
    <row r="1562" spans="1:35" hidden="1">
      <c r="A1562" s="9"/>
      <c r="B1562" s="9"/>
      <c r="C1562" s="9"/>
      <c r="D1562" s="9"/>
      <c r="E1562" s="9"/>
      <c r="F1562" s="9"/>
      <c r="G1562" s="9"/>
      <c r="H1562" s="9"/>
      <c r="I1562" s="9"/>
      <c r="J1562" s="9"/>
      <c r="K1562" s="9"/>
      <c r="L1562" s="9"/>
      <c r="M1562" s="9"/>
      <c r="N1562" s="9"/>
      <c r="O1562" s="9"/>
      <c r="P1562" s="9"/>
      <c r="Q1562" s="9"/>
      <c r="R1562" s="9"/>
      <c r="S1562" s="9"/>
      <c r="T1562" s="9"/>
      <c r="U1562" s="9"/>
      <c r="V1562" s="9"/>
      <c r="W1562" s="75"/>
      <c r="X1562" s="75"/>
      <c r="Y1562" s="75"/>
      <c r="Z1562" s="9"/>
      <c r="AA1562" s="9"/>
      <c r="AB1562" s="9"/>
      <c r="AC1562" s="9"/>
      <c r="AD1562" s="9"/>
      <c r="AE1562" s="9"/>
      <c r="AF1562" s="9"/>
      <c r="AG1562" s="9"/>
      <c r="AH1562" s="91"/>
      <c r="AI1562" s="9"/>
    </row>
    <row r="1563" spans="1:35" hidden="1">
      <c r="A1563" s="9"/>
      <c r="B1563" s="9"/>
      <c r="C1563" s="9"/>
      <c r="D1563" s="9"/>
      <c r="E1563" s="9"/>
      <c r="F1563" s="9"/>
      <c r="G1563" s="9"/>
      <c r="H1563" s="9"/>
      <c r="I1563" s="9"/>
      <c r="J1563" s="9"/>
      <c r="K1563" s="9"/>
      <c r="L1563" s="9"/>
      <c r="M1563" s="9"/>
      <c r="N1563" s="9"/>
      <c r="O1563" s="9"/>
      <c r="P1563" s="9"/>
      <c r="Q1563" s="9"/>
      <c r="R1563" s="9"/>
      <c r="S1563" s="9"/>
      <c r="T1563" s="9"/>
      <c r="U1563" s="9"/>
      <c r="V1563" s="9"/>
      <c r="W1563" s="75"/>
      <c r="X1563" s="75"/>
      <c r="Y1563" s="75"/>
      <c r="Z1563" s="9"/>
      <c r="AA1563" s="9"/>
      <c r="AB1563" s="9"/>
      <c r="AC1563" s="9"/>
      <c r="AD1563" s="9"/>
      <c r="AE1563" s="9"/>
      <c r="AF1563" s="9"/>
      <c r="AG1563" s="9"/>
      <c r="AH1563" s="9"/>
      <c r="AI1563" s="9"/>
    </row>
    <row r="1564" spans="1:35" hidden="1">
      <c r="A1564" s="9"/>
      <c r="B1564" s="9"/>
      <c r="C1564" s="9"/>
      <c r="D1564" s="9"/>
      <c r="E1564" s="9"/>
      <c r="F1564" s="9"/>
      <c r="G1564" s="9"/>
      <c r="H1564" s="9"/>
      <c r="I1564" s="9"/>
      <c r="J1564" s="9"/>
      <c r="K1564" s="9"/>
      <c r="L1564" s="9"/>
      <c r="M1564" s="9"/>
      <c r="N1564" s="9"/>
      <c r="O1564" s="9"/>
      <c r="P1564" s="9"/>
      <c r="Q1564" s="9"/>
      <c r="R1564" s="9"/>
      <c r="S1564" s="9"/>
      <c r="T1564" s="9"/>
      <c r="U1564" s="9"/>
      <c r="V1564" s="9"/>
      <c r="W1564" s="75"/>
      <c r="X1564" s="75"/>
      <c r="Y1564" s="75"/>
      <c r="Z1564" s="9"/>
      <c r="AA1564" s="9"/>
      <c r="AB1564" s="9"/>
      <c r="AC1564" s="9"/>
      <c r="AD1564" s="9"/>
      <c r="AE1564" s="9"/>
      <c r="AF1564" s="9"/>
      <c r="AG1564" s="9"/>
      <c r="AH1564" s="91"/>
      <c r="AI1564" s="9"/>
    </row>
    <row r="1565" spans="1:35" hidden="1">
      <c r="A1565" s="9"/>
      <c r="B1565" s="9"/>
      <c r="C1565" s="9"/>
      <c r="D1565" s="9"/>
      <c r="E1565" s="9"/>
      <c r="F1565" s="9"/>
      <c r="G1565" s="9"/>
      <c r="H1565" s="9"/>
      <c r="I1565" s="9"/>
      <c r="J1565" s="9"/>
      <c r="K1565" s="9"/>
      <c r="L1565" s="9"/>
      <c r="M1565" s="9"/>
      <c r="N1565" s="9"/>
      <c r="O1565" s="9"/>
      <c r="P1565" s="9"/>
      <c r="Q1565" s="9"/>
      <c r="R1565" s="9"/>
      <c r="S1565" s="9"/>
      <c r="T1565" s="9"/>
      <c r="U1565" s="9"/>
      <c r="V1565" s="9"/>
      <c r="W1565" s="75"/>
      <c r="X1565" s="75"/>
      <c r="Y1565" s="75"/>
      <c r="Z1565" s="9"/>
      <c r="AA1565" s="9"/>
      <c r="AB1565" s="9"/>
      <c r="AC1565" s="9"/>
      <c r="AD1565" s="9"/>
      <c r="AE1565" s="9"/>
      <c r="AF1565" s="9"/>
      <c r="AG1565" s="9"/>
      <c r="AH1565" s="91"/>
      <c r="AI1565" s="9"/>
    </row>
    <row r="1566" spans="1:35" hidden="1">
      <c r="A1566" s="9"/>
      <c r="B1566" s="9"/>
      <c r="C1566" s="9"/>
      <c r="D1566" s="9"/>
      <c r="E1566" s="9"/>
      <c r="F1566" s="9"/>
      <c r="G1566" s="9"/>
      <c r="H1566" s="9"/>
      <c r="I1566" s="9"/>
      <c r="J1566" s="9"/>
      <c r="K1566" s="9"/>
      <c r="L1566" s="9"/>
      <c r="M1566" s="9"/>
      <c r="N1566" s="9"/>
      <c r="O1566" s="9"/>
      <c r="P1566" s="9"/>
      <c r="Q1566" s="9"/>
      <c r="R1566" s="9"/>
      <c r="S1566" s="9"/>
      <c r="T1566" s="9"/>
      <c r="U1566" s="9"/>
      <c r="V1566" s="9"/>
      <c r="W1566" s="75"/>
      <c r="X1566" s="75"/>
      <c r="Y1566" s="75"/>
      <c r="Z1566" s="9"/>
      <c r="AA1566" s="9"/>
      <c r="AB1566" s="9"/>
      <c r="AC1566" s="9"/>
      <c r="AD1566" s="9"/>
      <c r="AE1566" s="9"/>
      <c r="AF1566" s="9"/>
      <c r="AG1566" s="9"/>
      <c r="AH1566" s="91"/>
      <c r="AI1566" s="9"/>
    </row>
    <row r="1567" spans="1:35" hidden="1">
      <c r="A1567" s="9"/>
      <c r="B1567" s="9"/>
      <c r="C1567" s="9"/>
      <c r="D1567" s="9"/>
      <c r="E1567" s="9"/>
      <c r="F1567" s="9"/>
      <c r="G1567" s="9"/>
      <c r="H1567" s="9"/>
      <c r="I1567" s="9"/>
      <c r="J1567" s="9"/>
      <c r="K1567" s="9"/>
      <c r="L1567" s="9"/>
      <c r="M1567" s="9"/>
      <c r="N1567" s="9"/>
      <c r="O1567" s="9"/>
      <c r="P1567" s="9"/>
      <c r="Q1567" s="9"/>
      <c r="R1567" s="9"/>
      <c r="S1567" s="9"/>
      <c r="T1567" s="9"/>
      <c r="U1567" s="9"/>
      <c r="V1567" s="9"/>
      <c r="W1567" s="75"/>
      <c r="X1567" s="75"/>
      <c r="Y1567" s="75"/>
      <c r="Z1567" s="9"/>
      <c r="AA1567" s="9"/>
      <c r="AB1567" s="9"/>
      <c r="AC1567" s="9"/>
      <c r="AD1567" s="9"/>
      <c r="AE1567" s="9"/>
      <c r="AF1567" s="9"/>
      <c r="AG1567" s="9"/>
      <c r="AH1567" s="9"/>
      <c r="AI1567" s="9"/>
    </row>
    <row r="1568" spans="1:35" hidden="1">
      <c r="A1568" s="9"/>
      <c r="B1568" s="9"/>
      <c r="C1568" s="9"/>
      <c r="D1568" s="9"/>
      <c r="E1568" s="9"/>
      <c r="F1568" s="9"/>
      <c r="G1568" s="9"/>
      <c r="H1568" s="9"/>
      <c r="I1568" s="9"/>
      <c r="J1568" s="9"/>
      <c r="K1568" s="9"/>
      <c r="L1568" s="9"/>
      <c r="M1568" s="9"/>
      <c r="N1568" s="9"/>
      <c r="O1568" s="9"/>
      <c r="P1568" s="9"/>
      <c r="Q1568" s="9"/>
      <c r="R1568" s="9"/>
      <c r="S1568" s="9"/>
      <c r="T1568" s="9"/>
      <c r="U1568" s="9"/>
      <c r="V1568" s="9"/>
      <c r="W1568" s="75"/>
      <c r="X1568" s="75"/>
      <c r="Y1568" s="75"/>
      <c r="Z1568" s="9"/>
      <c r="AA1568" s="9"/>
      <c r="AB1568" s="9"/>
      <c r="AC1568" s="9"/>
      <c r="AD1568" s="9"/>
      <c r="AE1568" s="9"/>
      <c r="AF1568" s="9"/>
      <c r="AG1568" s="9"/>
      <c r="AH1568" s="91"/>
      <c r="AI1568" s="9"/>
    </row>
    <row r="1569" spans="1:35" hidden="1">
      <c r="A1569" s="9"/>
      <c r="B1569" s="9"/>
      <c r="C1569" s="9"/>
      <c r="D1569" s="9"/>
      <c r="E1569" s="9"/>
      <c r="F1569" s="9"/>
      <c r="G1569" s="9"/>
      <c r="H1569" s="9"/>
      <c r="I1569" s="9"/>
      <c r="J1569" s="9"/>
      <c r="K1569" s="9"/>
      <c r="L1569" s="9"/>
      <c r="M1569" s="9"/>
      <c r="N1569" s="9"/>
      <c r="O1569" s="9"/>
      <c r="P1569" s="9"/>
      <c r="Q1569" s="9"/>
      <c r="R1569" s="9"/>
      <c r="S1569" s="9"/>
      <c r="T1569" s="9"/>
      <c r="U1569" s="9"/>
      <c r="V1569" s="9"/>
      <c r="W1569" s="75"/>
      <c r="X1569" s="75"/>
      <c r="Y1569" s="75"/>
      <c r="Z1569" s="9"/>
      <c r="AA1569" s="9"/>
      <c r="AB1569" s="9"/>
      <c r="AC1569" s="9"/>
      <c r="AD1569" s="9"/>
      <c r="AE1569" s="9"/>
      <c r="AF1569" s="9"/>
      <c r="AG1569" s="9"/>
      <c r="AH1569" s="91"/>
      <c r="AI1569" s="9"/>
    </row>
    <row r="1570" spans="1:35" hidden="1">
      <c r="A1570" s="9"/>
      <c r="B1570" s="9"/>
      <c r="C1570" s="9"/>
      <c r="D1570" s="9"/>
      <c r="E1570" s="9"/>
      <c r="F1570" s="9"/>
      <c r="G1570" s="9"/>
      <c r="H1570" s="9"/>
      <c r="I1570" s="9"/>
      <c r="J1570" s="9"/>
      <c r="K1570" s="9"/>
      <c r="L1570" s="9"/>
      <c r="M1570" s="9"/>
      <c r="N1570" s="9"/>
      <c r="O1570" s="9"/>
      <c r="P1570" s="9"/>
      <c r="Q1570" s="9"/>
      <c r="R1570" s="9"/>
      <c r="S1570" s="9"/>
      <c r="T1570" s="9"/>
      <c r="U1570" s="9"/>
      <c r="V1570" s="9"/>
      <c r="W1570" s="75"/>
      <c r="X1570" s="75"/>
      <c r="Y1570" s="75"/>
      <c r="Z1570" s="9"/>
      <c r="AA1570" s="9"/>
      <c r="AB1570" s="9"/>
      <c r="AC1570" s="9"/>
      <c r="AD1570" s="9"/>
      <c r="AE1570" s="9"/>
      <c r="AF1570" s="9"/>
      <c r="AG1570" s="9"/>
      <c r="AH1570" s="91"/>
      <c r="AI1570" s="9"/>
    </row>
    <row r="1571" spans="1:35" hidden="1">
      <c r="A1571" s="9"/>
      <c r="B1571" s="9"/>
      <c r="C1571" s="9"/>
      <c r="D1571" s="9"/>
      <c r="E1571" s="9"/>
      <c r="F1571" s="9"/>
      <c r="G1571" s="9"/>
      <c r="H1571" s="9"/>
      <c r="I1571" s="9"/>
      <c r="J1571" s="9"/>
      <c r="K1571" s="9"/>
      <c r="L1571" s="9"/>
      <c r="M1571" s="9"/>
      <c r="N1571" s="9"/>
      <c r="O1571" s="9"/>
      <c r="P1571" s="9"/>
      <c r="Q1571" s="9"/>
      <c r="R1571" s="9"/>
      <c r="S1571" s="9"/>
      <c r="T1571" s="9"/>
      <c r="U1571" s="9"/>
      <c r="V1571" s="9"/>
      <c r="W1571" s="75"/>
      <c r="X1571" s="75"/>
      <c r="Y1571" s="75"/>
      <c r="Z1571" s="9"/>
      <c r="AA1571" s="9"/>
      <c r="AB1571" s="9"/>
      <c r="AC1571" s="9"/>
      <c r="AD1571" s="9"/>
      <c r="AE1571" s="9"/>
      <c r="AF1571" s="9"/>
      <c r="AG1571" s="9"/>
      <c r="AH1571" s="91"/>
      <c r="AI1571" s="9"/>
    </row>
    <row r="1572" spans="1:35" hidden="1">
      <c r="A1572" s="9"/>
      <c r="B1572" s="9"/>
      <c r="C1572" s="9"/>
      <c r="D1572" s="9"/>
      <c r="E1572" s="9"/>
      <c r="F1572" s="9"/>
      <c r="G1572" s="9"/>
      <c r="H1572" s="9"/>
      <c r="I1572" s="9"/>
      <c r="J1572" s="9"/>
      <c r="K1572" s="9"/>
      <c r="L1572" s="9"/>
      <c r="M1572" s="9"/>
      <c r="N1572" s="9"/>
      <c r="O1572" s="9"/>
      <c r="P1572" s="9"/>
      <c r="Q1572" s="9"/>
      <c r="R1572" s="9"/>
      <c r="S1572" s="9"/>
      <c r="T1572" s="9"/>
      <c r="U1572" s="9"/>
      <c r="V1572" s="9"/>
      <c r="W1572" s="75"/>
      <c r="X1572" s="75"/>
      <c r="Y1572" s="75"/>
      <c r="Z1572" s="9"/>
      <c r="AA1572" s="9"/>
      <c r="AB1572" s="9"/>
      <c r="AC1572" s="9"/>
      <c r="AD1572" s="9"/>
      <c r="AE1572" s="9"/>
      <c r="AF1572" s="9"/>
      <c r="AG1572" s="9"/>
      <c r="AH1572" s="91"/>
      <c r="AI1572" s="9"/>
    </row>
    <row r="1573" spans="1:35" hidden="1">
      <c r="A1573" s="9"/>
      <c r="B1573" s="9"/>
      <c r="C1573" s="9"/>
      <c r="D1573" s="9"/>
      <c r="E1573" s="9"/>
      <c r="F1573" s="9"/>
      <c r="G1573" s="9"/>
      <c r="H1573" s="9"/>
      <c r="I1573" s="9"/>
      <c r="J1573" s="9"/>
      <c r="K1573" s="9"/>
      <c r="L1573" s="9"/>
      <c r="M1573" s="9"/>
      <c r="N1573" s="9"/>
      <c r="O1573" s="9"/>
      <c r="P1573" s="9"/>
      <c r="Q1573" s="9"/>
      <c r="R1573" s="9"/>
      <c r="S1573" s="9"/>
      <c r="T1573" s="9"/>
      <c r="U1573" s="9"/>
      <c r="V1573" s="9"/>
      <c r="W1573" s="75"/>
      <c r="X1573" s="75"/>
      <c r="Y1573" s="75"/>
      <c r="Z1573" s="9"/>
      <c r="AA1573" s="9"/>
      <c r="AB1573" s="9"/>
      <c r="AC1573" s="9"/>
      <c r="AD1573" s="9"/>
      <c r="AE1573" s="9"/>
      <c r="AF1573" s="9"/>
      <c r="AG1573" s="9"/>
      <c r="AH1573" s="91"/>
      <c r="AI1573" s="9"/>
    </row>
    <row r="1574" spans="1:35" hidden="1">
      <c r="A1574" s="9"/>
      <c r="B1574" s="9"/>
      <c r="C1574" s="9"/>
      <c r="D1574" s="9"/>
      <c r="E1574" s="9"/>
      <c r="F1574" s="9"/>
      <c r="G1574" s="9"/>
      <c r="H1574" s="9"/>
      <c r="I1574" s="9"/>
      <c r="J1574" s="9"/>
      <c r="K1574" s="9"/>
      <c r="L1574" s="9"/>
      <c r="M1574" s="9"/>
      <c r="N1574" s="9"/>
      <c r="O1574" s="9"/>
      <c r="P1574" s="9"/>
      <c r="Q1574" s="9"/>
      <c r="R1574" s="9"/>
      <c r="S1574" s="9"/>
      <c r="T1574" s="9"/>
      <c r="U1574" s="9"/>
      <c r="V1574" s="9"/>
      <c r="W1574" s="75"/>
      <c r="X1574" s="75"/>
      <c r="Y1574" s="75"/>
      <c r="Z1574" s="9"/>
      <c r="AA1574" s="9"/>
      <c r="AB1574" s="9"/>
      <c r="AC1574" s="9"/>
      <c r="AD1574" s="9"/>
      <c r="AE1574" s="9"/>
      <c r="AF1574" s="9"/>
      <c r="AG1574" s="9"/>
      <c r="AH1574" s="91"/>
      <c r="AI1574" s="9"/>
    </row>
    <row r="1575" spans="1:35" hidden="1">
      <c r="A1575" s="9"/>
      <c r="B1575" s="9"/>
      <c r="C1575" s="9"/>
      <c r="D1575" s="9"/>
      <c r="E1575" s="9"/>
      <c r="F1575" s="9"/>
      <c r="G1575" s="9"/>
      <c r="H1575" s="9"/>
      <c r="I1575" s="9"/>
      <c r="J1575" s="9"/>
      <c r="K1575" s="9"/>
      <c r="L1575" s="9"/>
      <c r="M1575" s="9"/>
      <c r="N1575" s="9"/>
      <c r="O1575" s="9"/>
      <c r="P1575" s="9"/>
      <c r="Q1575" s="9"/>
      <c r="R1575" s="9"/>
      <c r="S1575" s="9"/>
      <c r="T1575" s="9"/>
      <c r="U1575" s="9"/>
      <c r="V1575" s="9"/>
      <c r="W1575" s="75"/>
      <c r="X1575" s="75"/>
      <c r="Y1575" s="75"/>
      <c r="Z1575" s="9"/>
      <c r="AA1575" s="9"/>
      <c r="AB1575" s="9"/>
      <c r="AC1575" s="9"/>
      <c r="AD1575" s="9"/>
      <c r="AE1575" s="9"/>
      <c r="AF1575" s="9"/>
      <c r="AG1575" s="9"/>
      <c r="AH1575" s="91"/>
      <c r="AI1575" s="9"/>
    </row>
    <row r="1576" spans="1:35" hidden="1">
      <c r="A1576" s="9"/>
      <c r="B1576" s="9"/>
      <c r="C1576" s="9"/>
      <c r="D1576" s="9"/>
      <c r="E1576" s="9"/>
      <c r="F1576" s="9"/>
      <c r="G1576" s="9"/>
      <c r="H1576" s="9"/>
      <c r="I1576" s="9"/>
      <c r="J1576" s="9"/>
      <c r="K1576" s="9"/>
      <c r="L1576" s="9"/>
      <c r="M1576" s="9"/>
      <c r="N1576" s="9"/>
      <c r="O1576" s="9"/>
      <c r="P1576" s="9"/>
      <c r="Q1576" s="9"/>
      <c r="R1576" s="9"/>
      <c r="S1576" s="9"/>
      <c r="T1576" s="9"/>
      <c r="U1576" s="9"/>
      <c r="V1576" s="9"/>
      <c r="W1576" s="75"/>
      <c r="X1576" s="75"/>
      <c r="Y1576" s="75"/>
      <c r="Z1576" s="9"/>
      <c r="AA1576" s="9"/>
      <c r="AB1576" s="9"/>
      <c r="AC1576" s="9"/>
      <c r="AD1576" s="9"/>
      <c r="AE1576" s="9"/>
      <c r="AF1576" s="9"/>
      <c r="AG1576" s="9"/>
      <c r="AH1576" s="9"/>
      <c r="AI1576" s="9"/>
    </row>
    <row r="1577" spans="1:35" hidden="1">
      <c r="A1577" s="9"/>
      <c r="B1577" s="9"/>
      <c r="C1577" s="9"/>
      <c r="D1577" s="9"/>
      <c r="E1577" s="9"/>
      <c r="F1577" s="9"/>
      <c r="G1577" s="9"/>
      <c r="H1577" s="9"/>
      <c r="I1577" s="9"/>
      <c r="J1577" s="9"/>
      <c r="K1577" s="9"/>
      <c r="L1577" s="9"/>
      <c r="M1577" s="9"/>
      <c r="N1577" s="9"/>
      <c r="O1577" s="9"/>
      <c r="P1577" s="9"/>
      <c r="Q1577" s="9"/>
      <c r="R1577" s="9"/>
      <c r="S1577" s="9"/>
      <c r="T1577" s="9"/>
      <c r="U1577" s="9"/>
      <c r="V1577" s="9"/>
      <c r="W1577" s="75"/>
      <c r="X1577" s="75"/>
      <c r="Y1577" s="75"/>
      <c r="Z1577" s="9"/>
      <c r="AA1577" s="9"/>
      <c r="AB1577" s="9"/>
      <c r="AC1577" s="9"/>
      <c r="AD1577" s="9"/>
      <c r="AE1577" s="9"/>
      <c r="AF1577" s="9"/>
      <c r="AG1577" s="9"/>
      <c r="AH1577" s="9"/>
      <c r="AI1577" s="9"/>
    </row>
    <row r="1578" spans="1:35" hidden="1">
      <c r="A1578" s="9"/>
      <c r="B1578" s="9"/>
      <c r="C1578" s="9"/>
      <c r="D1578" s="9"/>
      <c r="E1578" s="9"/>
      <c r="F1578" s="9"/>
      <c r="G1578" s="9"/>
      <c r="H1578" s="9"/>
      <c r="I1578" s="9"/>
      <c r="J1578" s="9"/>
      <c r="K1578" s="9"/>
      <c r="L1578" s="9"/>
      <c r="M1578" s="9"/>
      <c r="N1578" s="9"/>
      <c r="O1578" s="9"/>
      <c r="P1578" s="9"/>
      <c r="Q1578" s="9"/>
      <c r="R1578" s="9"/>
      <c r="S1578" s="9"/>
      <c r="T1578" s="9"/>
      <c r="U1578" s="9"/>
      <c r="V1578" s="9"/>
      <c r="W1578" s="75"/>
      <c r="X1578" s="75"/>
      <c r="Y1578" s="75"/>
      <c r="Z1578" s="9"/>
      <c r="AA1578" s="9"/>
      <c r="AB1578" s="9"/>
      <c r="AC1578" s="9"/>
      <c r="AD1578" s="9"/>
      <c r="AE1578" s="9"/>
      <c r="AF1578" s="9"/>
      <c r="AG1578" s="9"/>
      <c r="AH1578" s="9"/>
      <c r="AI1578" s="9"/>
    </row>
    <row r="1579" spans="1:35" hidden="1">
      <c r="A1579" s="9"/>
      <c r="B1579" s="9"/>
      <c r="C1579" s="9"/>
      <c r="D1579" s="9"/>
      <c r="E1579" s="9"/>
      <c r="F1579" s="9"/>
      <c r="G1579" s="9"/>
      <c r="H1579" s="9"/>
      <c r="I1579" s="9"/>
      <c r="J1579" s="9"/>
      <c r="K1579" s="9"/>
      <c r="L1579" s="9"/>
      <c r="M1579" s="9"/>
      <c r="N1579" s="9"/>
      <c r="O1579" s="9"/>
      <c r="P1579" s="9"/>
      <c r="Q1579" s="9"/>
      <c r="R1579" s="9"/>
      <c r="S1579" s="9"/>
      <c r="T1579" s="9"/>
      <c r="U1579" s="9"/>
      <c r="V1579" s="9"/>
      <c r="W1579" s="75"/>
      <c r="X1579" s="75"/>
      <c r="Y1579" s="75"/>
      <c r="Z1579" s="9"/>
      <c r="AA1579" s="9"/>
      <c r="AB1579" s="9"/>
      <c r="AC1579" s="9"/>
      <c r="AD1579" s="9"/>
      <c r="AE1579" s="9"/>
      <c r="AF1579" s="9"/>
      <c r="AG1579" s="9"/>
      <c r="AH1579" s="91"/>
      <c r="AI1579" s="9"/>
    </row>
    <row r="1580" spans="1:35" hidden="1">
      <c r="A1580" s="9"/>
      <c r="B1580" s="9"/>
      <c r="C1580" s="9"/>
      <c r="D1580" s="9"/>
      <c r="E1580" s="9"/>
      <c r="F1580" s="9"/>
      <c r="G1580" s="9"/>
      <c r="H1580" s="9"/>
      <c r="I1580" s="9"/>
      <c r="J1580" s="9"/>
      <c r="K1580" s="9"/>
      <c r="L1580" s="9"/>
      <c r="M1580" s="9"/>
      <c r="N1580" s="9"/>
      <c r="O1580" s="9"/>
      <c r="P1580" s="9"/>
      <c r="Q1580" s="9"/>
      <c r="R1580" s="9"/>
      <c r="S1580" s="9"/>
      <c r="T1580" s="9"/>
      <c r="U1580" s="9"/>
      <c r="V1580" s="9"/>
      <c r="W1580" s="75"/>
      <c r="X1580" s="75"/>
      <c r="Y1580" s="75"/>
      <c r="Z1580" s="9"/>
      <c r="AA1580" s="9"/>
      <c r="AB1580" s="9"/>
      <c r="AC1580" s="9"/>
      <c r="AD1580" s="9"/>
      <c r="AE1580" s="9"/>
      <c r="AF1580" s="9"/>
      <c r="AG1580" s="9"/>
      <c r="AH1580" s="91"/>
      <c r="AI1580" s="9"/>
    </row>
    <row r="1581" spans="1:35" hidden="1">
      <c r="A1581" s="9"/>
      <c r="B1581" s="9"/>
      <c r="C1581" s="9"/>
      <c r="D1581" s="9"/>
      <c r="E1581" s="9"/>
      <c r="F1581" s="9"/>
      <c r="G1581" s="9"/>
      <c r="H1581" s="9"/>
      <c r="I1581" s="9"/>
      <c r="J1581" s="9"/>
      <c r="K1581" s="9"/>
      <c r="L1581" s="9"/>
      <c r="M1581" s="9"/>
      <c r="N1581" s="9"/>
      <c r="O1581" s="9"/>
      <c r="P1581" s="9"/>
      <c r="Q1581" s="9"/>
      <c r="R1581" s="9"/>
      <c r="S1581" s="9"/>
      <c r="T1581" s="9"/>
      <c r="U1581" s="9"/>
      <c r="V1581" s="9"/>
      <c r="W1581" s="75"/>
      <c r="X1581" s="75"/>
      <c r="Y1581" s="75"/>
      <c r="Z1581" s="9"/>
      <c r="AA1581" s="9"/>
      <c r="AB1581" s="9"/>
      <c r="AC1581" s="9"/>
      <c r="AD1581" s="9"/>
      <c r="AE1581" s="9"/>
      <c r="AF1581" s="9"/>
      <c r="AG1581" s="9"/>
      <c r="AH1581" s="91"/>
      <c r="AI1581" s="9"/>
    </row>
    <row r="1582" spans="1:35" hidden="1">
      <c r="A1582" s="9"/>
      <c r="B1582" s="9"/>
      <c r="C1582" s="9"/>
      <c r="D1582" s="9"/>
      <c r="E1582" s="9"/>
      <c r="F1582" s="9"/>
      <c r="G1582" s="9"/>
      <c r="H1582" s="9"/>
      <c r="I1582" s="9"/>
      <c r="J1582" s="9"/>
      <c r="K1582" s="9"/>
      <c r="L1582" s="9"/>
      <c r="M1582" s="9"/>
      <c r="N1582" s="9"/>
      <c r="O1582" s="9"/>
      <c r="P1582" s="9"/>
      <c r="Q1582" s="9"/>
      <c r="R1582" s="9"/>
      <c r="S1582" s="9"/>
      <c r="T1582" s="9"/>
      <c r="U1582" s="9"/>
      <c r="V1582" s="9"/>
      <c r="W1582" s="75"/>
      <c r="X1582" s="75"/>
      <c r="Y1582" s="75"/>
      <c r="Z1582" s="9"/>
      <c r="AA1582" s="9"/>
      <c r="AB1582" s="9"/>
      <c r="AC1582" s="9"/>
      <c r="AD1582" s="9"/>
      <c r="AE1582" s="9"/>
      <c r="AF1582" s="9"/>
      <c r="AG1582" s="9"/>
      <c r="AH1582" s="91"/>
      <c r="AI1582" s="9"/>
    </row>
    <row r="1583" spans="1:35" hidden="1">
      <c r="A1583" s="9"/>
      <c r="B1583" s="9"/>
      <c r="C1583" s="9"/>
      <c r="D1583" s="9"/>
      <c r="E1583" s="9"/>
      <c r="F1583" s="9"/>
      <c r="G1583" s="9"/>
      <c r="H1583" s="9"/>
      <c r="I1583" s="9"/>
      <c r="J1583" s="9"/>
      <c r="K1583" s="9"/>
      <c r="L1583" s="9"/>
      <c r="M1583" s="9"/>
      <c r="N1583" s="9"/>
      <c r="O1583" s="9"/>
      <c r="P1583" s="9"/>
      <c r="Q1583" s="9"/>
      <c r="R1583" s="9"/>
      <c r="S1583" s="9"/>
      <c r="T1583" s="9"/>
      <c r="U1583" s="9"/>
      <c r="V1583" s="9"/>
      <c r="W1583" s="75"/>
      <c r="X1583" s="75"/>
      <c r="Y1583" s="75"/>
      <c r="Z1583" s="9"/>
      <c r="AA1583" s="9"/>
      <c r="AB1583" s="9"/>
      <c r="AC1583" s="9"/>
      <c r="AD1583" s="9"/>
      <c r="AE1583" s="9"/>
      <c r="AF1583" s="9"/>
      <c r="AG1583" s="9"/>
      <c r="AH1583" s="91"/>
      <c r="AI1583" s="9"/>
    </row>
    <row r="1584" spans="1:35" hidden="1">
      <c r="A1584" s="9"/>
      <c r="B1584" s="9"/>
      <c r="C1584" s="9"/>
      <c r="D1584" s="9"/>
      <c r="E1584" s="9"/>
      <c r="F1584" s="9"/>
      <c r="G1584" s="9"/>
      <c r="H1584" s="9"/>
      <c r="I1584" s="9"/>
      <c r="J1584" s="9"/>
      <c r="K1584" s="9"/>
      <c r="L1584" s="9"/>
      <c r="M1584" s="9"/>
      <c r="N1584" s="9"/>
      <c r="O1584" s="9"/>
      <c r="P1584" s="9"/>
      <c r="Q1584" s="9"/>
      <c r="R1584" s="9"/>
      <c r="S1584" s="9"/>
      <c r="T1584" s="9"/>
      <c r="U1584" s="9"/>
      <c r="V1584" s="9"/>
      <c r="W1584" s="75"/>
      <c r="X1584" s="75"/>
      <c r="Y1584" s="75"/>
      <c r="Z1584" s="9"/>
      <c r="AA1584" s="9"/>
      <c r="AB1584" s="9"/>
      <c r="AC1584" s="9"/>
      <c r="AD1584" s="9"/>
      <c r="AE1584" s="9"/>
      <c r="AF1584" s="9"/>
      <c r="AG1584" s="9"/>
      <c r="AH1584" s="91"/>
      <c r="AI1584" s="9"/>
    </row>
    <row r="1585" spans="1:35" hidden="1">
      <c r="A1585" s="9"/>
      <c r="B1585" s="9"/>
      <c r="C1585" s="9"/>
      <c r="D1585" s="9"/>
      <c r="E1585" s="9"/>
      <c r="F1585" s="9"/>
      <c r="G1585" s="9"/>
      <c r="H1585" s="9"/>
      <c r="I1585" s="9"/>
      <c r="J1585" s="9"/>
      <c r="K1585" s="9"/>
      <c r="L1585" s="9"/>
      <c r="M1585" s="9"/>
      <c r="N1585" s="9"/>
      <c r="O1585" s="9"/>
      <c r="P1585" s="9"/>
      <c r="Q1585" s="9"/>
      <c r="R1585" s="9"/>
      <c r="S1585" s="9"/>
      <c r="T1585" s="9"/>
      <c r="U1585" s="9"/>
      <c r="V1585" s="9"/>
      <c r="W1585" s="75"/>
      <c r="X1585" s="75"/>
      <c r="Y1585" s="75"/>
      <c r="Z1585" s="9"/>
      <c r="AA1585" s="9"/>
      <c r="AB1585" s="9"/>
      <c r="AC1585" s="9"/>
      <c r="AD1585" s="9"/>
      <c r="AE1585" s="9"/>
      <c r="AF1585" s="9"/>
      <c r="AG1585" s="9"/>
      <c r="AH1585" s="91"/>
      <c r="AI1585" s="9"/>
    </row>
    <row r="1586" spans="1:35" hidden="1">
      <c r="A1586" s="9"/>
      <c r="B1586" s="9"/>
      <c r="C1586" s="9"/>
      <c r="D1586" s="9"/>
      <c r="E1586" s="9"/>
      <c r="F1586" s="9"/>
      <c r="G1586" s="9"/>
      <c r="H1586" s="9"/>
      <c r="I1586" s="9"/>
      <c r="J1586" s="9"/>
      <c r="K1586" s="9"/>
      <c r="L1586" s="9"/>
      <c r="M1586" s="9"/>
      <c r="N1586" s="9"/>
      <c r="O1586" s="9"/>
      <c r="P1586" s="9"/>
      <c r="Q1586" s="9"/>
      <c r="R1586" s="9"/>
      <c r="S1586" s="9"/>
      <c r="T1586" s="9"/>
      <c r="U1586" s="9"/>
      <c r="V1586" s="9"/>
      <c r="W1586" s="75"/>
      <c r="X1586" s="75"/>
      <c r="Y1586" s="75"/>
      <c r="Z1586" s="9"/>
      <c r="AA1586" s="9"/>
      <c r="AB1586" s="9"/>
      <c r="AC1586" s="9"/>
      <c r="AD1586" s="9"/>
      <c r="AE1586" s="9"/>
      <c r="AF1586" s="9"/>
      <c r="AG1586" s="9"/>
      <c r="AH1586" s="91"/>
      <c r="AI1586" s="9"/>
    </row>
    <row r="1587" spans="1:35" hidden="1">
      <c r="A1587" s="9"/>
      <c r="B1587" s="9"/>
      <c r="C1587" s="9"/>
      <c r="D1587" s="9"/>
      <c r="E1587" s="9"/>
      <c r="F1587" s="9"/>
      <c r="G1587" s="9"/>
      <c r="H1587" s="9"/>
      <c r="I1587" s="9"/>
      <c r="J1587" s="9"/>
      <c r="K1587" s="9"/>
      <c r="L1587" s="9"/>
      <c r="M1587" s="9"/>
      <c r="N1587" s="9"/>
      <c r="O1587" s="9"/>
      <c r="P1587" s="9"/>
      <c r="Q1587" s="9"/>
      <c r="R1587" s="9"/>
      <c r="S1587" s="9"/>
      <c r="T1587" s="9"/>
      <c r="U1587" s="9"/>
      <c r="V1587" s="9"/>
      <c r="W1587" s="75"/>
      <c r="X1587" s="75"/>
      <c r="Y1587" s="75"/>
      <c r="Z1587" s="9"/>
      <c r="AA1587" s="9"/>
      <c r="AB1587" s="9"/>
      <c r="AC1587" s="9"/>
      <c r="AD1587" s="9"/>
      <c r="AE1587" s="9"/>
      <c r="AF1587" s="9"/>
      <c r="AG1587" s="9"/>
      <c r="AH1587" s="91"/>
      <c r="AI1587" s="9"/>
    </row>
    <row r="1588" spans="1:35" hidden="1">
      <c r="A1588" s="9"/>
      <c r="B1588" s="9"/>
      <c r="C1588" s="9"/>
      <c r="D1588" s="9"/>
      <c r="E1588" s="9"/>
      <c r="F1588" s="9"/>
      <c r="G1588" s="9"/>
      <c r="H1588" s="9"/>
      <c r="I1588" s="9"/>
      <c r="J1588" s="9"/>
      <c r="K1588" s="9"/>
      <c r="L1588" s="9"/>
      <c r="M1588" s="9"/>
      <c r="N1588" s="9"/>
      <c r="O1588" s="9"/>
      <c r="P1588" s="9"/>
      <c r="Q1588" s="9"/>
      <c r="R1588" s="9"/>
      <c r="S1588" s="9"/>
      <c r="T1588" s="9"/>
      <c r="U1588" s="9"/>
      <c r="V1588" s="9"/>
      <c r="W1588" s="75"/>
      <c r="X1588" s="75"/>
      <c r="Y1588" s="75"/>
      <c r="Z1588" s="9"/>
      <c r="AA1588" s="9"/>
      <c r="AB1588" s="9"/>
      <c r="AC1588" s="9"/>
      <c r="AD1588" s="9"/>
      <c r="AE1588" s="9"/>
      <c r="AF1588" s="9"/>
      <c r="AG1588" s="9"/>
      <c r="AH1588" s="91"/>
      <c r="AI1588" s="9"/>
    </row>
    <row r="1589" spans="1:35" hidden="1">
      <c r="A1589" s="9"/>
      <c r="B1589" s="9"/>
      <c r="C1589" s="9"/>
      <c r="D1589" s="9"/>
      <c r="E1589" s="9"/>
      <c r="F1589" s="9"/>
      <c r="G1589" s="9"/>
      <c r="H1589" s="9"/>
      <c r="I1589" s="9"/>
      <c r="J1589" s="9"/>
      <c r="K1589" s="9"/>
      <c r="L1589" s="9"/>
      <c r="M1589" s="9"/>
      <c r="N1589" s="9"/>
      <c r="O1589" s="9"/>
      <c r="P1589" s="9"/>
      <c r="Q1589" s="9"/>
      <c r="R1589" s="9"/>
      <c r="S1589" s="9"/>
      <c r="T1589" s="9"/>
      <c r="U1589" s="9"/>
      <c r="V1589" s="9"/>
      <c r="W1589" s="75"/>
      <c r="X1589" s="75"/>
      <c r="Y1589" s="75"/>
      <c r="Z1589" s="9"/>
      <c r="AA1589" s="9"/>
      <c r="AB1589" s="9"/>
      <c r="AC1589" s="9"/>
      <c r="AD1589" s="9"/>
      <c r="AE1589" s="9"/>
      <c r="AF1589" s="9"/>
      <c r="AG1589" s="9"/>
      <c r="AH1589" s="91"/>
      <c r="AI1589" s="9"/>
    </row>
    <row r="1590" spans="1:35" hidden="1">
      <c r="A1590" s="9"/>
      <c r="B1590" s="9"/>
      <c r="C1590" s="9"/>
      <c r="D1590" s="9"/>
      <c r="E1590" s="9"/>
      <c r="F1590" s="9"/>
      <c r="G1590" s="9"/>
      <c r="H1590" s="9"/>
      <c r="I1590" s="9"/>
      <c r="J1590" s="9"/>
      <c r="K1590" s="9"/>
      <c r="L1590" s="9"/>
      <c r="M1590" s="9"/>
      <c r="N1590" s="9"/>
      <c r="O1590" s="9"/>
      <c r="P1590" s="9"/>
      <c r="Q1590" s="9"/>
      <c r="R1590" s="9"/>
      <c r="S1590" s="9"/>
      <c r="T1590" s="9"/>
      <c r="U1590" s="9"/>
      <c r="V1590" s="9"/>
      <c r="W1590" s="75"/>
      <c r="X1590" s="75"/>
      <c r="Y1590" s="75"/>
      <c r="Z1590" s="9"/>
      <c r="AA1590" s="9"/>
      <c r="AB1590" s="9"/>
      <c r="AC1590" s="9"/>
      <c r="AD1590" s="9"/>
      <c r="AE1590" s="9"/>
      <c r="AF1590" s="9"/>
      <c r="AG1590" s="9"/>
      <c r="AH1590" s="91"/>
      <c r="AI1590" s="9"/>
    </row>
    <row r="1591" spans="1:35" hidden="1">
      <c r="A1591" s="9"/>
      <c r="B1591" s="9"/>
      <c r="C1591" s="9"/>
      <c r="D1591" s="9"/>
      <c r="E1591" s="9"/>
      <c r="F1591" s="9"/>
      <c r="G1591" s="9"/>
      <c r="H1591" s="9"/>
      <c r="I1591" s="9"/>
      <c r="J1591" s="9"/>
      <c r="K1591" s="9"/>
      <c r="L1591" s="9"/>
      <c r="M1591" s="9"/>
      <c r="N1591" s="9"/>
      <c r="O1591" s="9"/>
      <c r="P1591" s="9"/>
      <c r="Q1591" s="9"/>
      <c r="R1591" s="9"/>
      <c r="S1591" s="9"/>
      <c r="T1591" s="9"/>
      <c r="U1591" s="9"/>
      <c r="V1591" s="9"/>
      <c r="W1591" s="75"/>
      <c r="X1591" s="75"/>
      <c r="Y1591" s="75"/>
      <c r="Z1591" s="9"/>
      <c r="AA1591" s="9"/>
      <c r="AB1591" s="9"/>
      <c r="AC1591" s="9"/>
      <c r="AD1591" s="9"/>
      <c r="AE1591" s="9"/>
      <c r="AF1591" s="9"/>
      <c r="AG1591" s="9"/>
      <c r="AH1591" s="91"/>
      <c r="AI1591" s="9"/>
    </row>
    <row r="1592" spans="1:35" hidden="1">
      <c r="A1592" s="9"/>
      <c r="B1592" s="9"/>
      <c r="C1592" s="9"/>
      <c r="D1592" s="9"/>
      <c r="E1592" s="9"/>
      <c r="F1592" s="9"/>
      <c r="G1592" s="9"/>
      <c r="H1592" s="9"/>
      <c r="I1592" s="9"/>
      <c r="J1592" s="9"/>
      <c r="K1592" s="9"/>
      <c r="L1592" s="9"/>
      <c r="M1592" s="9"/>
      <c r="N1592" s="9"/>
      <c r="O1592" s="9"/>
      <c r="P1592" s="9"/>
      <c r="Q1592" s="9"/>
      <c r="R1592" s="9"/>
      <c r="S1592" s="9"/>
      <c r="T1592" s="9"/>
      <c r="U1592" s="9"/>
      <c r="V1592" s="9"/>
      <c r="W1592" s="75"/>
      <c r="X1592" s="75"/>
      <c r="Y1592" s="75"/>
      <c r="Z1592" s="9"/>
      <c r="AA1592" s="9"/>
      <c r="AB1592" s="9"/>
      <c r="AC1592" s="9"/>
      <c r="AD1592" s="9"/>
      <c r="AE1592" s="9"/>
      <c r="AF1592" s="9"/>
      <c r="AG1592" s="9"/>
      <c r="AH1592" s="9"/>
      <c r="AI1592" s="9"/>
    </row>
    <row r="1593" spans="1:35" hidden="1">
      <c r="A1593" s="9"/>
      <c r="B1593" s="9"/>
      <c r="C1593" s="9"/>
      <c r="D1593" s="9"/>
      <c r="E1593" s="9"/>
      <c r="F1593" s="9"/>
      <c r="G1593" s="9"/>
      <c r="H1593" s="9"/>
      <c r="I1593" s="9"/>
      <c r="J1593" s="9"/>
      <c r="K1593" s="9"/>
      <c r="L1593" s="9"/>
      <c r="M1593" s="9"/>
      <c r="N1593" s="9"/>
      <c r="O1593" s="9"/>
      <c r="P1593" s="9"/>
      <c r="Q1593" s="9"/>
      <c r="R1593" s="9"/>
      <c r="S1593" s="9"/>
      <c r="T1593" s="9"/>
      <c r="U1593" s="9"/>
      <c r="V1593" s="9"/>
      <c r="W1593" s="75"/>
      <c r="X1593" s="75"/>
      <c r="Y1593" s="75"/>
      <c r="Z1593" s="9"/>
      <c r="AA1593" s="9"/>
      <c r="AB1593" s="9"/>
      <c r="AC1593" s="9"/>
      <c r="AD1593" s="9"/>
      <c r="AE1593" s="9"/>
      <c r="AF1593" s="9"/>
      <c r="AG1593" s="9"/>
      <c r="AH1593" s="91"/>
      <c r="AI1593" s="9"/>
    </row>
    <row r="1594" spans="1:35" hidden="1">
      <c r="A1594" s="9"/>
      <c r="B1594" s="9"/>
      <c r="C1594" s="9"/>
      <c r="D1594" s="9"/>
      <c r="E1594" s="9"/>
      <c r="F1594" s="9"/>
      <c r="G1594" s="9"/>
      <c r="H1594" s="9"/>
      <c r="I1594" s="9"/>
      <c r="J1594" s="9"/>
      <c r="K1594" s="9"/>
      <c r="L1594" s="9"/>
      <c r="M1594" s="9"/>
      <c r="N1594" s="9"/>
      <c r="O1594" s="9"/>
      <c r="P1594" s="9"/>
      <c r="Q1594" s="9"/>
      <c r="R1594" s="9"/>
      <c r="S1594" s="9"/>
      <c r="T1594" s="9"/>
      <c r="U1594" s="9"/>
      <c r="V1594" s="9"/>
      <c r="W1594" s="75"/>
      <c r="X1594" s="75"/>
      <c r="Y1594" s="75"/>
      <c r="Z1594" s="9"/>
      <c r="AA1594" s="9"/>
      <c r="AB1594" s="9"/>
      <c r="AC1594" s="9"/>
      <c r="AD1594" s="9"/>
      <c r="AE1594" s="9"/>
      <c r="AF1594" s="9"/>
      <c r="AG1594" s="9"/>
      <c r="AH1594" s="91"/>
      <c r="AI1594" s="9"/>
    </row>
    <row r="1595" spans="1:35" hidden="1">
      <c r="A1595" s="9"/>
      <c r="B1595" s="9"/>
      <c r="C1595" s="9"/>
      <c r="D1595" s="9"/>
      <c r="E1595" s="9"/>
      <c r="F1595" s="9"/>
      <c r="G1595" s="9"/>
      <c r="H1595" s="9"/>
      <c r="I1595" s="9"/>
      <c r="J1595" s="9"/>
      <c r="K1595" s="9"/>
      <c r="L1595" s="9"/>
      <c r="M1595" s="9"/>
      <c r="N1595" s="9"/>
      <c r="O1595" s="9"/>
      <c r="P1595" s="9"/>
      <c r="Q1595" s="9"/>
      <c r="R1595" s="9"/>
      <c r="S1595" s="9"/>
      <c r="T1595" s="9"/>
      <c r="U1595" s="9"/>
      <c r="V1595" s="9"/>
      <c r="W1595" s="75"/>
      <c r="X1595" s="75"/>
      <c r="Y1595" s="75"/>
      <c r="Z1595" s="9"/>
      <c r="AA1595" s="9"/>
      <c r="AB1595" s="9"/>
      <c r="AC1595" s="9"/>
      <c r="AD1595" s="9"/>
      <c r="AE1595" s="9"/>
      <c r="AF1595" s="9"/>
      <c r="AG1595" s="9"/>
      <c r="AH1595" s="91"/>
      <c r="AI1595" s="9"/>
    </row>
    <row r="1596" spans="1:35" hidden="1">
      <c r="A1596" s="9"/>
      <c r="B1596" s="9"/>
      <c r="C1596" s="9"/>
      <c r="D1596" s="9"/>
      <c r="E1596" s="9"/>
      <c r="F1596" s="9"/>
      <c r="G1596" s="9"/>
      <c r="H1596" s="9"/>
      <c r="I1596" s="9"/>
      <c r="J1596" s="9"/>
      <c r="K1596" s="9"/>
      <c r="L1596" s="9"/>
      <c r="M1596" s="9"/>
      <c r="N1596" s="9"/>
      <c r="O1596" s="9"/>
      <c r="P1596" s="9"/>
      <c r="Q1596" s="9"/>
      <c r="R1596" s="9"/>
      <c r="S1596" s="9"/>
      <c r="T1596" s="9"/>
      <c r="U1596" s="9"/>
      <c r="V1596" s="9"/>
      <c r="W1596" s="75"/>
      <c r="X1596" s="75"/>
      <c r="Y1596" s="75"/>
      <c r="Z1596" s="9"/>
      <c r="AA1596" s="9"/>
      <c r="AB1596" s="9"/>
      <c r="AC1596" s="9"/>
      <c r="AD1596" s="9"/>
      <c r="AE1596" s="9"/>
      <c r="AF1596" s="9"/>
      <c r="AG1596" s="9"/>
      <c r="AH1596" s="9"/>
      <c r="AI1596" s="9"/>
    </row>
    <row r="1597" spans="1:35" hidden="1">
      <c r="A1597" s="9"/>
      <c r="B1597" s="9"/>
      <c r="C1597" s="9"/>
      <c r="D1597" s="9"/>
      <c r="E1597" s="9"/>
      <c r="F1597" s="9"/>
      <c r="G1597" s="9"/>
      <c r="H1597" s="9"/>
      <c r="I1597" s="9"/>
      <c r="J1597" s="9"/>
      <c r="K1597" s="9"/>
      <c r="L1597" s="9"/>
      <c r="M1597" s="9"/>
      <c r="N1597" s="9"/>
      <c r="O1597" s="9"/>
      <c r="P1597" s="9"/>
      <c r="Q1597" s="9"/>
      <c r="R1597" s="9"/>
      <c r="S1597" s="9"/>
      <c r="T1597" s="9"/>
      <c r="U1597" s="9"/>
      <c r="V1597" s="9"/>
      <c r="W1597" s="75"/>
      <c r="X1597" s="75"/>
      <c r="Y1597" s="75"/>
      <c r="Z1597" s="9"/>
      <c r="AA1597" s="9"/>
      <c r="AB1597" s="9"/>
      <c r="AC1597" s="9"/>
      <c r="AD1597" s="9"/>
      <c r="AE1597" s="9"/>
      <c r="AF1597" s="9"/>
      <c r="AG1597" s="9"/>
      <c r="AH1597" s="91"/>
      <c r="AI1597" s="9"/>
    </row>
    <row r="1598" spans="1:35" hidden="1">
      <c r="A1598" s="9"/>
      <c r="B1598" s="9"/>
      <c r="C1598" s="9"/>
      <c r="D1598" s="9"/>
      <c r="E1598" s="9"/>
      <c r="F1598" s="9"/>
      <c r="G1598" s="9"/>
      <c r="H1598" s="9"/>
      <c r="I1598" s="9"/>
      <c r="J1598" s="9"/>
      <c r="K1598" s="9"/>
      <c r="L1598" s="9"/>
      <c r="M1598" s="9"/>
      <c r="N1598" s="9"/>
      <c r="O1598" s="9"/>
      <c r="P1598" s="9"/>
      <c r="Q1598" s="9"/>
      <c r="R1598" s="9"/>
      <c r="S1598" s="9"/>
      <c r="T1598" s="9"/>
      <c r="U1598" s="9"/>
      <c r="V1598" s="9"/>
      <c r="W1598" s="75"/>
      <c r="X1598" s="75"/>
      <c r="Y1598" s="75"/>
      <c r="Z1598" s="9"/>
      <c r="AA1598" s="9"/>
      <c r="AB1598" s="9"/>
      <c r="AC1598" s="9"/>
      <c r="AD1598" s="9"/>
      <c r="AE1598" s="9"/>
      <c r="AF1598" s="9"/>
      <c r="AG1598" s="9"/>
      <c r="AH1598" s="91"/>
      <c r="AI1598" s="9"/>
    </row>
    <row r="1599" spans="1:35" hidden="1">
      <c r="A1599" s="9"/>
      <c r="B1599" s="9"/>
      <c r="C1599" s="9"/>
      <c r="D1599" s="9"/>
      <c r="E1599" s="9"/>
      <c r="F1599" s="9"/>
      <c r="G1599" s="9"/>
      <c r="H1599" s="9"/>
      <c r="I1599" s="9"/>
      <c r="J1599" s="9"/>
      <c r="K1599" s="9"/>
      <c r="L1599" s="9"/>
      <c r="M1599" s="9"/>
      <c r="N1599" s="9"/>
      <c r="O1599" s="9"/>
      <c r="P1599" s="9"/>
      <c r="Q1599" s="9"/>
      <c r="R1599" s="9"/>
      <c r="S1599" s="9"/>
      <c r="T1599" s="9"/>
      <c r="U1599" s="9"/>
      <c r="V1599" s="9"/>
      <c r="W1599" s="75"/>
      <c r="X1599" s="75"/>
      <c r="Y1599" s="75"/>
      <c r="Z1599" s="9"/>
      <c r="AA1599" s="9"/>
      <c r="AB1599" s="9"/>
      <c r="AC1599" s="9"/>
      <c r="AD1599" s="9"/>
      <c r="AE1599" s="9"/>
      <c r="AF1599" s="9"/>
      <c r="AG1599" s="9"/>
      <c r="AH1599" s="91"/>
      <c r="AI1599" s="9"/>
    </row>
    <row r="1600" spans="1:35" hidden="1">
      <c r="A1600" s="9"/>
      <c r="B1600" s="9"/>
      <c r="C1600" s="9"/>
      <c r="D1600" s="9"/>
      <c r="E1600" s="9"/>
      <c r="F1600" s="9"/>
      <c r="G1600" s="9"/>
      <c r="H1600" s="9"/>
      <c r="I1600" s="9"/>
      <c r="J1600" s="9"/>
      <c r="K1600" s="9"/>
      <c r="L1600" s="9"/>
      <c r="M1600" s="9"/>
      <c r="N1600" s="9"/>
      <c r="O1600" s="9"/>
      <c r="P1600" s="9"/>
      <c r="Q1600" s="9"/>
      <c r="R1600" s="9"/>
      <c r="S1600" s="9"/>
      <c r="T1600" s="9"/>
      <c r="U1600" s="9"/>
      <c r="V1600" s="9"/>
      <c r="W1600" s="75"/>
      <c r="X1600" s="75"/>
      <c r="Y1600" s="75"/>
      <c r="Z1600" s="9"/>
      <c r="AA1600" s="9"/>
      <c r="AB1600" s="9"/>
      <c r="AC1600" s="9"/>
      <c r="AD1600" s="9"/>
      <c r="AE1600" s="9"/>
      <c r="AF1600" s="9"/>
      <c r="AG1600" s="9"/>
      <c r="AH1600" s="91"/>
      <c r="AI1600" s="9"/>
    </row>
    <row r="1601" spans="1:35" hidden="1">
      <c r="A1601" s="9"/>
      <c r="B1601" s="9"/>
      <c r="C1601" s="9"/>
      <c r="D1601" s="9"/>
      <c r="E1601" s="9"/>
      <c r="F1601" s="9"/>
      <c r="G1601" s="9"/>
      <c r="H1601" s="9"/>
      <c r="I1601" s="9"/>
      <c r="J1601" s="9"/>
      <c r="K1601" s="9"/>
      <c r="L1601" s="9"/>
      <c r="M1601" s="9"/>
      <c r="N1601" s="9"/>
      <c r="O1601" s="9"/>
      <c r="P1601" s="9"/>
      <c r="Q1601" s="9"/>
      <c r="R1601" s="9"/>
      <c r="S1601" s="9"/>
      <c r="T1601" s="9"/>
      <c r="U1601" s="9"/>
      <c r="V1601" s="9"/>
      <c r="W1601" s="75"/>
      <c r="X1601" s="75"/>
      <c r="Y1601" s="75"/>
      <c r="Z1601" s="9"/>
      <c r="AA1601" s="9"/>
      <c r="AB1601" s="9"/>
      <c r="AC1601" s="9"/>
      <c r="AD1601" s="9"/>
      <c r="AE1601" s="9"/>
      <c r="AF1601" s="9"/>
      <c r="AG1601" s="9"/>
      <c r="AH1601" s="91"/>
      <c r="AI1601" s="9"/>
    </row>
    <row r="1602" spans="1:35" hidden="1">
      <c r="A1602" s="9"/>
      <c r="B1602" s="9"/>
      <c r="C1602" s="9"/>
      <c r="D1602" s="9"/>
      <c r="E1602" s="9"/>
      <c r="F1602" s="9"/>
      <c r="G1602" s="9"/>
      <c r="H1602" s="9"/>
      <c r="I1602" s="9"/>
      <c r="J1602" s="9"/>
      <c r="K1602" s="9"/>
      <c r="L1602" s="9"/>
      <c r="M1602" s="9"/>
      <c r="N1602" s="9"/>
      <c r="O1602" s="9"/>
      <c r="P1602" s="9"/>
      <c r="Q1602" s="9"/>
      <c r="R1602" s="9"/>
      <c r="S1602" s="9"/>
      <c r="T1602" s="9"/>
      <c r="U1602" s="9"/>
      <c r="V1602" s="9"/>
      <c r="W1602" s="75"/>
      <c r="X1602" s="75"/>
      <c r="Y1602" s="75"/>
      <c r="Z1602" s="9"/>
      <c r="AA1602" s="9"/>
      <c r="AB1602" s="9"/>
      <c r="AC1602" s="9"/>
      <c r="AD1602" s="9"/>
      <c r="AE1602" s="9"/>
      <c r="AF1602" s="9"/>
      <c r="AG1602" s="9"/>
      <c r="AH1602" s="91"/>
      <c r="AI1602" s="9"/>
    </row>
    <row r="1603" spans="1:35" hidden="1">
      <c r="A1603" s="9"/>
      <c r="B1603" s="9"/>
      <c r="C1603" s="9"/>
      <c r="D1603" s="9"/>
      <c r="E1603" s="9"/>
      <c r="F1603" s="9"/>
      <c r="G1603" s="9"/>
      <c r="H1603" s="9"/>
      <c r="I1603" s="9"/>
      <c r="J1603" s="9"/>
      <c r="K1603" s="9"/>
      <c r="L1603" s="9"/>
      <c r="M1603" s="9"/>
      <c r="N1603" s="9"/>
      <c r="O1603" s="9"/>
      <c r="P1603" s="9"/>
      <c r="Q1603" s="9"/>
      <c r="R1603" s="9"/>
      <c r="S1603" s="9"/>
      <c r="T1603" s="9"/>
      <c r="U1603" s="9"/>
      <c r="V1603" s="9"/>
      <c r="W1603" s="75"/>
      <c r="X1603" s="75"/>
      <c r="Y1603" s="75"/>
      <c r="Z1603" s="9"/>
      <c r="AA1603" s="9"/>
      <c r="AB1603" s="9"/>
      <c r="AC1603" s="9"/>
      <c r="AD1603" s="9"/>
      <c r="AE1603" s="9"/>
      <c r="AF1603" s="9"/>
      <c r="AG1603" s="9"/>
      <c r="AH1603" s="91"/>
      <c r="AI1603" s="9"/>
    </row>
    <row r="1604" spans="1:35" hidden="1">
      <c r="A1604" s="9"/>
      <c r="B1604" s="9"/>
      <c r="C1604" s="9"/>
      <c r="D1604" s="9"/>
      <c r="E1604" s="9"/>
      <c r="F1604" s="9"/>
      <c r="G1604" s="9"/>
      <c r="H1604" s="9"/>
      <c r="I1604" s="9"/>
      <c r="J1604" s="9"/>
      <c r="K1604" s="9"/>
      <c r="L1604" s="9"/>
      <c r="M1604" s="9"/>
      <c r="N1604" s="9"/>
      <c r="O1604" s="9"/>
      <c r="P1604" s="9"/>
      <c r="Q1604" s="9"/>
      <c r="R1604" s="9"/>
      <c r="S1604" s="9"/>
      <c r="T1604" s="9"/>
      <c r="U1604" s="9"/>
      <c r="V1604" s="9"/>
      <c r="W1604" s="75"/>
      <c r="X1604" s="75"/>
      <c r="Y1604" s="75"/>
      <c r="Z1604" s="9"/>
      <c r="AA1604" s="9"/>
      <c r="AB1604" s="9"/>
      <c r="AC1604" s="9"/>
      <c r="AD1604" s="9"/>
      <c r="AE1604" s="9"/>
      <c r="AF1604" s="9"/>
      <c r="AG1604" s="9"/>
      <c r="AH1604" s="91"/>
      <c r="AI1604" s="9"/>
    </row>
    <row r="1605" spans="1:35" hidden="1">
      <c r="A1605" s="9"/>
      <c r="B1605" s="9"/>
      <c r="C1605" s="9"/>
      <c r="D1605" s="9"/>
      <c r="E1605" s="9"/>
      <c r="F1605" s="9"/>
      <c r="G1605" s="9"/>
      <c r="H1605" s="9"/>
      <c r="I1605" s="9"/>
      <c r="J1605" s="9"/>
      <c r="K1605" s="9"/>
      <c r="L1605" s="9"/>
      <c r="M1605" s="9"/>
      <c r="N1605" s="9"/>
      <c r="O1605" s="9"/>
      <c r="P1605" s="9"/>
      <c r="Q1605" s="9"/>
      <c r="R1605" s="9"/>
      <c r="S1605" s="9"/>
      <c r="T1605" s="9"/>
      <c r="U1605" s="9"/>
      <c r="V1605" s="9"/>
      <c r="W1605" s="75"/>
      <c r="X1605" s="75"/>
      <c r="Y1605" s="75"/>
      <c r="Z1605" s="9"/>
      <c r="AA1605" s="9"/>
      <c r="AB1605" s="9"/>
      <c r="AC1605" s="9"/>
      <c r="AD1605" s="9"/>
      <c r="AE1605" s="9"/>
      <c r="AF1605" s="9"/>
      <c r="AG1605" s="9"/>
      <c r="AH1605" s="91"/>
      <c r="AI1605" s="9"/>
    </row>
    <row r="1606" spans="1:35" hidden="1">
      <c r="A1606" s="9"/>
      <c r="B1606" s="9"/>
      <c r="C1606" s="9"/>
      <c r="D1606" s="9"/>
      <c r="E1606" s="9"/>
      <c r="F1606" s="9"/>
      <c r="G1606" s="9"/>
      <c r="H1606" s="9"/>
      <c r="I1606" s="9"/>
      <c r="J1606" s="9"/>
      <c r="K1606" s="9"/>
      <c r="L1606" s="9"/>
      <c r="M1606" s="9"/>
      <c r="N1606" s="9"/>
      <c r="O1606" s="9"/>
      <c r="P1606" s="9"/>
      <c r="Q1606" s="9"/>
      <c r="R1606" s="9"/>
      <c r="S1606" s="9"/>
      <c r="T1606" s="9"/>
      <c r="U1606" s="9"/>
      <c r="V1606" s="9"/>
      <c r="W1606" s="75"/>
      <c r="X1606" s="75"/>
      <c r="Y1606" s="75"/>
      <c r="Z1606" s="9"/>
      <c r="AA1606" s="9"/>
      <c r="AB1606" s="9"/>
      <c r="AC1606" s="9"/>
      <c r="AD1606" s="9"/>
      <c r="AE1606" s="9"/>
      <c r="AF1606" s="9"/>
      <c r="AG1606" s="9"/>
      <c r="AH1606" s="91"/>
      <c r="AI1606" s="9"/>
    </row>
    <row r="1607" spans="1:35" hidden="1">
      <c r="A1607" s="9"/>
      <c r="B1607" s="9"/>
      <c r="C1607" s="9"/>
      <c r="D1607" s="9"/>
      <c r="E1607" s="9"/>
      <c r="F1607" s="9"/>
      <c r="G1607" s="9"/>
      <c r="H1607" s="9"/>
      <c r="I1607" s="9"/>
      <c r="J1607" s="9"/>
      <c r="K1607" s="9"/>
      <c r="L1607" s="9"/>
      <c r="M1607" s="9"/>
      <c r="N1607" s="9"/>
      <c r="O1607" s="9"/>
      <c r="P1607" s="9"/>
      <c r="Q1607" s="9"/>
      <c r="R1607" s="9"/>
      <c r="S1607" s="9"/>
      <c r="T1607" s="9"/>
      <c r="U1607" s="9"/>
      <c r="V1607" s="9"/>
      <c r="W1607" s="75"/>
      <c r="X1607" s="75"/>
      <c r="Y1607" s="75"/>
      <c r="Z1607" s="9"/>
      <c r="AA1607" s="9"/>
      <c r="AB1607" s="9"/>
      <c r="AC1607" s="9"/>
      <c r="AD1607" s="9"/>
      <c r="AE1607" s="9"/>
      <c r="AF1607" s="9"/>
      <c r="AG1607" s="9"/>
      <c r="AH1607" s="91"/>
      <c r="AI1607" s="9"/>
    </row>
    <row r="1608" spans="1:35" hidden="1">
      <c r="A1608" s="9"/>
      <c r="B1608" s="9"/>
      <c r="C1608" s="9"/>
      <c r="D1608" s="9"/>
      <c r="E1608" s="9"/>
      <c r="F1608" s="9"/>
      <c r="G1608" s="9"/>
      <c r="H1608" s="9"/>
      <c r="I1608" s="9"/>
      <c r="J1608" s="9"/>
      <c r="K1608" s="9"/>
      <c r="L1608" s="9"/>
      <c r="M1608" s="9"/>
      <c r="N1608" s="9"/>
      <c r="O1608" s="9"/>
      <c r="P1608" s="9"/>
      <c r="Q1608" s="9"/>
      <c r="R1608" s="9"/>
      <c r="S1608" s="9"/>
      <c r="T1608" s="9"/>
      <c r="U1608" s="9"/>
      <c r="V1608" s="9"/>
      <c r="W1608" s="75"/>
      <c r="X1608" s="75"/>
      <c r="Y1608" s="75"/>
      <c r="Z1608" s="9"/>
      <c r="AA1608" s="9"/>
      <c r="AB1608" s="9"/>
      <c r="AC1608" s="9"/>
      <c r="AD1608" s="9"/>
      <c r="AE1608" s="9"/>
      <c r="AF1608" s="9"/>
      <c r="AG1608" s="9"/>
      <c r="AH1608" s="91"/>
      <c r="AI1608" s="9"/>
    </row>
    <row r="1609" spans="1:35" hidden="1">
      <c r="A1609" s="9"/>
      <c r="B1609" s="9"/>
      <c r="C1609" s="9"/>
      <c r="D1609" s="9"/>
      <c r="E1609" s="9"/>
      <c r="F1609" s="9"/>
      <c r="G1609" s="9"/>
      <c r="H1609" s="9"/>
      <c r="I1609" s="9"/>
      <c r="J1609" s="9"/>
      <c r="K1609" s="9"/>
      <c r="L1609" s="9"/>
      <c r="M1609" s="9"/>
      <c r="N1609" s="9"/>
      <c r="O1609" s="9"/>
      <c r="P1609" s="9"/>
      <c r="Q1609" s="9"/>
      <c r="R1609" s="9"/>
      <c r="S1609" s="9"/>
      <c r="T1609" s="9"/>
      <c r="U1609" s="9"/>
      <c r="V1609" s="9"/>
      <c r="W1609" s="75"/>
      <c r="X1609" s="75"/>
      <c r="Y1609" s="75"/>
      <c r="Z1609" s="9"/>
      <c r="AA1609" s="9"/>
      <c r="AB1609" s="9"/>
      <c r="AC1609" s="9"/>
      <c r="AD1609" s="9"/>
      <c r="AE1609" s="9"/>
      <c r="AF1609" s="9"/>
      <c r="AG1609" s="9"/>
      <c r="AH1609" s="91"/>
      <c r="AI1609" s="9"/>
    </row>
    <row r="1610" spans="1:35" hidden="1">
      <c r="A1610" s="9"/>
      <c r="B1610" s="9"/>
      <c r="C1610" s="9"/>
      <c r="D1610" s="9"/>
      <c r="E1610" s="9"/>
      <c r="F1610" s="9"/>
      <c r="G1610" s="9"/>
      <c r="H1610" s="9"/>
      <c r="I1610" s="9"/>
      <c r="J1610" s="9"/>
      <c r="K1610" s="9"/>
      <c r="L1610" s="9"/>
      <c r="M1610" s="9"/>
      <c r="N1610" s="9"/>
      <c r="O1610" s="9"/>
      <c r="P1610" s="9"/>
      <c r="Q1610" s="9"/>
      <c r="R1610" s="9"/>
      <c r="S1610" s="9"/>
      <c r="T1610" s="9"/>
      <c r="U1610" s="9"/>
      <c r="V1610" s="9"/>
      <c r="W1610" s="75"/>
      <c r="X1610" s="75"/>
      <c r="Y1610" s="75"/>
      <c r="Z1610" s="9"/>
      <c r="AA1610" s="9"/>
      <c r="AB1610" s="9"/>
      <c r="AC1610" s="9"/>
      <c r="AD1610" s="9"/>
      <c r="AE1610" s="9"/>
      <c r="AF1610" s="9"/>
      <c r="AG1610" s="9"/>
      <c r="AH1610" s="91"/>
      <c r="AI1610" s="9"/>
    </row>
    <row r="1611" spans="1:35" hidden="1">
      <c r="A1611" s="9"/>
      <c r="B1611" s="9"/>
      <c r="C1611" s="9"/>
      <c r="D1611" s="9"/>
      <c r="E1611" s="9"/>
      <c r="F1611" s="9"/>
      <c r="G1611" s="9"/>
      <c r="H1611" s="9"/>
      <c r="I1611" s="9"/>
      <c r="J1611" s="9"/>
      <c r="K1611" s="9"/>
      <c r="L1611" s="9"/>
      <c r="M1611" s="9"/>
      <c r="N1611" s="9"/>
      <c r="O1611" s="9"/>
      <c r="P1611" s="9"/>
      <c r="Q1611" s="9"/>
      <c r="R1611" s="9"/>
      <c r="S1611" s="9"/>
      <c r="T1611" s="9"/>
      <c r="U1611" s="9"/>
      <c r="V1611" s="9"/>
      <c r="W1611" s="75"/>
      <c r="X1611" s="75"/>
      <c r="Y1611" s="75"/>
      <c r="Z1611" s="9"/>
      <c r="AA1611" s="9"/>
      <c r="AB1611" s="9"/>
      <c r="AC1611" s="9"/>
      <c r="AD1611" s="9"/>
      <c r="AE1611" s="9"/>
      <c r="AF1611" s="9"/>
      <c r="AG1611" s="9"/>
      <c r="AH1611" s="9"/>
      <c r="AI1611" s="9"/>
    </row>
    <row r="1612" spans="1:35" hidden="1">
      <c r="A1612" s="9"/>
      <c r="B1612" s="9"/>
      <c r="C1612" s="9"/>
      <c r="D1612" s="9"/>
      <c r="E1612" s="9"/>
      <c r="F1612" s="9"/>
      <c r="G1612" s="9"/>
      <c r="H1612" s="9"/>
      <c r="I1612" s="9"/>
      <c r="J1612" s="9"/>
      <c r="K1612" s="9"/>
      <c r="L1612" s="9"/>
      <c r="M1612" s="9"/>
      <c r="N1612" s="9"/>
      <c r="O1612" s="9"/>
      <c r="P1612" s="9"/>
      <c r="Q1612" s="9"/>
      <c r="R1612" s="9"/>
      <c r="S1612" s="9"/>
      <c r="T1612" s="9"/>
      <c r="U1612" s="9"/>
      <c r="V1612" s="9"/>
      <c r="W1612" s="75"/>
      <c r="X1612" s="75"/>
      <c r="Y1612" s="75"/>
      <c r="Z1612" s="9"/>
      <c r="AA1612" s="9"/>
      <c r="AB1612" s="9"/>
      <c r="AC1612" s="9"/>
      <c r="AD1612" s="9"/>
      <c r="AE1612" s="9"/>
      <c r="AF1612" s="9"/>
      <c r="AG1612" s="9"/>
      <c r="AH1612" s="91"/>
      <c r="AI1612" s="9"/>
    </row>
    <row r="1613" spans="1:35" hidden="1">
      <c r="A1613" s="9"/>
      <c r="B1613" s="9"/>
      <c r="C1613" s="9"/>
      <c r="D1613" s="9"/>
      <c r="E1613" s="9"/>
      <c r="F1613" s="9"/>
      <c r="G1613" s="9"/>
      <c r="H1613" s="9"/>
      <c r="I1613" s="9"/>
      <c r="J1613" s="9"/>
      <c r="K1613" s="9"/>
      <c r="L1613" s="9"/>
      <c r="M1613" s="9"/>
      <c r="N1613" s="9"/>
      <c r="O1613" s="9"/>
      <c r="P1613" s="9"/>
      <c r="Q1613" s="9"/>
      <c r="R1613" s="9"/>
      <c r="S1613" s="9"/>
      <c r="T1613" s="9"/>
      <c r="U1613" s="9"/>
      <c r="V1613" s="9"/>
      <c r="W1613" s="75"/>
      <c r="X1613" s="75"/>
      <c r="Y1613" s="75"/>
      <c r="Z1613" s="9"/>
      <c r="AA1613" s="9"/>
      <c r="AB1613" s="9"/>
      <c r="AC1613" s="9"/>
      <c r="AD1613" s="9"/>
      <c r="AE1613" s="9"/>
      <c r="AF1613" s="9"/>
      <c r="AG1613" s="9"/>
      <c r="AH1613" s="91"/>
      <c r="AI1613" s="9"/>
    </row>
    <row r="1614" spans="1:35" hidden="1">
      <c r="A1614" s="9"/>
      <c r="B1614" s="9"/>
      <c r="C1614" s="9"/>
      <c r="D1614" s="9"/>
      <c r="E1614" s="9"/>
      <c r="F1614" s="9"/>
      <c r="G1614" s="9"/>
      <c r="H1614" s="9"/>
      <c r="I1614" s="9"/>
      <c r="J1614" s="9"/>
      <c r="K1614" s="9"/>
      <c r="L1614" s="9"/>
      <c r="M1614" s="9"/>
      <c r="N1614" s="9"/>
      <c r="O1614" s="9"/>
      <c r="P1614" s="9"/>
      <c r="Q1614" s="9"/>
      <c r="R1614" s="9"/>
      <c r="S1614" s="9"/>
      <c r="T1614" s="9"/>
      <c r="U1614" s="9"/>
      <c r="V1614" s="9"/>
      <c r="W1614" s="75"/>
      <c r="X1614" s="75"/>
      <c r="Y1614" s="75"/>
      <c r="Z1614" s="9"/>
      <c r="AA1614" s="9"/>
      <c r="AB1614" s="9"/>
      <c r="AC1614" s="9"/>
      <c r="AD1614" s="9"/>
      <c r="AE1614" s="9"/>
      <c r="AF1614" s="9"/>
      <c r="AG1614" s="9"/>
      <c r="AH1614" s="91"/>
      <c r="AI1614" s="9"/>
    </row>
    <row r="1615" spans="1:35" hidden="1">
      <c r="A1615" s="9"/>
      <c r="B1615" s="9"/>
      <c r="C1615" s="9"/>
      <c r="D1615" s="9"/>
      <c r="E1615" s="9"/>
      <c r="F1615" s="9"/>
      <c r="G1615" s="9"/>
      <c r="H1615" s="9"/>
      <c r="I1615" s="9"/>
      <c r="J1615" s="9"/>
      <c r="K1615" s="9"/>
      <c r="L1615" s="9"/>
      <c r="M1615" s="9"/>
      <c r="N1615" s="9"/>
      <c r="O1615" s="9"/>
      <c r="P1615" s="9"/>
      <c r="Q1615" s="9"/>
      <c r="R1615" s="9"/>
      <c r="S1615" s="9"/>
      <c r="T1615" s="9"/>
      <c r="U1615" s="9"/>
      <c r="V1615" s="9"/>
      <c r="W1615" s="75"/>
      <c r="X1615" s="75"/>
      <c r="Y1615" s="75"/>
      <c r="Z1615" s="9"/>
      <c r="AA1615" s="9"/>
      <c r="AB1615" s="9"/>
      <c r="AC1615" s="9"/>
      <c r="AD1615" s="9"/>
      <c r="AE1615" s="9"/>
      <c r="AF1615" s="9"/>
      <c r="AG1615" s="9"/>
      <c r="AH1615" s="91"/>
      <c r="AI1615" s="9"/>
    </row>
    <row r="1616" spans="1:35" hidden="1">
      <c r="A1616" s="9"/>
      <c r="B1616" s="9"/>
      <c r="C1616" s="9"/>
      <c r="D1616" s="9"/>
      <c r="E1616" s="9"/>
      <c r="F1616" s="9"/>
      <c r="G1616" s="9"/>
      <c r="H1616" s="9"/>
      <c r="I1616" s="9"/>
      <c r="J1616" s="9"/>
      <c r="K1616" s="9"/>
      <c r="L1616" s="9"/>
      <c r="M1616" s="9"/>
      <c r="N1616" s="9"/>
      <c r="O1616" s="9"/>
      <c r="P1616" s="9"/>
      <c r="Q1616" s="9"/>
      <c r="R1616" s="9"/>
      <c r="S1616" s="9"/>
      <c r="T1616" s="9"/>
      <c r="U1616" s="9"/>
      <c r="V1616" s="9"/>
      <c r="W1616" s="75"/>
      <c r="X1616" s="75"/>
      <c r="Y1616" s="75"/>
      <c r="Z1616" s="9"/>
      <c r="AA1616" s="9"/>
      <c r="AB1616" s="9"/>
      <c r="AC1616" s="9"/>
      <c r="AD1616" s="9"/>
      <c r="AE1616" s="9"/>
      <c r="AF1616" s="9"/>
      <c r="AG1616" s="9"/>
      <c r="AH1616" s="91"/>
      <c r="AI1616" s="9"/>
    </row>
    <row r="1617" spans="1:35" hidden="1">
      <c r="A1617" s="9"/>
      <c r="B1617" s="9"/>
      <c r="C1617" s="9"/>
      <c r="D1617" s="9"/>
      <c r="E1617" s="9"/>
      <c r="F1617" s="9"/>
      <c r="G1617" s="9"/>
      <c r="H1617" s="9"/>
      <c r="I1617" s="9"/>
      <c r="J1617" s="9"/>
      <c r="K1617" s="9"/>
      <c r="L1617" s="9"/>
      <c r="M1617" s="9"/>
      <c r="N1617" s="9"/>
      <c r="O1617" s="9"/>
      <c r="P1617" s="9"/>
      <c r="Q1617" s="9"/>
      <c r="R1617" s="9"/>
      <c r="S1617" s="9"/>
      <c r="T1617" s="9"/>
      <c r="U1617" s="9"/>
      <c r="V1617" s="9"/>
      <c r="W1617" s="75"/>
      <c r="X1617" s="75"/>
      <c r="Y1617" s="75"/>
      <c r="Z1617" s="9"/>
      <c r="AA1617" s="9"/>
      <c r="AB1617" s="9"/>
      <c r="AC1617" s="9"/>
      <c r="AD1617" s="9"/>
      <c r="AE1617" s="9"/>
      <c r="AF1617" s="9"/>
      <c r="AG1617" s="9"/>
      <c r="AH1617" s="91"/>
      <c r="AI1617" s="9"/>
    </row>
    <row r="1618" spans="1:35" hidden="1">
      <c r="A1618" s="9"/>
      <c r="B1618" s="9"/>
      <c r="C1618" s="9"/>
      <c r="D1618" s="9"/>
      <c r="E1618" s="9"/>
      <c r="F1618" s="9"/>
      <c r="G1618" s="9"/>
      <c r="H1618" s="9"/>
      <c r="I1618" s="9"/>
      <c r="J1618" s="9"/>
      <c r="K1618" s="9"/>
      <c r="L1618" s="9"/>
      <c r="M1618" s="9"/>
      <c r="N1618" s="9"/>
      <c r="O1618" s="9"/>
      <c r="P1618" s="9"/>
      <c r="Q1618" s="9"/>
      <c r="R1618" s="9"/>
      <c r="S1618" s="9"/>
      <c r="T1618" s="9"/>
      <c r="U1618" s="9"/>
      <c r="V1618" s="9"/>
      <c r="W1618" s="75"/>
      <c r="X1618" s="75"/>
      <c r="Y1618" s="75"/>
      <c r="Z1618" s="9"/>
      <c r="AA1618" s="9"/>
      <c r="AB1618" s="9"/>
      <c r="AC1618" s="9"/>
      <c r="AD1618" s="9"/>
      <c r="AE1618" s="9"/>
      <c r="AF1618" s="9"/>
      <c r="AG1618" s="9"/>
      <c r="AH1618" s="91"/>
      <c r="AI1618" s="9"/>
    </row>
    <row r="1619" spans="1:35" hidden="1">
      <c r="A1619" s="9"/>
      <c r="B1619" s="9"/>
      <c r="C1619" s="9"/>
      <c r="D1619" s="9"/>
      <c r="E1619" s="9"/>
      <c r="F1619" s="9"/>
      <c r="G1619" s="9"/>
      <c r="H1619" s="9"/>
      <c r="I1619" s="9"/>
      <c r="J1619" s="9"/>
      <c r="K1619" s="9"/>
      <c r="L1619" s="9"/>
      <c r="M1619" s="9"/>
      <c r="N1619" s="9"/>
      <c r="O1619" s="9"/>
      <c r="P1619" s="9"/>
      <c r="Q1619" s="9"/>
      <c r="R1619" s="9"/>
      <c r="S1619" s="9"/>
      <c r="T1619" s="9"/>
      <c r="U1619" s="9"/>
      <c r="V1619" s="9"/>
      <c r="W1619" s="75"/>
      <c r="X1619" s="75"/>
      <c r="Y1619" s="75"/>
      <c r="Z1619" s="9"/>
      <c r="AA1619" s="9"/>
      <c r="AB1619" s="9"/>
      <c r="AC1619" s="9"/>
      <c r="AD1619" s="9"/>
      <c r="AE1619" s="9"/>
      <c r="AF1619" s="9"/>
      <c r="AG1619" s="9"/>
      <c r="AH1619" s="91"/>
      <c r="AI1619" s="9"/>
    </row>
    <row r="1620" spans="1:35" hidden="1">
      <c r="A1620" s="9"/>
      <c r="B1620" s="9"/>
      <c r="C1620" s="9"/>
      <c r="D1620" s="9"/>
      <c r="E1620" s="9"/>
      <c r="F1620" s="9"/>
      <c r="G1620" s="9"/>
      <c r="H1620" s="9"/>
      <c r="I1620" s="9"/>
      <c r="J1620" s="9"/>
      <c r="K1620" s="9"/>
      <c r="L1620" s="9"/>
      <c r="M1620" s="9"/>
      <c r="N1620" s="9"/>
      <c r="O1620" s="9"/>
      <c r="P1620" s="9"/>
      <c r="Q1620" s="9"/>
      <c r="R1620" s="9"/>
      <c r="S1620" s="9"/>
      <c r="T1620" s="9"/>
      <c r="U1620" s="9"/>
      <c r="V1620" s="9"/>
      <c r="W1620" s="75"/>
      <c r="X1620" s="75"/>
      <c r="Y1620" s="75"/>
      <c r="Z1620" s="9"/>
      <c r="AA1620" s="9"/>
      <c r="AB1620" s="9"/>
      <c r="AC1620" s="9"/>
      <c r="AD1620" s="9"/>
      <c r="AE1620" s="9"/>
      <c r="AF1620" s="9"/>
      <c r="AG1620" s="9"/>
      <c r="AH1620" s="91"/>
      <c r="AI1620" s="9"/>
    </row>
    <row r="1621" spans="1:35" hidden="1">
      <c r="A1621" s="9"/>
      <c r="B1621" s="9"/>
      <c r="C1621" s="9"/>
      <c r="D1621" s="9"/>
      <c r="E1621" s="9"/>
      <c r="F1621" s="9"/>
      <c r="G1621" s="9"/>
      <c r="H1621" s="9"/>
      <c r="I1621" s="9"/>
      <c r="J1621" s="9"/>
      <c r="K1621" s="9"/>
      <c r="L1621" s="9"/>
      <c r="M1621" s="9"/>
      <c r="N1621" s="9"/>
      <c r="O1621" s="9"/>
      <c r="P1621" s="9"/>
      <c r="Q1621" s="9"/>
      <c r="R1621" s="9"/>
      <c r="S1621" s="9"/>
      <c r="T1621" s="9"/>
      <c r="U1621" s="9"/>
      <c r="V1621" s="9"/>
      <c r="W1621" s="75"/>
      <c r="X1621" s="75"/>
      <c r="Y1621" s="75"/>
      <c r="Z1621" s="9"/>
      <c r="AA1621" s="9"/>
      <c r="AB1621" s="9"/>
      <c r="AC1621" s="9"/>
      <c r="AD1621" s="9"/>
      <c r="AE1621" s="9"/>
      <c r="AF1621" s="9"/>
      <c r="AG1621" s="9"/>
      <c r="AH1621" s="91"/>
      <c r="AI1621" s="9"/>
    </row>
    <row r="1622" spans="1:35" hidden="1">
      <c r="A1622" s="9"/>
      <c r="B1622" s="9"/>
      <c r="C1622" s="9"/>
      <c r="D1622" s="9"/>
      <c r="E1622" s="9"/>
      <c r="F1622" s="9"/>
      <c r="G1622" s="9"/>
      <c r="H1622" s="9"/>
      <c r="I1622" s="9"/>
      <c r="J1622" s="9"/>
      <c r="K1622" s="9"/>
      <c r="L1622" s="9"/>
      <c r="M1622" s="9"/>
      <c r="N1622" s="9"/>
      <c r="O1622" s="9"/>
      <c r="P1622" s="9"/>
      <c r="Q1622" s="9"/>
      <c r="R1622" s="9"/>
      <c r="S1622" s="9"/>
      <c r="T1622" s="9"/>
      <c r="U1622" s="9"/>
      <c r="V1622" s="9"/>
      <c r="W1622" s="75"/>
      <c r="X1622" s="75"/>
      <c r="Y1622" s="75"/>
      <c r="Z1622" s="9"/>
      <c r="AA1622" s="9"/>
      <c r="AB1622" s="9"/>
      <c r="AC1622" s="9"/>
      <c r="AD1622" s="9"/>
      <c r="AE1622" s="9"/>
      <c r="AF1622" s="9"/>
      <c r="AG1622" s="9"/>
      <c r="AH1622" s="91"/>
      <c r="AI1622" s="9"/>
    </row>
    <row r="1623" spans="1:35" hidden="1">
      <c r="A1623" s="9"/>
      <c r="B1623" s="9"/>
      <c r="C1623" s="9"/>
      <c r="D1623" s="9"/>
      <c r="E1623" s="9"/>
      <c r="F1623" s="9"/>
      <c r="G1623" s="9"/>
      <c r="H1623" s="9"/>
      <c r="I1623" s="9"/>
      <c r="J1623" s="9"/>
      <c r="K1623" s="9"/>
      <c r="L1623" s="9"/>
      <c r="M1623" s="9"/>
      <c r="N1623" s="9"/>
      <c r="O1623" s="9"/>
      <c r="P1623" s="9"/>
      <c r="Q1623" s="9"/>
      <c r="R1623" s="9"/>
      <c r="S1623" s="9"/>
      <c r="T1623" s="9"/>
      <c r="U1623" s="9"/>
      <c r="V1623" s="9"/>
      <c r="W1623" s="75"/>
      <c r="X1623" s="75"/>
      <c r="Y1623" s="75"/>
      <c r="Z1623" s="9"/>
      <c r="AA1623" s="9"/>
      <c r="AB1623" s="9"/>
      <c r="AC1623" s="9"/>
      <c r="AD1623" s="9"/>
      <c r="AE1623" s="9"/>
      <c r="AF1623" s="9"/>
      <c r="AG1623" s="9"/>
      <c r="AH1623" s="91"/>
      <c r="AI1623" s="9"/>
    </row>
    <row r="1624" spans="1:35" hidden="1">
      <c r="A1624" s="9"/>
      <c r="B1624" s="9"/>
      <c r="C1624" s="9"/>
      <c r="D1624" s="9"/>
      <c r="E1624" s="9"/>
      <c r="F1624" s="9"/>
      <c r="G1624" s="9"/>
      <c r="H1624" s="9"/>
      <c r="I1624" s="9"/>
      <c r="J1624" s="9"/>
      <c r="K1624" s="9"/>
      <c r="L1624" s="9"/>
      <c r="M1624" s="9"/>
      <c r="N1624" s="9"/>
      <c r="O1624" s="9"/>
      <c r="P1624" s="9"/>
      <c r="Q1624" s="9"/>
      <c r="R1624" s="9"/>
      <c r="S1624" s="9"/>
      <c r="T1624" s="9"/>
      <c r="U1624" s="9"/>
      <c r="V1624" s="9"/>
      <c r="W1624" s="75"/>
      <c r="X1624" s="75"/>
      <c r="Y1624" s="75"/>
      <c r="Z1624" s="9"/>
      <c r="AA1624" s="9"/>
      <c r="AB1624" s="9"/>
      <c r="AC1624" s="9"/>
      <c r="AD1624" s="9"/>
      <c r="AE1624" s="9"/>
      <c r="AF1624" s="9"/>
      <c r="AG1624" s="9"/>
      <c r="AH1624" s="9"/>
      <c r="AI1624" s="9"/>
    </row>
    <row r="1625" spans="1:35" hidden="1">
      <c r="A1625" s="9"/>
      <c r="B1625" s="9"/>
      <c r="C1625" s="9"/>
      <c r="D1625" s="9"/>
      <c r="E1625" s="9"/>
      <c r="F1625" s="9"/>
      <c r="G1625" s="9"/>
      <c r="H1625" s="9"/>
      <c r="I1625" s="9"/>
      <c r="J1625" s="9"/>
      <c r="K1625" s="9"/>
      <c r="L1625" s="9"/>
      <c r="M1625" s="9"/>
      <c r="N1625" s="9"/>
      <c r="O1625" s="9"/>
      <c r="P1625" s="9"/>
      <c r="Q1625" s="9"/>
      <c r="R1625" s="9"/>
      <c r="S1625" s="9"/>
      <c r="T1625" s="9"/>
      <c r="U1625" s="9"/>
      <c r="V1625" s="9"/>
      <c r="W1625" s="75"/>
      <c r="X1625" s="75"/>
      <c r="Y1625" s="75"/>
      <c r="Z1625" s="9"/>
      <c r="AA1625" s="9"/>
      <c r="AB1625" s="9"/>
      <c r="AC1625" s="9"/>
      <c r="AD1625" s="9"/>
      <c r="AE1625" s="9"/>
      <c r="AF1625" s="9"/>
      <c r="AG1625" s="9"/>
      <c r="AH1625" s="91"/>
      <c r="AI1625" s="9"/>
    </row>
    <row r="1626" spans="1:35" hidden="1">
      <c r="A1626" s="9"/>
      <c r="B1626" s="9"/>
      <c r="C1626" s="9"/>
      <c r="D1626" s="9"/>
      <c r="E1626" s="9"/>
      <c r="F1626" s="9"/>
      <c r="G1626" s="9"/>
      <c r="H1626" s="9"/>
      <c r="I1626" s="9"/>
      <c r="J1626" s="9"/>
      <c r="K1626" s="9"/>
      <c r="L1626" s="9"/>
      <c r="M1626" s="9"/>
      <c r="N1626" s="9"/>
      <c r="O1626" s="9"/>
      <c r="P1626" s="9"/>
      <c r="Q1626" s="9"/>
      <c r="R1626" s="9"/>
      <c r="S1626" s="9"/>
      <c r="T1626" s="9"/>
      <c r="U1626" s="9"/>
      <c r="V1626" s="9"/>
      <c r="W1626" s="75"/>
      <c r="X1626" s="75"/>
      <c r="Y1626" s="75"/>
      <c r="Z1626" s="9"/>
      <c r="AA1626" s="9"/>
      <c r="AB1626" s="9"/>
      <c r="AC1626" s="9"/>
      <c r="AD1626" s="9"/>
      <c r="AE1626" s="9"/>
      <c r="AF1626" s="9"/>
      <c r="AG1626" s="9"/>
      <c r="AH1626" s="91"/>
      <c r="AI1626" s="9"/>
    </row>
    <row r="1627" spans="1:35" hidden="1">
      <c r="A1627" s="9"/>
      <c r="B1627" s="9"/>
      <c r="C1627" s="9"/>
      <c r="D1627" s="9"/>
      <c r="E1627" s="9"/>
      <c r="F1627" s="9"/>
      <c r="G1627" s="9"/>
      <c r="H1627" s="9"/>
      <c r="I1627" s="9"/>
      <c r="J1627" s="9"/>
      <c r="K1627" s="9"/>
      <c r="L1627" s="9"/>
      <c r="M1627" s="9"/>
      <c r="N1627" s="9"/>
      <c r="O1627" s="9"/>
      <c r="P1627" s="9"/>
      <c r="Q1627" s="9"/>
      <c r="R1627" s="9"/>
      <c r="S1627" s="9"/>
      <c r="T1627" s="9"/>
      <c r="U1627" s="9"/>
      <c r="V1627" s="9"/>
      <c r="W1627" s="75"/>
      <c r="X1627" s="75"/>
      <c r="Y1627" s="75"/>
      <c r="Z1627" s="9"/>
      <c r="AA1627" s="9"/>
      <c r="AB1627" s="9"/>
      <c r="AC1627" s="9"/>
      <c r="AD1627" s="9"/>
      <c r="AE1627" s="9"/>
      <c r="AF1627" s="9"/>
      <c r="AG1627" s="9"/>
      <c r="AH1627" s="9"/>
      <c r="AI1627" s="9"/>
    </row>
    <row r="1628" spans="1:35" hidden="1">
      <c r="A1628" s="9"/>
      <c r="B1628" s="9"/>
      <c r="C1628" s="9"/>
      <c r="D1628" s="9"/>
      <c r="E1628" s="9"/>
      <c r="F1628" s="9"/>
      <c r="G1628" s="9"/>
      <c r="H1628" s="9"/>
      <c r="I1628" s="9"/>
      <c r="J1628" s="9"/>
      <c r="K1628" s="9"/>
      <c r="L1628" s="9"/>
      <c r="M1628" s="9"/>
      <c r="N1628" s="9"/>
      <c r="O1628" s="9"/>
      <c r="P1628" s="9"/>
      <c r="Q1628" s="9"/>
      <c r="R1628" s="9"/>
      <c r="S1628" s="9"/>
      <c r="T1628" s="9"/>
      <c r="U1628" s="9"/>
      <c r="V1628" s="9"/>
      <c r="W1628" s="75"/>
      <c r="X1628" s="75"/>
      <c r="Y1628" s="75"/>
      <c r="Z1628" s="9"/>
      <c r="AA1628" s="9"/>
      <c r="AB1628" s="9"/>
      <c r="AC1628" s="9"/>
      <c r="AD1628" s="9"/>
      <c r="AE1628" s="9"/>
      <c r="AF1628" s="9"/>
      <c r="AG1628" s="9"/>
      <c r="AH1628" s="91"/>
      <c r="AI1628" s="9"/>
    </row>
    <row r="1629" spans="1:35" hidden="1">
      <c r="A1629" s="9"/>
      <c r="B1629" s="9"/>
      <c r="C1629" s="9"/>
      <c r="D1629" s="9"/>
      <c r="E1629" s="9"/>
      <c r="F1629" s="9"/>
      <c r="G1629" s="9"/>
      <c r="H1629" s="9"/>
      <c r="I1629" s="9"/>
      <c r="J1629" s="9"/>
      <c r="K1629" s="9"/>
      <c r="L1629" s="9"/>
      <c r="M1629" s="9"/>
      <c r="N1629" s="9"/>
      <c r="O1629" s="9"/>
      <c r="P1629" s="9"/>
      <c r="Q1629" s="9"/>
      <c r="R1629" s="9"/>
      <c r="S1629" s="9"/>
      <c r="T1629" s="9"/>
      <c r="U1629" s="9"/>
      <c r="V1629" s="9"/>
      <c r="W1629" s="75"/>
      <c r="X1629" s="75"/>
      <c r="Y1629" s="75"/>
      <c r="Z1629" s="9"/>
      <c r="AA1629" s="9"/>
      <c r="AB1629" s="9"/>
      <c r="AC1629" s="9"/>
      <c r="AD1629" s="9"/>
      <c r="AE1629" s="9"/>
      <c r="AF1629" s="9"/>
      <c r="AG1629" s="9"/>
      <c r="AH1629" s="91"/>
      <c r="AI1629" s="9"/>
    </row>
    <row r="1630" spans="1:35" hidden="1">
      <c r="A1630" s="9"/>
      <c r="B1630" s="9"/>
      <c r="C1630" s="9"/>
      <c r="D1630" s="9"/>
      <c r="E1630" s="9"/>
      <c r="F1630" s="9"/>
      <c r="G1630" s="9"/>
      <c r="H1630" s="9"/>
      <c r="I1630" s="9"/>
      <c r="J1630" s="9"/>
      <c r="K1630" s="9"/>
      <c r="L1630" s="9"/>
      <c r="M1630" s="9"/>
      <c r="N1630" s="9"/>
      <c r="O1630" s="9"/>
      <c r="P1630" s="9"/>
      <c r="Q1630" s="9"/>
      <c r="R1630" s="9"/>
      <c r="S1630" s="9"/>
      <c r="T1630" s="9"/>
      <c r="U1630" s="9"/>
      <c r="V1630" s="9"/>
      <c r="W1630" s="75"/>
      <c r="X1630" s="75"/>
      <c r="Y1630" s="75"/>
      <c r="Z1630" s="9"/>
      <c r="AA1630" s="9"/>
      <c r="AB1630" s="9"/>
      <c r="AC1630" s="9"/>
      <c r="AD1630" s="9"/>
      <c r="AE1630" s="9"/>
      <c r="AF1630" s="9"/>
      <c r="AG1630" s="9"/>
      <c r="AH1630" s="91"/>
      <c r="AI1630" s="9"/>
    </row>
    <row r="1631" spans="1:35" hidden="1">
      <c r="A1631" s="9"/>
      <c r="B1631" s="9"/>
      <c r="C1631" s="9"/>
      <c r="D1631" s="9"/>
      <c r="E1631" s="9"/>
      <c r="F1631" s="9"/>
      <c r="G1631" s="9"/>
      <c r="H1631" s="9"/>
      <c r="I1631" s="9"/>
      <c r="J1631" s="9"/>
      <c r="K1631" s="9"/>
      <c r="L1631" s="9"/>
      <c r="M1631" s="9"/>
      <c r="N1631" s="9"/>
      <c r="O1631" s="9"/>
      <c r="P1631" s="9"/>
      <c r="Q1631" s="9"/>
      <c r="R1631" s="9"/>
      <c r="S1631" s="9"/>
      <c r="T1631" s="9"/>
      <c r="U1631" s="9"/>
      <c r="V1631" s="9"/>
      <c r="W1631" s="75"/>
      <c r="X1631" s="75"/>
      <c r="Y1631" s="75"/>
      <c r="Z1631" s="9"/>
      <c r="AA1631" s="9"/>
      <c r="AB1631" s="9"/>
      <c r="AC1631" s="9"/>
      <c r="AD1631" s="9"/>
      <c r="AE1631" s="9"/>
      <c r="AF1631" s="9"/>
      <c r="AG1631" s="9"/>
      <c r="AH1631" s="91"/>
      <c r="AI1631" s="9"/>
    </row>
    <row r="1632" spans="1:35" hidden="1">
      <c r="A1632" s="9"/>
      <c r="B1632" s="9"/>
      <c r="C1632" s="9"/>
      <c r="D1632" s="9"/>
      <c r="E1632" s="9"/>
      <c r="F1632" s="9"/>
      <c r="G1632" s="9"/>
      <c r="H1632" s="9"/>
      <c r="I1632" s="9"/>
      <c r="J1632" s="9"/>
      <c r="K1632" s="9"/>
      <c r="L1632" s="9"/>
      <c r="M1632" s="9"/>
      <c r="N1632" s="9"/>
      <c r="O1632" s="9"/>
      <c r="P1632" s="9"/>
      <c r="Q1632" s="9"/>
      <c r="R1632" s="9"/>
      <c r="S1632" s="9"/>
      <c r="T1632" s="9"/>
      <c r="U1632" s="9"/>
      <c r="V1632" s="9"/>
      <c r="W1632" s="75"/>
      <c r="X1632" s="75"/>
      <c r="Y1632" s="75"/>
      <c r="Z1632" s="9"/>
      <c r="AA1632" s="9"/>
      <c r="AB1632" s="9"/>
      <c r="AC1632" s="9"/>
      <c r="AD1632" s="9"/>
      <c r="AE1632" s="9"/>
      <c r="AF1632" s="9"/>
      <c r="AG1632" s="9"/>
      <c r="AH1632" s="9"/>
      <c r="AI1632" s="9"/>
    </row>
    <row r="1633" spans="1:35" hidden="1">
      <c r="A1633" s="9"/>
      <c r="B1633" s="9"/>
      <c r="C1633" s="9"/>
      <c r="D1633" s="9"/>
      <c r="E1633" s="9"/>
      <c r="F1633" s="9"/>
      <c r="G1633" s="9"/>
      <c r="H1633" s="9"/>
      <c r="I1633" s="9"/>
      <c r="J1633" s="9"/>
      <c r="K1633" s="9"/>
      <c r="L1633" s="9"/>
      <c r="M1633" s="9"/>
      <c r="N1633" s="9"/>
      <c r="O1633" s="9"/>
      <c r="P1633" s="9"/>
      <c r="Q1633" s="9"/>
      <c r="R1633" s="9"/>
      <c r="S1633" s="9"/>
      <c r="T1633" s="9"/>
      <c r="U1633" s="9"/>
      <c r="V1633" s="9"/>
      <c r="W1633" s="75"/>
      <c r="X1633" s="75"/>
      <c r="Y1633" s="75"/>
      <c r="Z1633" s="9"/>
      <c r="AA1633" s="9"/>
      <c r="AB1633" s="9"/>
      <c r="AC1633" s="9"/>
      <c r="AD1633" s="9"/>
      <c r="AE1633" s="9"/>
      <c r="AF1633" s="9"/>
      <c r="AG1633" s="9"/>
      <c r="AH1633" s="9"/>
      <c r="AI1633" s="9"/>
    </row>
    <row r="1634" spans="1:35" hidden="1">
      <c r="A1634" s="9"/>
      <c r="B1634" s="9"/>
      <c r="C1634" s="9"/>
      <c r="D1634" s="9"/>
      <c r="E1634" s="9"/>
      <c r="F1634" s="9"/>
      <c r="G1634" s="9"/>
      <c r="H1634" s="9"/>
      <c r="I1634" s="9"/>
      <c r="J1634" s="9"/>
      <c r="K1634" s="9"/>
      <c r="L1634" s="9"/>
      <c r="M1634" s="9"/>
      <c r="N1634" s="9"/>
      <c r="O1634" s="9"/>
      <c r="P1634" s="9"/>
      <c r="Q1634" s="9"/>
      <c r="R1634" s="9"/>
      <c r="S1634" s="9"/>
      <c r="T1634" s="9"/>
      <c r="U1634" s="9"/>
      <c r="V1634" s="9"/>
      <c r="W1634" s="75"/>
      <c r="X1634" s="75"/>
      <c r="Y1634" s="75"/>
      <c r="Z1634" s="9"/>
      <c r="AA1634" s="9"/>
      <c r="AB1634" s="9"/>
      <c r="AC1634" s="9"/>
      <c r="AD1634" s="9"/>
      <c r="AE1634" s="9"/>
      <c r="AF1634" s="9"/>
      <c r="AG1634" s="9"/>
      <c r="AH1634" s="91"/>
      <c r="AI1634" s="9"/>
    </row>
    <row r="1635" spans="1:35" hidden="1">
      <c r="A1635" s="9"/>
      <c r="B1635" s="9"/>
      <c r="C1635" s="9"/>
      <c r="D1635" s="9"/>
      <c r="E1635" s="9"/>
      <c r="F1635" s="9"/>
      <c r="G1635" s="9"/>
      <c r="H1635" s="9"/>
      <c r="I1635" s="9"/>
      <c r="J1635" s="9"/>
      <c r="K1635" s="9"/>
      <c r="L1635" s="9"/>
      <c r="M1635" s="9"/>
      <c r="N1635" s="9"/>
      <c r="O1635" s="9"/>
      <c r="P1635" s="9"/>
      <c r="Q1635" s="9"/>
      <c r="R1635" s="9"/>
      <c r="S1635" s="9"/>
      <c r="T1635" s="9"/>
      <c r="U1635" s="9"/>
      <c r="V1635" s="9"/>
      <c r="W1635" s="75"/>
      <c r="X1635" s="75"/>
      <c r="Y1635" s="75"/>
      <c r="Z1635" s="9"/>
      <c r="AA1635" s="9"/>
      <c r="AB1635" s="9"/>
      <c r="AC1635" s="9"/>
      <c r="AD1635" s="9"/>
      <c r="AE1635" s="9"/>
      <c r="AF1635" s="9"/>
      <c r="AG1635" s="9"/>
      <c r="AH1635" s="91"/>
      <c r="AI1635" s="9"/>
    </row>
    <row r="1636" spans="1:35" hidden="1">
      <c r="A1636" s="9"/>
      <c r="B1636" s="9"/>
      <c r="C1636" s="9"/>
      <c r="D1636" s="9"/>
      <c r="E1636" s="9"/>
      <c r="F1636" s="9"/>
      <c r="G1636" s="9"/>
      <c r="H1636" s="9"/>
      <c r="I1636" s="9"/>
      <c r="J1636" s="9"/>
      <c r="K1636" s="9"/>
      <c r="L1636" s="9"/>
      <c r="M1636" s="9"/>
      <c r="N1636" s="9"/>
      <c r="O1636" s="9"/>
      <c r="P1636" s="9"/>
      <c r="Q1636" s="9"/>
      <c r="R1636" s="9"/>
      <c r="S1636" s="9"/>
      <c r="T1636" s="9"/>
      <c r="U1636" s="9"/>
      <c r="V1636" s="9"/>
      <c r="W1636" s="75"/>
      <c r="X1636" s="75"/>
      <c r="Y1636" s="75"/>
      <c r="Z1636" s="9"/>
      <c r="AA1636" s="9"/>
      <c r="AB1636" s="9"/>
      <c r="AC1636" s="9"/>
      <c r="AD1636" s="9"/>
      <c r="AE1636" s="9"/>
      <c r="AF1636" s="9"/>
      <c r="AG1636" s="9"/>
      <c r="AH1636" s="91"/>
      <c r="AI1636" s="9"/>
    </row>
    <row r="1637" spans="1:35" hidden="1">
      <c r="A1637" s="9"/>
      <c r="B1637" s="9"/>
      <c r="C1637" s="9"/>
      <c r="D1637" s="9"/>
      <c r="E1637" s="9"/>
      <c r="F1637" s="9"/>
      <c r="G1637" s="9"/>
      <c r="H1637" s="9"/>
      <c r="I1637" s="9"/>
      <c r="J1637" s="9"/>
      <c r="K1637" s="9"/>
      <c r="L1637" s="9"/>
      <c r="M1637" s="9"/>
      <c r="N1637" s="9"/>
      <c r="O1637" s="9"/>
      <c r="P1637" s="9"/>
      <c r="Q1637" s="9"/>
      <c r="R1637" s="9"/>
      <c r="S1637" s="9"/>
      <c r="T1637" s="9"/>
      <c r="U1637" s="9"/>
      <c r="V1637" s="9"/>
      <c r="W1637" s="75"/>
      <c r="X1637" s="75"/>
      <c r="Y1637" s="75"/>
      <c r="Z1637" s="9"/>
      <c r="AA1637" s="9"/>
      <c r="AB1637" s="9"/>
      <c r="AC1637" s="9"/>
      <c r="AD1637" s="9"/>
      <c r="AE1637" s="9"/>
      <c r="AF1637" s="9"/>
      <c r="AG1637" s="9"/>
      <c r="AH1637" s="91"/>
      <c r="AI1637" s="9"/>
    </row>
    <row r="1638" spans="1:35" hidden="1">
      <c r="A1638" s="9"/>
      <c r="B1638" s="9"/>
      <c r="C1638" s="9"/>
      <c r="D1638" s="9"/>
      <c r="E1638" s="9"/>
      <c r="F1638" s="9"/>
      <c r="G1638" s="9"/>
      <c r="H1638" s="9"/>
      <c r="I1638" s="9"/>
      <c r="J1638" s="9"/>
      <c r="K1638" s="9"/>
      <c r="L1638" s="9"/>
      <c r="M1638" s="9"/>
      <c r="N1638" s="9"/>
      <c r="O1638" s="9"/>
      <c r="P1638" s="9"/>
      <c r="Q1638" s="9"/>
      <c r="R1638" s="9"/>
      <c r="S1638" s="9"/>
      <c r="T1638" s="9"/>
      <c r="U1638" s="9"/>
      <c r="V1638" s="9"/>
      <c r="W1638" s="75"/>
      <c r="X1638" s="75"/>
      <c r="Y1638" s="75"/>
      <c r="Z1638" s="9"/>
      <c r="AA1638" s="9"/>
      <c r="AB1638" s="9"/>
      <c r="AC1638" s="9"/>
      <c r="AD1638" s="9"/>
      <c r="AE1638" s="9"/>
      <c r="AF1638" s="9"/>
      <c r="AG1638" s="9"/>
      <c r="AH1638" s="91"/>
      <c r="AI1638" s="9"/>
    </row>
    <row r="1639" spans="1:35" hidden="1">
      <c r="A1639" s="9"/>
      <c r="B1639" s="9"/>
      <c r="C1639" s="9"/>
      <c r="D1639" s="9"/>
      <c r="E1639" s="9"/>
      <c r="F1639" s="9"/>
      <c r="G1639" s="9"/>
      <c r="H1639" s="9"/>
      <c r="I1639" s="9"/>
      <c r="J1639" s="9"/>
      <c r="K1639" s="9"/>
      <c r="L1639" s="9"/>
      <c r="M1639" s="9"/>
      <c r="N1639" s="9"/>
      <c r="O1639" s="9"/>
      <c r="P1639" s="9"/>
      <c r="Q1639" s="9"/>
      <c r="R1639" s="9"/>
      <c r="S1639" s="9"/>
      <c r="T1639" s="9"/>
      <c r="U1639" s="9"/>
      <c r="V1639" s="9"/>
      <c r="W1639" s="75"/>
      <c r="X1639" s="75"/>
      <c r="Y1639" s="75"/>
      <c r="Z1639" s="9"/>
      <c r="AA1639" s="9"/>
      <c r="AB1639" s="9"/>
      <c r="AC1639" s="9"/>
      <c r="AD1639" s="9"/>
      <c r="AE1639" s="9"/>
      <c r="AF1639" s="9"/>
      <c r="AG1639" s="9"/>
      <c r="AH1639" s="91"/>
      <c r="AI1639" s="9"/>
    </row>
    <row r="1640" spans="1:35" hidden="1">
      <c r="A1640" s="9"/>
      <c r="B1640" s="9"/>
      <c r="C1640" s="9"/>
      <c r="D1640" s="9"/>
      <c r="E1640" s="9"/>
      <c r="F1640" s="9"/>
      <c r="G1640" s="9"/>
      <c r="H1640" s="9"/>
      <c r="I1640" s="9"/>
      <c r="J1640" s="9"/>
      <c r="K1640" s="9"/>
      <c r="L1640" s="9"/>
      <c r="M1640" s="9"/>
      <c r="N1640" s="9"/>
      <c r="O1640" s="9"/>
      <c r="P1640" s="9"/>
      <c r="Q1640" s="9"/>
      <c r="R1640" s="9"/>
      <c r="S1640" s="9"/>
      <c r="T1640" s="9"/>
      <c r="U1640" s="9"/>
      <c r="V1640" s="9"/>
      <c r="W1640" s="75"/>
      <c r="X1640" s="75"/>
      <c r="Y1640" s="75"/>
      <c r="Z1640" s="9"/>
      <c r="AA1640" s="9"/>
      <c r="AB1640" s="9"/>
      <c r="AC1640" s="9"/>
      <c r="AD1640" s="9"/>
      <c r="AE1640" s="9"/>
      <c r="AF1640" s="9"/>
      <c r="AG1640" s="9"/>
      <c r="AH1640" s="91"/>
      <c r="AI1640" s="9"/>
    </row>
    <row r="1641" spans="1:35" hidden="1">
      <c r="A1641" s="9"/>
      <c r="B1641" s="9"/>
      <c r="C1641" s="9"/>
      <c r="D1641" s="9"/>
      <c r="E1641" s="9"/>
      <c r="F1641" s="9"/>
      <c r="G1641" s="9"/>
      <c r="H1641" s="9"/>
      <c r="I1641" s="9"/>
      <c r="J1641" s="9"/>
      <c r="K1641" s="9"/>
      <c r="L1641" s="9"/>
      <c r="M1641" s="9"/>
      <c r="N1641" s="9"/>
      <c r="O1641" s="9"/>
      <c r="P1641" s="9"/>
      <c r="Q1641" s="9"/>
      <c r="R1641" s="9"/>
      <c r="S1641" s="9"/>
      <c r="T1641" s="9"/>
      <c r="U1641" s="9"/>
      <c r="V1641" s="9"/>
      <c r="W1641" s="75"/>
      <c r="X1641" s="75"/>
      <c r="Y1641" s="75"/>
      <c r="Z1641" s="9"/>
      <c r="AA1641" s="9"/>
      <c r="AB1641" s="9"/>
      <c r="AC1641" s="9"/>
      <c r="AD1641" s="9"/>
      <c r="AE1641" s="9"/>
      <c r="AF1641" s="9"/>
      <c r="AG1641" s="9"/>
      <c r="AH1641" s="91"/>
      <c r="AI1641" s="9"/>
    </row>
    <row r="1642" spans="1:35" hidden="1">
      <c r="A1642" s="9"/>
      <c r="B1642" s="9"/>
      <c r="C1642" s="9"/>
      <c r="D1642" s="9"/>
      <c r="E1642" s="9"/>
      <c r="F1642" s="9"/>
      <c r="G1642" s="9"/>
      <c r="H1642" s="9"/>
      <c r="I1642" s="9"/>
      <c r="J1642" s="9"/>
      <c r="K1642" s="9"/>
      <c r="L1642" s="9"/>
      <c r="M1642" s="9"/>
      <c r="N1642" s="9"/>
      <c r="O1642" s="9"/>
      <c r="P1642" s="9"/>
      <c r="Q1642" s="9"/>
      <c r="R1642" s="9"/>
      <c r="S1642" s="9"/>
      <c r="T1642" s="9"/>
      <c r="U1642" s="9"/>
      <c r="V1642" s="9"/>
      <c r="W1642" s="75"/>
      <c r="X1642" s="75"/>
      <c r="Y1642" s="75"/>
      <c r="Z1642" s="9"/>
      <c r="AA1642" s="9"/>
      <c r="AB1642" s="9"/>
      <c r="AC1642" s="9"/>
      <c r="AD1642" s="9"/>
      <c r="AE1642" s="9"/>
      <c r="AF1642" s="9"/>
      <c r="AG1642" s="9"/>
      <c r="AH1642" s="9"/>
      <c r="AI1642" s="9"/>
    </row>
    <row r="1643" spans="1:35" hidden="1">
      <c r="A1643" s="9"/>
      <c r="B1643" s="9"/>
      <c r="C1643" s="9"/>
      <c r="D1643" s="9"/>
      <c r="E1643" s="9"/>
      <c r="F1643" s="9"/>
      <c r="G1643" s="9"/>
      <c r="H1643" s="9"/>
      <c r="I1643" s="9"/>
      <c r="J1643" s="9"/>
      <c r="K1643" s="9"/>
      <c r="L1643" s="9"/>
      <c r="M1643" s="9"/>
      <c r="N1643" s="9"/>
      <c r="O1643" s="9"/>
      <c r="P1643" s="9"/>
      <c r="Q1643" s="9"/>
      <c r="R1643" s="9"/>
      <c r="S1643" s="9"/>
      <c r="T1643" s="9"/>
      <c r="U1643" s="9"/>
      <c r="V1643" s="9"/>
      <c r="W1643" s="75"/>
      <c r="X1643" s="75"/>
      <c r="Y1643" s="75"/>
      <c r="Z1643" s="9"/>
      <c r="AA1643" s="9"/>
      <c r="AB1643" s="9"/>
      <c r="AC1643" s="9"/>
      <c r="AD1643" s="9"/>
      <c r="AE1643" s="9"/>
      <c r="AF1643" s="9"/>
      <c r="AG1643" s="9"/>
      <c r="AH1643" s="91"/>
      <c r="AI1643" s="9"/>
    </row>
    <row r="1644" spans="1:35" hidden="1">
      <c r="A1644" s="9"/>
      <c r="B1644" s="9"/>
      <c r="C1644" s="9"/>
      <c r="D1644" s="9"/>
      <c r="E1644" s="9"/>
      <c r="F1644" s="9"/>
      <c r="G1644" s="9"/>
      <c r="H1644" s="9"/>
      <c r="I1644" s="9"/>
      <c r="J1644" s="9"/>
      <c r="K1644" s="9"/>
      <c r="L1644" s="9"/>
      <c r="M1644" s="9"/>
      <c r="N1644" s="9"/>
      <c r="O1644" s="9"/>
      <c r="P1644" s="9"/>
      <c r="Q1644" s="9"/>
      <c r="R1644" s="9"/>
      <c r="S1644" s="9"/>
      <c r="T1644" s="9"/>
      <c r="U1644" s="9"/>
      <c r="V1644" s="9"/>
      <c r="W1644" s="75"/>
      <c r="X1644" s="75"/>
      <c r="Y1644" s="75"/>
      <c r="Z1644" s="9"/>
      <c r="AA1644" s="9"/>
      <c r="AB1644" s="9"/>
      <c r="AC1644" s="9"/>
      <c r="AD1644" s="9"/>
      <c r="AE1644" s="9"/>
      <c r="AF1644" s="9"/>
      <c r="AG1644" s="9"/>
      <c r="AH1644" s="91"/>
      <c r="AI1644" s="9"/>
    </row>
    <row r="1645" spans="1:35" hidden="1">
      <c r="A1645" s="9"/>
      <c r="B1645" s="9"/>
      <c r="C1645" s="9"/>
      <c r="D1645" s="9"/>
      <c r="E1645" s="9"/>
      <c r="F1645" s="9"/>
      <c r="G1645" s="9"/>
      <c r="H1645" s="9"/>
      <c r="I1645" s="9"/>
      <c r="J1645" s="9"/>
      <c r="K1645" s="9"/>
      <c r="L1645" s="9"/>
      <c r="M1645" s="9"/>
      <c r="N1645" s="9"/>
      <c r="O1645" s="9"/>
      <c r="P1645" s="9"/>
      <c r="Q1645" s="9"/>
      <c r="R1645" s="9"/>
      <c r="S1645" s="9"/>
      <c r="T1645" s="9"/>
      <c r="U1645" s="9"/>
      <c r="V1645" s="9"/>
      <c r="W1645" s="75"/>
      <c r="X1645" s="75"/>
      <c r="Y1645" s="75"/>
      <c r="Z1645" s="9"/>
      <c r="AA1645" s="9"/>
      <c r="AB1645" s="9"/>
      <c r="AC1645" s="9"/>
      <c r="AD1645" s="9"/>
      <c r="AE1645" s="9"/>
      <c r="AF1645" s="9"/>
      <c r="AG1645" s="9"/>
      <c r="AH1645" s="91"/>
      <c r="AI1645" s="9"/>
    </row>
    <row r="1646" spans="1:35" hidden="1">
      <c r="A1646" s="9"/>
      <c r="B1646" s="9"/>
      <c r="C1646" s="9"/>
      <c r="D1646" s="9"/>
      <c r="E1646" s="9"/>
      <c r="F1646" s="9"/>
      <c r="G1646" s="9"/>
      <c r="H1646" s="9"/>
      <c r="I1646" s="9"/>
      <c r="J1646" s="9"/>
      <c r="K1646" s="9"/>
      <c r="L1646" s="9"/>
      <c r="M1646" s="9"/>
      <c r="N1646" s="9"/>
      <c r="O1646" s="9"/>
      <c r="P1646" s="9"/>
      <c r="Q1646" s="9"/>
      <c r="R1646" s="9"/>
      <c r="S1646" s="9"/>
      <c r="T1646" s="9"/>
      <c r="U1646" s="9"/>
      <c r="V1646" s="9"/>
      <c r="W1646" s="75"/>
      <c r="X1646" s="75"/>
      <c r="Y1646" s="75"/>
      <c r="Z1646" s="9"/>
      <c r="AA1646" s="9"/>
      <c r="AB1646" s="9"/>
      <c r="AC1646" s="9"/>
      <c r="AD1646" s="9"/>
      <c r="AE1646" s="9"/>
      <c r="AF1646" s="9"/>
      <c r="AG1646" s="9"/>
      <c r="AH1646" s="91"/>
      <c r="AI1646" s="9"/>
    </row>
    <row r="1647" spans="1:35" hidden="1">
      <c r="A1647" s="9"/>
      <c r="B1647" s="9"/>
      <c r="C1647" s="9"/>
      <c r="D1647" s="9"/>
      <c r="E1647" s="9"/>
      <c r="F1647" s="9"/>
      <c r="G1647" s="9"/>
      <c r="H1647" s="9"/>
      <c r="I1647" s="9"/>
      <c r="J1647" s="9"/>
      <c r="K1647" s="9"/>
      <c r="L1647" s="9"/>
      <c r="M1647" s="9"/>
      <c r="N1647" s="9"/>
      <c r="O1647" s="9"/>
      <c r="P1647" s="9"/>
      <c r="Q1647" s="9"/>
      <c r="R1647" s="9"/>
      <c r="S1647" s="9"/>
      <c r="T1647" s="9"/>
      <c r="U1647" s="9"/>
      <c r="V1647" s="9"/>
      <c r="W1647" s="75"/>
      <c r="X1647" s="75"/>
      <c r="Y1647" s="75"/>
      <c r="Z1647" s="9"/>
      <c r="AA1647" s="9"/>
      <c r="AB1647" s="9"/>
      <c r="AC1647" s="9"/>
      <c r="AD1647" s="9"/>
      <c r="AE1647" s="9"/>
      <c r="AF1647" s="9"/>
      <c r="AG1647" s="9"/>
      <c r="AH1647" s="91"/>
      <c r="AI1647" s="9"/>
    </row>
    <row r="1648" spans="1:35" hidden="1">
      <c r="A1648" s="9"/>
      <c r="B1648" s="9"/>
      <c r="C1648" s="9"/>
      <c r="D1648" s="9"/>
      <c r="E1648" s="9"/>
      <c r="F1648" s="9"/>
      <c r="G1648" s="9"/>
      <c r="H1648" s="9"/>
      <c r="I1648" s="9"/>
      <c r="J1648" s="9"/>
      <c r="K1648" s="9"/>
      <c r="L1648" s="9"/>
      <c r="M1648" s="9"/>
      <c r="N1648" s="9"/>
      <c r="O1648" s="9"/>
      <c r="P1648" s="9"/>
      <c r="Q1648" s="9"/>
      <c r="R1648" s="9"/>
      <c r="S1648" s="9"/>
      <c r="T1648" s="9"/>
      <c r="U1648" s="9"/>
      <c r="V1648" s="9"/>
      <c r="W1648" s="75"/>
      <c r="X1648" s="75"/>
      <c r="Y1648" s="75"/>
      <c r="Z1648" s="9"/>
      <c r="AA1648" s="9"/>
      <c r="AB1648" s="9"/>
      <c r="AC1648" s="9"/>
      <c r="AD1648" s="9"/>
      <c r="AE1648" s="9"/>
      <c r="AF1648" s="9"/>
      <c r="AG1648" s="9"/>
      <c r="AH1648" s="91"/>
      <c r="AI1648" s="9"/>
    </row>
    <row r="1649" spans="1:35" hidden="1">
      <c r="A1649" s="9"/>
      <c r="B1649" s="9"/>
      <c r="C1649" s="9"/>
      <c r="D1649" s="9"/>
      <c r="E1649" s="9"/>
      <c r="F1649" s="9"/>
      <c r="G1649" s="9"/>
      <c r="H1649" s="9"/>
      <c r="I1649" s="9"/>
      <c r="J1649" s="9"/>
      <c r="K1649" s="9"/>
      <c r="L1649" s="9"/>
      <c r="M1649" s="9"/>
      <c r="N1649" s="9"/>
      <c r="O1649" s="9"/>
      <c r="P1649" s="9"/>
      <c r="Q1649" s="9"/>
      <c r="R1649" s="9"/>
      <c r="S1649" s="9"/>
      <c r="T1649" s="9"/>
      <c r="U1649" s="9"/>
      <c r="V1649" s="9"/>
      <c r="W1649" s="75"/>
      <c r="X1649" s="75"/>
      <c r="Y1649" s="75"/>
      <c r="Z1649" s="9"/>
      <c r="AA1649" s="9"/>
      <c r="AB1649" s="9"/>
      <c r="AC1649" s="9"/>
      <c r="AD1649" s="9"/>
      <c r="AE1649" s="9"/>
      <c r="AF1649" s="9"/>
      <c r="AG1649" s="9"/>
      <c r="AH1649" s="91"/>
      <c r="AI1649" s="9"/>
    </row>
    <row r="1650" spans="1:35" hidden="1">
      <c r="A1650" s="9"/>
      <c r="B1650" s="9"/>
      <c r="C1650" s="9"/>
      <c r="D1650" s="9"/>
      <c r="E1650" s="9"/>
      <c r="F1650" s="9"/>
      <c r="G1650" s="9"/>
      <c r="H1650" s="9"/>
      <c r="I1650" s="9"/>
      <c r="J1650" s="9"/>
      <c r="K1650" s="9"/>
      <c r="L1650" s="9"/>
      <c r="M1650" s="9"/>
      <c r="N1650" s="9"/>
      <c r="O1650" s="9"/>
      <c r="P1650" s="9"/>
      <c r="Q1650" s="9"/>
      <c r="R1650" s="9"/>
      <c r="S1650" s="9"/>
      <c r="T1650" s="9"/>
      <c r="U1650" s="9"/>
      <c r="V1650" s="9"/>
      <c r="W1650" s="75"/>
      <c r="X1650" s="75"/>
      <c r="Y1650" s="75"/>
      <c r="Z1650" s="9"/>
      <c r="AA1650" s="9"/>
      <c r="AB1650" s="9"/>
      <c r="AC1650" s="9"/>
      <c r="AD1650" s="9"/>
      <c r="AE1650" s="9"/>
      <c r="AF1650" s="9"/>
      <c r="AG1650" s="9"/>
      <c r="AH1650" s="91"/>
      <c r="AI1650" s="9"/>
    </row>
    <row r="1651" spans="1:35" hidden="1">
      <c r="A1651" s="9"/>
      <c r="B1651" s="9"/>
      <c r="C1651" s="9"/>
      <c r="D1651" s="9"/>
      <c r="E1651" s="9"/>
      <c r="F1651" s="9"/>
      <c r="G1651" s="9"/>
      <c r="H1651" s="9"/>
      <c r="I1651" s="9"/>
      <c r="J1651" s="9"/>
      <c r="K1651" s="9"/>
      <c r="L1651" s="9"/>
      <c r="M1651" s="9"/>
      <c r="N1651" s="9"/>
      <c r="O1651" s="9"/>
      <c r="P1651" s="9"/>
      <c r="Q1651" s="9"/>
      <c r="R1651" s="9"/>
      <c r="S1651" s="9"/>
      <c r="T1651" s="9"/>
      <c r="U1651" s="9"/>
      <c r="V1651" s="9"/>
      <c r="W1651" s="75"/>
      <c r="X1651" s="75"/>
      <c r="Y1651" s="75"/>
      <c r="Z1651" s="9"/>
      <c r="AA1651" s="9"/>
      <c r="AB1651" s="9"/>
      <c r="AC1651" s="9"/>
      <c r="AD1651" s="9"/>
      <c r="AE1651" s="9"/>
      <c r="AF1651" s="9"/>
      <c r="AG1651" s="9"/>
      <c r="AH1651" s="91"/>
      <c r="AI1651" s="9"/>
    </row>
    <row r="1652" spans="1:35" hidden="1">
      <c r="A1652" s="9"/>
      <c r="B1652" s="9"/>
      <c r="C1652" s="9"/>
      <c r="D1652" s="9"/>
      <c r="E1652" s="9"/>
      <c r="F1652" s="9"/>
      <c r="G1652" s="9"/>
      <c r="H1652" s="9"/>
      <c r="I1652" s="9"/>
      <c r="J1652" s="9"/>
      <c r="K1652" s="9"/>
      <c r="L1652" s="9"/>
      <c r="M1652" s="9"/>
      <c r="N1652" s="9"/>
      <c r="O1652" s="9"/>
      <c r="P1652" s="9"/>
      <c r="Q1652" s="9"/>
      <c r="R1652" s="9"/>
      <c r="S1652" s="9"/>
      <c r="T1652" s="9"/>
      <c r="U1652" s="9"/>
      <c r="V1652" s="9"/>
      <c r="W1652" s="75"/>
      <c r="X1652" s="75"/>
      <c r="Y1652" s="75"/>
      <c r="Z1652" s="9"/>
      <c r="AA1652" s="9"/>
      <c r="AB1652" s="9"/>
      <c r="AC1652" s="9"/>
      <c r="AD1652" s="9"/>
      <c r="AE1652" s="9"/>
      <c r="AF1652" s="9"/>
      <c r="AG1652" s="9"/>
      <c r="AH1652" s="91"/>
      <c r="AI1652" s="9"/>
    </row>
    <row r="1653" spans="1:35" hidden="1">
      <c r="A1653" s="9"/>
      <c r="B1653" s="9"/>
      <c r="C1653" s="9"/>
      <c r="D1653" s="9"/>
      <c r="E1653" s="9"/>
      <c r="F1653" s="9"/>
      <c r="G1653" s="9"/>
      <c r="H1653" s="9"/>
      <c r="I1653" s="9"/>
      <c r="J1653" s="9"/>
      <c r="K1653" s="9"/>
      <c r="L1653" s="9"/>
      <c r="M1653" s="9"/>
      <c r="N1653" s="9"/>
      <c r="O1653" s="9"/>
      <c r="P1653" s="9"/>
      <c r="Q1653" s="9"/>
      <c r="R1653" s="9"/>
      <c r="S1653" s="9"/>
      <c r="T1653" s="9"/>
      <c r="U1653" s="9"/>
      <c r="V1653" s="9"/>
      <c r="W1653" s="75"/>
      <c r="X1653" s="75"/>
      <c r="Y1653" s="75"/>
      <c r="Z1653" s="9"/>
      <c r="AA1653" s="9"/>
      <c r="AB1653" s="9"/>
      <c r="AC1653" s="9"/>
      <c r="AD1653" s="9"/>
      <c r="AE1653" s="9"/>
      <c r="AF1653" s="9"/>
      <c r="AG1653" s="9"/>
      <c r="AH1653" s="91"/>
      <c r="AI1653" s="9"/>
    </row>
    <row r="1654" spans="1:35" hidden="1">
      <c r="A1654" s="9"/>
      <c r="B1654" s="9"/>
      <c r="C1654" s="9"/>
      <c r="D1654" s="9"/>
      <c r="E1654" s="9"/>
      <c r="F1654" s="9"/>
      <c r="G1654" s="9"/>
      <c r="H1654" s="9"/>
      <c r="I1654" s="9"/>
      <c r="J1654" s="9"/>
      <c r="K1654" s="9"/>
      <c r="L1654" s="9"/>
      <c r="M1654" s="9"/>
      <c r="N1654" s="9"/>
      <c r="O1654" s="9"/>
      <c r="P1654" s="9"/>
      <c r="Q1654" s="9"/>
      <c r="R1654" s="9"/>
      <c r="S1654" s="9"/>
      <c r="T1654" s="9"/>
      <c r="U1654" s="9"/>
      <c r="V1654" s="9"/>
      <c r="W1654" s="75"/>
      <c r="X1654" s="75"/>
      <c r="Y1654" s="75"/>
      <c r="Z1654" s="9"/>
      <c r="AA1654" s="9"/>
      <c r="AB1654" s="9"/>
      <c r="AC1654" s="9"/>
      <c r="AD1654" s="9"/>
      <c r="AE1654" s="9"/>
      <c r="AF1654" s="9"/>
      <c r="AG1654" s="9"/>
      <c r="AH1654" s="91"/>
      <c r="AI1654" s="9"/>
    </row>
    <row r="1655" spans="1:35" hidden="1">
      <c r="A1655" s="9"/>
      <c r="B1655" s="9"/>
      <c r="C1655" s="9"/>
      <c r="D1655" s="9"/>
      <c r="E1655" s="9"/>
      <c r="F1655" s="9"/>
      <c r="G1655" s="9"/>
      <c r="H1655" s="9"/>
      <c r="I1655" s="9"/>
      <c r="J1655" s="9"/>
      <c r="K1655" s="9"/>
      <c r="L1655" s="9"/>
      <c r="M1655" s="9"/>
      <c r="N1655" s="9"/>
      <c r="O1655" s="9"/>
      <c r="P1655" s="9"/>
      <c r="Q1655" s="9"/>
      <c r="R1655" s="9"/>
      <c r="S1655" s="9"/>
      <c r="T1655" s="9"/>
      <c r="U1655" s="9"/>
      <c r="V1655" s="9"/>
      <c r="W1655" s="75"/>
      <c r="X1655" s="75"/>
      <c r="Y1655" s="75"/>
      <c r="Z1655" s="9"/>
      <c r="AA1655" s="9"/>
      <c r="AB1655" s="9"/>
      <c r="AC1655" s="9"/>
      <c r="AD1655" s="9"/>
      <c r="AE1655" s="9"/>
      <c r="AF1655" s="9"/>
      <c r="AG1655" s="9"/>
      <c r="AH1655" s="9"/>
      <c r="AI1655" s="9"/>
    </row>
    <row r="1656" spans="1:35" hidden="1">
      <c r="A1656" s="9"/>
      <c r="B1656" s="9"/>
      <c r="C1656" s="9"/>
      <c r="D1656" s="9"/>
      <c r="E1656" s="9"/>
      <c r="F1656" s="9"/>
      <c r="G1656" s="9"/>
      <c r="H1656" s="9"/>
      <c r="I1656" s="9"/>
      <c r="J1656" s="9"/>
      <c r="K1656" s="9"/>
      <c r="L1656" s="9"/>
      <c r="M1656" s="9"/>
      <c r="N1656" s="9"/>
      <c r="O1656" s="9"/>
      <c r="P1656" s="9"/>
      <c r="Q1656" s="9"/>
      <c r="R1656" s="9"/>
      <c r="S1656" s="9"/>
      <c r="T1656" s="9"/>
      <c r="U1656" s="9"/>
      <c r="V1656" s="9"/>
      <c r="W1656" s="75"/>
      <c r="X1656" s="75"/>
      <c r="Y1656" s="75"/>
      <c r="Z1656" s="9"/>
      <c r="AA1656" s="9"/>
      <c r="AB1656" s="9"/>
      <c r="AC1656" s="9"/>
      <c r="AD1656" s="9"/>
      <c r="AE1656" s="9"/>
      <c r="AF1656" s="9"/>
      <c r="AG1656" s="9"/>
      <c r="AH1656" s="91"/>
      <c r="AI1656" s="9"/>
    </row>
    <row r="1657" spans="1:35" hidden="1">
      <c r="A1657" s="9"/>
      <c r="B1657" s="9"/>
      <c r="C1657" s="9"/>
      <c r="D1657" s="9"/>
      <c r="E1657" s="9"/>
      <c r="F1657" s="9"/>
      <c r="G1657" s="9"/>
      <c r="H1657" s="9"/>
      <c r="I1657" s="9"/>
      <c r="J1657" s="9"/>
      <c r="K1657" s="9"/>
      <c r="L1657" s="9"/>
      <c r="M1657" s="9"/>
      <c r="N1657" s="9"/>
      <c r="O1657" s="9"/>
      <c r="P1657" s="9"/>
      <c r="Q1657" s="9"/>
      <c r="R1657" s="9"/>
      <c r="S1657" s="9"/>
      <c r="T1657" s="9"/>
      <c r="U1657" s="9"/>
      <c r="V1657" s="9"/>
      <c r="W1657" s="75"/>
      <c r="X1657" s="75"/>
      <c r="Y1657" s="75"/>
      <c r="Z1657" s="9"/>
      <c r="AA1657" s="9"/>
      <c r="AB1657" s="9"/>
      <c r="AC1657" s="9"/>
      <c r="AD1657" s="9"/>
      <c r="AE1657" s="9"/>
      <c r="AF1657" s="9"/>
      <c r="AG1657" s="9"/>
      <c r="AH1657" s="91"/>
      <c r="AI1657" s="9"/>
    </row>
    <row r="1658" spans="1:35" hidden="1">
      <c r="A1658" s="9"/>
      <c r="B1658" s="9"/>
      <c r="C1658" s="9"/>
      <c r="D1658" s="9"/>
      <c r="E1658" s="9"/>
      <c r="F1658" s="9"/>
      <c r="G1658" s="9"/>
      <c r="H1658" s="9"/>
      <c r="I1658" s="9"/>
      <c r="J1658" s="9"/>
      <c r="K1658" s="9"/>
      <c r="L1658" s="9"/>
      <c r="M1658" s="9"/>
      <c r="N1658" s="9"/>
      <c r="O1658" s="9"/>
      <c r="P1658" s="9"/>
      <c r="Q1658" s="9"/>
      <c r="R1658" s="9"/>
      <c r="S1658" s="9"/>
      <c r="T1658" s="9"/>
      <c r="U1658" s="9"/>
      <c r="V1658" s="9"/>
      <c r="W1658" s="75"/>
      <c r="X1658" s="75"/>
      <c r="Y1658" s="75"/>
      <c r="Z1658" s="9"/>
      <c r="AA1658" s="9"/>
      <c r="AB1658" s="9"/>
      <c r="AC1658" s="9"/>
      <c r="AD1658" s="9"/>
      <c r="AE1658" s="9"/>
      <c r="AF1658" s="9"/>
      <c r="AG1658" s="9"/>
      <c r="AH1658" s="91"/>
      <c r="AI1658" s="9"/>
    </row>
    <row r="1659" spans="1:35" hidden="1">
      <c r="A1659" s="9"/>
      <c r="B1659" s="9"/>
      <c r="C1659" s="9"/>
      <c r="D1659" s="9"/>
      <c r="E1659" s="9"/>
      <c r="F1659" s="9"/>
      <c r="G1659" s="9"/>
      <c r="H1659" s="9"/>
      <c r="I1659" s="9"/>
      <c r="J1659" s="9"/>
      <c r="K1659" s="9"/>
      <c r="L1659" s="9"/>
      <c r="M1659" s="9"/>
      <c r="N1659" s="9"/>
      <c r="O1659" s="9"/>
      <c r="P1659" s="9"/>
      <c r="Q1659" s="9"/>
      <c r="R1659" s="9"/>
      <c r="S1659" s="9"/>
      <c r="T1659" s="9"/>
      <c r="U1659" s="9"/>
      <c r="V1659" s="9"/>
      <c r="W1659" s="75"/>
      <c r="X1659" s="75"/>
      <c r="Y1659" s="75"/>
      <c r="Z1659" s="9"/>
      <c r="AA1659" s="9"/>
      <c r="AB1659" s="9"/>
      <c r="AC1659" s="9"/>
      <c r="AD1659" s="9"/>
      <c r="AE1659" s="9"/>
      <c r="AF1659" s="9"/>
      <c r="AG1659" s="9"/>
      <c r="AH1659" s="91"/>
      <c r="AI1659" s="9"/>
    </row>
    <row r="1660" spans="1:35" hidden="1">
      <c r="A1660" s="9"/>
      <c r="B1660" s="9"/>
      <c r="C1660" s="9"/>
      <c r="D1660" s="9"/>
      <c r="E1660" s="9"/>
      <c r="F1660" s="9"/>
      <c r="G1660" s="9"/>
      <c r="H1660" s="9"/>
      <c r="I1660" s="9"/>
      <c r="J1660" s="9"/>
      <c r="K1660" s="9"/>
      <c r="L1660" s="9"/>
      <c r="M1660" s="9"/>
      <c r="N1660" s="9"/>
      <c r="O1660" s="9"/>
      <c r="P1660" s="9"/>
      <c r="Q1660" s="9"/>
      <c r="R1660" s="9"/>
      <c r="S1660" s="9"/>
      <c r="T1660" s="9"/>
      <c r="U1660" s="9"/>
      <c r="V1660" s="9"/>
      <c r="W1660" s="75"/>
      <c r="X1660" s="75"/>
      <c r="Y1660" s="75"/>
      <c r="Z1660" s="9"/>
      <c r="AA1660" s="9"/>
      <c r="AB1660" s="9"/>
      <c r="AC1660" s="9"/>
      <c r="AD1660" s="9"/>
      <c r="AE1660" s="9"/>
      <c r="AF1660" s="9"/>
      <c r="AG1660" s="9"/>
      <c r="AH1660" s="9"/>
      <c r="AI1660" s="9"/>
    </row>
    <row r="1661" spans="1:35" hidden="1">
      <c r="A1661" s="9"/>
      <c r="B1661" s="9"/>
      <c r="C1661" s="9"/>
      <c r="D1661" s="9"/>
      <c r="E1661" s="9"/>
      <c r="F1661" s="9"/>
      <c r="G1661" s="9"/>
      <c r="H1661" s="9"/>
      <c r="I1661" s="9"/>
      <c r="J1661" s="9"/>
      <c r="K1661" s="9"/>
      <c r="L1661" s="9"/>
      <c r="M1661" s="9"/>
      <c r="N1661" s="9"/>
      <c r="O1661" s="9"/>
      <c r="P1661" s="9"/>
      <c r="Q1661" s="9"/>
      <c r="R1661" s="9"/>
      <c r="S1661" s="9"/>
      <c r="T1661" s="9"/>
      <c r="U1661" s="9"/>
      <c r="V1661" s="9"/>
      <c r="W1661" s="75"/>
      <c r="X1661" s="75"/>
      <c r="Y1661" s="75"/>
      <c r="Z1661" s="9"/>
      <c r="AA1661" s="9"/>
      <c r="AB1661" s="9"/>
      <c r="AC1661" s="9"/>
      <c r="AD1661" s="9"/>
      <c r="AE1661" s="9"/>
      <c r="AF1661" s="9"/>
      <c r="AG1661" s="9"/>
      <c r="AH1661" s="9"/>
      <c r="AI1661" s="9"/>
    </row>
    <row r="1662" spans="1:35" hidden="1">
      <c r="A1662" s="9"/>
      <c r="B1662" s="9"/>
      <c r="C1662" s="9"/>
      <c r="D1662" s="9"/>
      <c r="E1662" s="9"/>
      <c r="F1662" s="9"/>
      <c r="G1662" s="9"/>
      <c r="H1662" s="9"/>
      <c r="I1662" s="9"/>
      <c r="J1662" s="9"/>
      <c r="K1662" s="9"/>
      <c r="L1662" s="9"/>
      <c r="M1662" s="9"/>
      <c r="N1662" s="9"/>
      <c r="O1662" s="9"/>
      <c r="P1662" s="9"/>
      <c r="Q1662" s="9"/>
      <c r="R1662" s="9"/>
      <c r="S1662" s="9"/>
      <c r="T1662" s="9"/>
      <c r="U1662" s="9"/>
      <c r="V1662" s="9"/>
      <c r="W1662" s="75"/>
      <c r="X1662" s="75"/>
      <c r="Y1662" s="75"/>
      <c r="Z1662" s="9"/>
      <c r="AA1662" s="9"/>
      <c r="AB1662" s="9"/>
      <c r="AC1662" s="9"/>
      <c r="AD1662" s="9"/>
      <c r="AE1662" s="9"/>
      <c r="AF1662" s="9"/>
      <c r="AG1662" s="9"/>
      <c r="AH1662" s="91"/>
      <c r="AI1662" s="9"/>
    </row>
    <row r="1663" spans="1:35" hidden="1">
      <c r="A1663" s="9"/>
      <c r="B1663" s="9"/>
      <c r="C1663" s="9"/>
      <c r="D1663" s="9"/>
      <c r="E1663" s="9"/>
      <c r="F1663" s="9"/>
      <c r="G1663" s="9"/>
      <c r="H1663" s="9"/>
      <c r="I1663" s="9"/>
      <c r="J1663" s="9"/>
      <c r="K1663" s="9"/>
      <c r="L1663" s="9"/>
      <c r="M1663" s="9"/>
      <c r="N1663" s="9"/>
      <c r="O1663" s="9"/>
      <c r="P1663" s="9"/>
      <c r="Q1663" s="9"/>
      <c r="R1663" s="9"/>
      <c r="S1663" s="9"/>
      <c r="T1663" s="9"/>
      <c r="U1663" s="9"/>
      <c r="V1663" s="9"/>
      <c r="W1663" s="75"/>
      <c r="X1663" s="75"/>
      <c r="Y1663" s="75"/>
      <c r="Z1663" s="9"/>
      <c r="AA1663" s="9"/>
      <c r="AB1663" s="9"/>
      <c r="AC1663" s="9"/>
      <c r="AD1663" s="9"/>
      <c r="AE1663" s="9"/>
      <c r="AF1663" s="9"/>
      <c r="AG1663" s="9"/>
      <c r="AH1663" s="91"/>
      <c r="AI1663" s="9"/>
    </row>
    <row r="1664" spans="1:35" hidden="1">
      <c r="A1664" s="9"/>
      <c r="B1664" s="9"/>
      <c r="C1664" s="9"/>
      <c r="D1664" s="9"/>
      <c r="E1664" s="9"/>
      <c r="F1664" s="9"/>
      <c r="G1664" s="9"/>
      <c r="H1664" s="9"/>
      <c r="I1664" s="9"/>
      <c r="J1664" s="9"/>
      <c r="K1664" s="9"/>
      <c r="L1664" s="9"/>
      <c r="M1664" s="9"/>
      <c r="N1664" s="9"/>
      <c r="O1664" s="9"/>
      <c r="P1664" s="9"/>
      <c r="Q1664" s="9"/>
      <c r="R1664" s="9"/>
      <c r="S1664" s="9"/>
      <c r="T1664" s="9"/>
      <c r="U1664" s="9"/>
      <c r="V1664" s="9"/>
      <c r="W1664" s="75"/>
      <c r="X1664" s="75"/>
      <c r="Y1664" s="75"/>
      <c r="Z1664" s="9"/>
      <c r="AA1664" s="9"/>
      <c r="AB1664" s="9"/>
      <c r="AC1664" s="9"/>
      <c r="AD1664" s="9"/>
      <c r="AE1664" s="9"/>
      <c r="AF1664" s="9"/>
      <c r="AG1664" s="9"/>
      <c r="AH1664" s="91"/>
      <c r="AI1664" s="9"/>
    </row>
    <row r="1665" spans="1:35" hidden="1">
      <c r="A1665" s="9"/>
      <c r="B1665" s="9"/>
      <c r="C1665" s="9"/>
      <c r="D1665" s="9"/>
      <c r="E1665" s="9"/>
      <c r="F1665" s="9"/>
      <c r="G1665" s="9"/>
      <c r="H1665" s="9"/>
      <c r="I1665" s="9"/>
      <c r="J1665" s="9"/>
      <c r="K1665" s="9"/>
      <c r="L1665" s="9"/>
      <c r="M1665" s="9"/>
      <c r="N1665" s="9"/>
      <c r="O1665" s="9"/>
      <c r="P1665" s="9"/>
      <c r="Q1665" s="9"/>
      <c r="R1665" s="9"/>
      <c r="S1665" s="9"/>
      <c r="T1665" s="9"/>
      <c r="U1665" s="9"/>
      <c r="V1665" s="9"/>
      <c r="W1665" s="75"/>
      <c r="X1665" s="75"/>
      <c r="Y1665" s="75"/>
      <c r="Z1665" s="9"/>
      <c r="AA1665" s="9"/>
      <c r="AB1665" s="9"/>
      <c r="AC1665" s="9"/>
      <c r="AD1665" s="9"/>
      <c r="AE1665" s="9"/>
      <c r="AF1665" s="9"/>
      <c r="AG1665" s="9"/>
      <c r="AH1665" s="91"/>
      <c r="AI1665" s="9"/>
    </row>
    <row r="1666" spans="1:35" hidden="1">
      <c r="A1666" s="9"/>
      <c r="B1666" s="9"/>
      <c r="C1666" s="9"/>
      <c r="D1666" s="9"/>
      <c r="E1666" s="9"/>
      <c r="F1666" s="9"/>
      <c r="G1666" s="9"/>
      <c r="H1666" s="9"/>
      <c r="I1666" s="9"/>
      <c r="J1666" s="9"/>
      <c r="K1666" s="9"/>
      <c r="L1666" s="9"/>
      <c r="M1666" s="9"/>
      <c r="N1666" s="9"/>
      <c r="O1666" s="9"/>
      <c r="P1666" s="9"/>
      <c r="Q1666" s="9"/>
      <c r="R1666" s="9"/>
      <c r="S1666" s="9"/>
      <c r="T1666" s="9"/>
      <c r="U1666" s="9"/>
      <c r="V1666" s="9"/>
      <c r="W1666" s="75"/>
      <c r="X1666" s="75"/>
      <c r="Y1666" s="75"/>
      <c r="Z1666" s="9"/>
      <c r="AA1666" s="9"/>
      <c r="AB1666" s="9"/>
      <c r="AC1666" s="9"/>
      <c r="AD1666" s="9"/>
      <c r="AE1666" s="9"/>
      <c r="AF1666" s="9"/>
      <c r="AG1666" s="9"/>
      <c r="AH1666" s="91"/>
      <c r="AI1666" s="9"/>
    </row>
    <row r="1667" spans="1:35" hidden="1">
      <c r="A1667" s="9"/>
      <c r="B1667" s="9"/>
      <c r="C1667" s="9"/>
      <c r="D1667" s="9"/>
      <c r="E1667" s="9"/>
      <c r="F1667" s="9"/>
      <c r="G1667" s="9"/>
      <c r="H1667" s="9"/>
      <c r="I1667" s="9"/>
      <c r="J1667" s="9"/>
      <c r="K1667" s="9"/>
      <c r="L1667" s="9"/>
      <c r="M1667" s="9"/>
      <c r="N1667" s="9"/>
      <c r="O1667" s="9"/>
      <c r="P1667" s="9"/>
      <c r="Q1667" s="9"/>
      <c r="R1667" s="9"/>
      <c r="S1667" s="9"/>
      <c r="T1667" s="9"/>
      <c r="U1667" s="9"/>
      <c r="V1667" s="9"/>
      <c r="W1667" s="75"/>
      <c r="X1667" s="75"/>
      <c r="Y1667" s="75"/>
      <c r="Z1667" s="9"/>
      <c r="AA1667" s="9"/>
      <c r="AB1667" s="9"/>
      <c r="AC1667" s="9"/>
      <c r="AD1667" s="9"/>
      <c r="AE1667" s="9"/>
      <c r="AF1667" s="9"/>
      <c r="AG1667" s="9"/>
      <c r="AH1667" s="91"/>
      <c r="AI1667" s="9"/>
    </row>
    <row r="1668" spans="1:35" hidden="1">
      <c r="A1668" s="9"/>
      <c r="B1668" s="9"/>
      <c r="C1668" s="9"/>
      <c r="D1668" s="9"/>
      <c r="E1668" s="9"/>
      <c r="F1668" s="9"/>
      <c r="G1668" s="9"/>
      <c r="H1668" s="9"/>
      <c r="I1668" s="9"/>
      <c r="J1668" s="9"/>
      <c r="K1668" s="9"/>
      <c r="L1668" s="9"/>
      <c r="M1668" s="9"/>
      <c r="N1668" s="9"/>
      <c r="O1668" s="9"/>
      <c r="P1668" s="9"/>
      <c r="Q1668" s="9"/>
      <c r="R1668" s="9"/>
      <c r="S1668" s="9"/>
      <c r="T1668" s="9"/>
      <c r="U1668" s="9"/>
      <c r="V1668" s="9"/>
      <c r="W1668" s="75"/>
      <c r="X1668" s="75"/>
      <c r="Y1668" s="75"/>
      <c r="Z1668" s="9"/>
      <c r="AA1668" s="9"/>
      <c r="AB1668" s="9"/>
      <c r="AC1668" s="9"/>
      <c r="AD1668" s="9"/>
      <c r="AE1668" s="9"/>
      <c r="AF1668" s="9"/>
      <c r="AG1668" s="9"/>
      <c r="AH1668" s="91"/>
      <c r="AI1668" s="9"/>
    </row>
    <row r="1669" spans="1:35" hidden="1">
      <c r="A1669" s="9"/>
      <c r="B1669" s="9"/>
      <c r="C1669" s="9"/>
      <c r="D1669" s="9"/>
      <c r="E1669" s="9"/>
      <c r="F1669" s="9"/>
      <c r="G1669" s="9"/>
      <c r="H1669" s="9"/>
      <c r="I1669" s="9"/>
      <c r="J1669" s="9"/>
      <c r="K1669" s="9"/>
      <c r="L1669" s="9"/>
      <c r="M1669" s="9"/>
      <c r="N1669" s="9"/>
      <c r="O1669" s="9"/>
      <c r="P1669" s="9"/>
      <c r="Q1669" s="9"/>
      <c r="R1669" s="9"/>
      <c r="S1669" s="9"/>
      <c r="T1669" s="9"/>
      <c r="U1669" s="9"/>
      <c r="V1669" s="9"/>
      <c r="W1669" s="75"/>
      <c r="X1669" s="75"/>
      <c r="Y1669" s="75"/>
      <c r="Z1669" s="9"/>
      <c r="AA1669" s="9"/>
      <c r="AB1669" s="9"/>
      <c r="AC1669" s="9"/>
      <c r="AD1669" s="9"/>
      <c r="AE1669" s="9"/>
      <c r="AF1669" s="9"/>
      <c r="AG1669" s="9"/>
      <c r="AH1669" s="91"/>
      <c r="AI1669" s="9"/>
    </row>
    <row r="1670" spans="1:35" hidden="1">
      <c r="A1670" s="9"/>
      <c r="B1670" s="9"/>
      <c r="C1670" s="9"/>
      <c r="D1670" s="9"/>
      <c r="E1670" s="9"/>
      <c r="F1670" s="9"/>
      <c r="G1670" s="9"/>
      <c r="H1670" s="9"/>
      <c r="I1670" s="9"/>
      <c r="J1670" s="9"/>
      <c r="K1670" s="9"/>
      <c r="L1670" s="9"/>
      <c r="M1670" s="9"/>
      <c r="N1670" s="9"/>
      <c r="O1670" s="9"/>
      <c r="P1670" s="9"/>
      <c r="Q1670" s="9"/>
      <c r="R1670" s="9"/>
      <c r="S1670" s="9"/>
      <c r="T1670" s="9"/>
      <c r="U1670" s="9"/>
      <c r="V1670" s="9"/>
      <c r="W1670" s="75"/>
      <c r="X1670" s="75"/>
      <c r="Y1670" s="75"/>
      <c r="Z1670" s="9"/>
      <c r="AA1670" s="9"/>
      <c r="AB1670" s="9"/>
      <c r="AC1670" s="9"/>
      <c r="AD1670" s="9"/>
      <c r="AE1670" s="9"/>
      <c r="AF1670" s="9"/>
      <c r="AG1670" s="9"/>
      <c r="AH1670" s="91"/>
      <c r="AI1670" s="9"/>
    </row>
    <row r="1671" spans="1:35" hidden="1">
      <c r="A1671" s="9"/>
      <c r="B1671" s="9"/>
      <c r="C1671" s="9"/>
      <c r="D1671" s="9"/>
      <c r="E1671" s="9"/>
      <c r="F1671" s="9"/>
      <c r="G1671" s="9"/>
      <c r="H1671" s="9"/>
      <c r="I1671" s="9"/>
      <c r="J1671" s="9"/>
      <c r="K1671" s="9"/>
      <c r="L1671" s="9"/>
      <c r="M1671" s="9"/>
      <c r="N1671" s="9"/>
      <c r="O1671" s="9"/>
      <c r="P1671" s="9"/>
      <c r="Q1671" s="9"/>
      <c r="R1671" s="9"/>
      <c r="S1671" s="9"/>
      <c r="T1671" s="9"/>
      <c r="U1671" s="9"/>
      <c r="V1671" s="9"/>
      <c r="W1671" s="75"/>
      <c r="X1671" s="75"/>
      <c r="Y1671" s="75"/>
      <c r="Z1671" s="9"/>
      <c r="AA1671" s="9"/>
      <c r="AB1671" s="9"/>
      <c r="AC1671" s="9"/>
      <c r="AD1671" s="9"/>
      <c r="AE1671" s="9"/>
      <c r="AF1671" s="9"/>
      <c r="AG1671" s="9"/>
      <c r="AH1671" s="9"/>
      <c r="AI1671" s="9"/>
    </row>
    <row r="1672" spans="1:35" hidden="1">
      <c r="A1672" s="9"/>
      <c r="B1672" s="9"/>
      <c r="C1672" s="9"/>
      <c r="D1672" s="9"/>
      <c r="E1672" s="9"/>
      <c r="F1672" s="9"/>
      <c r="G1672" s="9"/>
      <c r="H1672" s="9"/>
      <c r="I1672" s="9"/>
      <c r="J1672" s="9"/>
      <c r="K1672" s="9"/>
      <c r="L1672" s="9"/>
      <c r="M1672" s="9"/>
      <c r="N1672" s="9"/>
      <c r="O1672" s="9"/>
      <c r="P1672" s="9"/>
      <c r="Q1672" s="9"/>
      <c r="R1672" s="9"/>
      <c r="S1672" s="9"/>
      <c r="T1672" s="9"/>
      <c r="U1672" s="9"/>
      <c r="V1672" s="9"/>
      <c r="W1672" s="75"/>
      <c r="X1672" s="75"/>
      <c r="Y1672" s="75"/>
      <c r="Z1672" s="9"/>
      <c r="AA1672" s="9"/>
      <c r="AB1672" s="9"/>
      <c r="AC1672" s="9"/>
      <c r="AD1672" s="9"/>
      <c r="AE1672" s="9"/>
      <c r="AF1672" s="9"/>
      <c r="AG1672" s="9"/>
      <c r="AH1672" s="91"/>
      <c r="AI1672" s="9"/>
    </row>
    <row r="1673" spans="1:35" hidden="1">
      <c r="A1673" s="9"/>
      <c r="B1673" s="9"/>
      <c r="C1673" s="9"/>
      <c r="D1673" s="9"/>
      <c r="E1673" s="9"/>
      <c r="F1673" s="9"/>
      <c r="G1673" s="9"/>
      <c r="H1673" s="9"/>
      <c r="I1673" s="9"/>
      <c r="J1673" s="9"/>
      <c r="K1673" s="9"/>
      <c r="L1673" s="9"/>
      <c r="M1673" s="9"/>
      <c r="N1673" s="9"/>
      <c r="O1673" s="9"/>
      <c r="P1673" s="9"/>
      <c r="Q1673" s="9"/>
      <c r="R1673" s="9"/>
      <c r="S1673" s="9"/>
      <c r="T1673" s="9"/>
      <c r="U1673" s="9"/>
      <c r="V1673" s="9"/>
      <c r="W1673" s="75"/>
      <c r="X1673" s="75"/>
      <c r="Y1673" s="75"/>
      <c r="Z1673" s="9"/>
      <c r="AA1673" s="9"/>
      <c r="AB1673" s="9"/>
      <c r="AC1673" s="9"/>
      <c r="AD1673" s="9"/>
      <c r="AE1673" s="9"/>
      <c r="AF1673" s="9"/>
      <c r="AG1673" s="9"/>
      <c r="AH1673" s="91"/>
      <c r="AI1673" s="9"/>
    </row>
    <row r="1674" spans="1:35" hidden="1">
      <c r="A1674" s="9"/>
      <c r="B1674" s="9"/>
      <c r="C1674" s="9"/>
      <c r="D1674" s="9"/>
      <c r="E1674" s="9"/>
      <c r="F1674" s="9"/>
      <c r="G1674" s="9"/>
      <c r="H1674" s="9"/>
      <c r="I1674" s="9"/>
      <c r="J1674" s="9"/>
      <c r="K1674" s="9"/>
      <c r="L1674" s="9"/>
      <c r="M1674" s="9"/>
      <c r="N1674" s="9"/>
      <c r="O1674" s="9"/>
      <c r="P1674" s="9"/>
      <c r="Q1674" s="9"/>
      <c r="R1674" s="9"/>
      <c r="S1674" s="9"/>
      <c r="T1674" s="9"/>
      <c r="U1674" s="9"/>
      <c r="V1674" s="9"/>
      <c r="W1674" s="75"/>
      <c r="X1674" s="75"/>
      <c r="Y1674" s="75"/>
      <c r="Z1674" s="9"/>
      <c r="AA1674" s="9"/>
      <c r="AB1674" s="9"/>
      <c r="AC1674" s="9"/>
      <c r="AD1674" s="9"/>
      <c r="AE1674" s="9"/>
      <c r="AF1674" s="9"/>
      <c r="AG1674" s="9"/>
      <c r="AH1674" s="91"/>
      <c r="AI1674" s="9"/>
    </row>
    <row r="1675" spans="1:35" hidden="1">
      <c r="A1675" s="9"/>
      <c r="B1675" s="9"/>
      <c r="C1675" s="9"/>
      <c r="D1675" s="9"/>
      <c r="E1675" s="9"/>
      <c r="F1675" s="9"/>
      <c r="G1675" s="9"/>
      <c r="H1675" s="9"/>
      <c r="I1675" s="9"/>
      <c r="J1675" s="9"/>
      <c r="K1675" s="9"/>
      <c r="L1675" s="9"/>
      <c r="M1675" s="9"/>
      <c r="N1675" s="9"/>
      <c r="O1675" s="9"/>
      <c r="P1675" s="9"/>
      <c r="Q1675" s="9"/>
      <c r="R1675" s="9"/>
      <c r="S1675" s="9"/>
      <c r="T1675" s="9"/>
      <c r="U1675" s="9"/>
      <c r="V1675" s="9"/>
      <c r="W1675" s="75"/>
      <c r="X1675" s="75"/>
      <c r="Y1675" s="75"/>
      <c r="Z1675" s="9"/>
      <c r="AA1675" s="9"/>
      <c r="AB1675" s="9"/>
      <c r="AC1675" s="9"/>
      <c r="AD1675" s="9"/>
      <c r="AE1675" s="9"/>
      <c r="AF1675" s="9"/>
      <c r="AG1675" s="9"/>
      <c r="AH1675" s="91"/>
      <c r="AI1675" s="9"/>
    </row>
    <row r="1676" spans="1:35" hidden="1">
      <c r="A1676" s="9"/>
      <c r="B1676" s="9"/>
      <c r="C1676" s="9"/>
      <c r="D1676" s="9"/>
      <c r="E1676" s="9"/>
      <c r="F1676" s="9"/>
      <c r="G1676" s="9"/>
      <c r="H1676" s="9"/>
      <c r="I1676" s="9"/>
      <c r="J1676" s="9"/>
      <c r="K1676" s="9"/>
      <c r="L1676" s="9"/>
      <c r="M1676" s="9"/>
      <c r="N1676" s="9"/>
      <c r="O1676" s="9"/>
      <c r="P1676" s="9"/>
      <c r="Q1676" s="9"/>
      <c r="R1676" s="9"/>
      <c r="S1676" s="9"/>
      <c r="T1676" s="9"/>
      <c r="U1676" s="9"/>
      <c r="V1676" s="9"/>
      <c r="W1676" s="75"/>
      <c r="X1676" s="75"/>
      <c r="Y1676" s="75"/>
      <c r="Z1676" s="9"/>
      <c r="AA1676" s="9"/>
      <c r="AB1676" s="9"/>
      <c r="AC1676" s="9"/>
      <c r="AD1676" s="9"/>
      <c r="AE1676" s="9"/>
      <c r="AF1676" s="9"/>
      <c r="AG1676" s="9"/>
      <c r="AH1676" s="9"/>
      <c r="AI1676" s="9"/>
    </row>
    <row r="1677" spans="1:35" hidden="1">
      <c r="A1677" s="9"/>
      <c r="B1677" s="9"/>
      <c r="C1677" s="9"/>
      <c r="D1677" s="9"/>
      <c r="E1677" s="9"/>
      <c r="F1677" s="9"/>
      <c r="G1677" s="9"/>
      <c r="H1677" s="9"/>
      <c r="I1677" s="9"/>
      <c r="J1677" s="9"/>
      <c r="K1677" s="9"/>
      <c r="L1677" s="9"/>
      <c r="M1677" s="9"/>
      <c r="N1677" s="9"/>
      <c r="O1677" s="9"/>
      <c r="P1677" s="9"/>
      <c r="Q1677" s="9"/>
      <c r="R1677" s="9"/>
      <c r="S1677" s="9"/>
      <c r="T1677" s="9"/>
      <c r="U1677" s="9"/>
      <c r="V1677" s="9"/>
      <c r="W1677" s="75"/>
      <c r="X1677" s="75"/>
      <c r="Y1677" s="75"/>
      <c r="Z1677" s="9"/>
      <c r="AA1677" s="9"/>
      <c r="AB1677" s="9"/>
      <c r="AC1677" s="9"/>
      <c r="AD1677" s="9"/>
      <c r="AE1677" s="9"/>
      <c r="AF1677" s="9"/>
      <c r="AG1677" s="9"/>
      <c r="AH1677" s="91"/>
      <c r="AI1677" s="9"/>
    </row>
    <row r="1678" spans="1:35" hidden="1">
      <c r="A1678" s="9"/>
      <c r="B1678" s="9"/>
      <c r="C1678" s="9"/>
      <c r="D1678" s="9"/>
      <c r="E1678" s="9"/>
      <c r="F1678" s="9"/>
      <c r="G1678" s="9"/>
      <c r="H1678" s="9"/>
      <c r="I1678" s="9"/>
      <c r="J1678" s="9"/>
      <c r="K1678" s="9"/>
      <c r="L1678" s="9"/>
      <c r="M1678" s="9"/>
      <c r="N1678" s="9"/>
      <c r="O1678" s="9"/>
      <c r="P1678" s="9"/>
      <c r="Q1678" s="9"/>
      <c r="R1678" s="9"/>
      <c r="S1678" s="9"/>
      <c r="T1678" s="9"/>
      <c r="U1678" s="9"/>
      <c r="V1678" s="9"/>
      <c r="W1678" s="75"/>
      <c r="X1678" s="75"/>
      <c r="Y1678" s="75"/>
      <c r="Z1678" s="9"/>
      <c r="AA1678" s="9"/>
      <c r="AB1678" s="9"/>
      <c r="AC1678" s="9"/>
      <c r="AD1678" s="9"/>
      <c r="AE1678" s="9"/>
      <c r="AF1678" s="9"/>
      <c r="AG1678" s="9"/>
      <c r="AH1678" s="91"/>
      <c r="AI1678" s="9"/>
    </row>
    <row r="1679" spans="1:35" hidden="1">
      <c r="A1679" s="9"/>
      <c r="B1679" s="9"/>
      <c r="C1679" s="9"/>
      <c r="D1679" s="9"/>
      <c r="E1679" s="9"/>
      <c r="F1679" s="9"/>
      <c r="G1679" s="9"/>
      <c r="H1679" s="9"/>
      <c r="I1679" s="9"/>
      <c r="J1679" s="9"/>
      <c r="K1679" s="9"/>
      <c r="L1679" s="9"/>
      <c r="M1679" s="9"/>
      <c r="N1679" s="9"/>
      <c r="O1679" s="9"/>
      <c r="P1679" s="9"/>
      <c r="Q1679" s="9"/>
      <c r="R1679" s="9"/>
      <c r="S1679" s="9"/>
      <c r="T1679" s="9"/>
      <c r="U1679" s="9"/>
      <c r="V1679" s="9"/>
      <c r="W1679" s="75"/>
      <c r="X1679" s="75"/>
      <c r="Y1679" s="75"/>
      <c r="Z1679" s="9"/>
      <c r="AA1679" s="9"/>
      <c r="AB1679" s="9"/>
      <c r="AC1679" s="9"/>
      <c r="AD1679" s="9"/>
      <c r="AE1679" s="9"/>
      <c r="AF1679" s="9"/>
      <c r="AG1679" s="9"/>
      <c r="AH1679" s="91"/>
      <c r="AI1679" s="9"/>
    </row>
    <row r="1680" spans="1:35" hidden="1">
      <c r="A1680" s="9"/>
      <c r="B1680" s="9"/>
      <c r="C1680" s="9"/>
      <c r="D1680" s="9"/>
      <c r="E1680" s="9"/>
      <c r="F1680" s="9"/>
      <c r="G1680" s="9"/>
      <c r="H1680" s="9"/>
      <c r="I1680" s="9"/>
      <c r="J1680" s="9"/>
      <c r="K1680" s="9"/>
      <c r="L1680" s="9"/>
      <c r="M1680" s="9"/>
      <c r="N1680" s="9"/>
      <c r="O1680" s="9"/>
      <c r="P1680" s="9"/>
      <c r="Q1680" s="9"/>
      <c r="R1680" s="9"/>
      <c r="S1680" s="9"/>
      <c r="T1680" s="9"/>
      <c r="U1680" s="9"/>
      <c r="V1680" s="9"/>
      <c r="W1680" s="75"/>
      <c r="X1680" s="75"/>
      <c r="Y1680" s="75"/>
      <c r="Z1680" s="9"/>
      <c r="AA1680" s="9"/>
      <c r="AB1680" s="9"/>
      <c r="AC1680" s="9"/>
      <c r="AD1680" s="9"/>
      <c r="AE1680" s="9"/>
      <c r="AF1680" s="9"/>
      <c r="AG1680" s="9"/>
      <c r="AH1680" s="9"/>
      <c r="AI1680" s="9"/>
    </row>
    <row r="1681" spans="1:35" hidden="1">
      <c r="A1681" s="9"/>
      <c r="B1681" s="9"/>
      <c r="C1681" s="9"/>
      <c r="D1681" s="9"/>
      <c r="E1681" s="9"/>
      <c r="F1681" s="9"/>
      <c r="G1681" s="9"/>
      <c r="H1681" s="9"/>
      <c r="I1681" s="9"/>
      <c r="J1681" s="9"/>
      <c r="K1681" s="9"/>
      <c r="L1681" s="9"/>
      <c r="M1681" s="9"/>
      <c r="N1681" s="9"/>
      <c r="O1681" s="9"/>
      <c r="P1681" s="9"/>
      <c r="Q1681" s="9"/>
      <c r="R1681" s="9"/>
      <c r="S1681" s="9"/>
      <c r="T1681" s="9"/>
      <c r="U1681" s="9"/>
      <c r="V1681" s="9"/>
      <c r="W1681" s="75"/>
      <c r="X1681" s="75"/>
      <c r="Y1681" s="75"/>
      <c r="Z1681" s="9"/>
      <c r="AA1681" s="9"/>
      <c r="AB1681" s="9"/>
      <c r="AC1681" s="9"/>
      <c r="AD1681" s="9"/>
      <c r="AE1681" s="9"/>
      <c r="AF1681" s="9"/>
      <c r="AG1681" s="9"/>
      <c r="AH1681" s="91"/>
      <c r="AI1681" s="9"/>
    </row>
    <row r="1682" spans="1:35" hidden="1">
      <c r="A1682" s="9"/>
      <c r="B1682" s="9"/>
      <c r="C1682" s="9"/>
      <c r="D1682" s="9"/>
      <c r="E1682" s="9"/>
      <c r="F1682" s="9"/>
      <c r="G1682" s="9"/>
      <c r="H1682" s="9"/>
      <c r="I1682" s="9"/>
      <c r="J1682" s="9"/>
      <c r="K1682" s="9"/>
      <c r="L1682" s="9"/>
      <c r="M1682" s="9"/>
      <c r="N1682" s="9"/>
      <c r="O1682" s="9"/>
      <c r="P1682" s="9"/>
      <c r="Q1682" s="9"/>
      <c r="R1682" s="9"/>
      <c r="S1682" s="9"/>
      <c r="T1682" s="9"/>
      <c r="U1682" s="9"/>
      <c r="V1682" s="9"/>
      <c r="W1682" s="75"/>
      <c r="X1682" s="75"/>
      <c r="Y1682" s="75"/>
      <c r="Z1682" s="9"/>
      <c r="AA1682" s="9"/>
      <c r="AB1682" s="9"/>
      <c r="AC1682" s="9"/>
      <c r="AD1682" s="9"/>
      <c r="AE1682" s="9"/>
      <c r="AF1682" s="9"/>
      <c r="AG1682" s="9"/>
      <c r="AH1682" s="91"/>
      <c r="AI1682" s="9"/>
    </row>
    <row r="1683" spans="1:35" hidden="1">
      <c r="A1683" s="9"/>
      <c r="I1683" s="9"/>
      <c r="W1683" s="11"/>
      <c r="X1683" s="11"/>
      <c r="Y1683" s="11"/>
      <c r="AH1683" s="91"/>
    </row>
    <row r="1684" spans="1:35" hidden="1">
      <c r="A1684" s="9"/>
      <c r="I1684" s="9"/>
      <c r="AH1684" s="91"/>
    </row>
    <row r="1685" spans="1:35" hidden="1">
      <c r="A1685" s="9"/>
      <c r="I1685" s="9"/>
      <c r="AH1685" s="91"/>
    </row>
    <row r="1686" spans="1:35" hidden="1">
      <c r="A1686" s="9"/>
      <c r="I1686" s="9"/>
      <c r="AH1686" s="91"/>
    </row>
    <row r="1687" spans="1:35" hidden="1">
      <c r="A1687" s="9"/>
      <c r="I1687" s="9"/>
      <c r="AH1687" s="91"/>
    </row>
    <row r="1688" spans="1:35" hidden="1">
      <c r="A1688" s="9"/>
      <c r="I1688" s="9"/>
      <c r="AH1688" s="91"/>
    </row>
    <row r="1689" spans="1:35" hidden="1">
      <c r="A1689" s="9"/>
      <c r="I1689" s="9"/>
      <c r="AH1689" s="91"/>
    </row>
    <row r="1690" spans="1:35" hidden="1">
      <c r="A1690" s="9"/>
      <c r="I1690" s="9"/>
      <c r="AH1690" s="91"/>
    </row>
    <row r="1691" spans="1:35" hidden="1">
      <c r="A1691" s="9"/>
      <c r="I1691" s="9"/>
      <c r="AH1691" s="91"/>
    </row>
    <row r="1692" spans="1:35" hidden="1">
      <c r="A1692" s="9"/>
      <c r="I1692" s="9"/>
      <c r="AH1692" s="91"/>
    </row>
    <row r="1693" spans="1:35" hidden="1">
      <c r="A1693" s="9"/>
      <c r="I1693" s="9"/>
      <c r="AH1693" s="91"/>
    </row>
    <row r="1694" spans="1:35" hidden="1">
      <c r="A1694" s="9"/>
      <c r="I1694" s="9"/>
      <c r="AH1694" s="91"/>
    </row>
    <row r="1695" spans="1:35" hidden="1">
      <c r="A1695" s="9"/>
      <c r="I1695" s="9"/>
      <c r="AH1695" s="91"/>
    </row>
    <row r="1696" spans="1:35" hidden="1">
      <c r="A1696" s="9"/>
      <c r="I1696" s="9"/>
      <c r="AH1696" s="91"/>
    </row>
    <row r="1697" spans="1:34" hidden="1">
      <c r="A1697" s="9"/>
      <c r="I1697" s="9"/>
      <c r="AH1697" s="91"/>
    </row>
    <row r="1698" spans="1:34" hidden="1">
      <c r="A1698" s="9"/>
      <c r="I1698" s="9"/>
      <c r="AH1698" s="91"/>
    </row>
    <row r="1699" spans="1:34" hidden="1">
      <c r="A1699" s="9"/>
      <c r="I1699" s="9"/>
      <c r="AH1699" s="91"/>
    </row>
    <row r="1700" spans="1:34" hidden="1">
      <c r="A1700" s="9"/>
      <c r="I1700" s="9"/>
      <c r="AH1700" s="91"/>
    </row>
    <row r="1701" spans="1:34" hidden="1">
      <c r="A1701" s="9"/>
      <c r="I1701" s="9"/>
      <c r="AH1701" s="91"/>
    </row>
    <row r="1702" spans="1:34" hidden="1">
      <c r="A1702" s="9"/>
      <c r="I1702" s="9"/>
      <c r="AH1702" s="91"/>
    </row>
    <row r="1703" spans="1:34" hidden="1">
      <c r="A1703" s="9"/>
      <c r="I1703" s="9"/>
      <c r="AH1703" s="91"/>
    </row>
    <row r="1704" spans="1:34" hidden="1">
      <c r="A1704" s="9"/>
      <c r="I1704" s="9"/>
      <c r="AH1704" s="91"/>
    </row>
    <row r="1705" spans="1:34" hidden="1">
      <c r="A1705" s="9"/>
      <c r="I1705" s="9"/>
      <c r="AH1705" s="91"/>
    </row>
    <row r="1706" spans="1:34" hidden="1">
      <c r="A1706" s="9"/>
      <c r="I1706" s="9"/>
      <c r="AH1706" s="91"/>
    </row>
    <row r="1707" spans="1:34" hidden="1">
      <c r="A1707" s="9"/>
      <c r="I1707" s="9"/>
      <c r="AH1707" s="91"/>
    </row>
    <row r="1708" spans="1:34" hidden="1">
      <c r="A1708" s="9"/>
      <c r="I1708" s="9"/>
      <c r="AH1708" s="91"/>
    </row>
    <row r="1709" spans="1:34" hidden="1">
      <c r="A1709" s="9"/>
      <c r="I1709" s="9"/>
      <c r="AH1709" s="91"/>
    </row>
    <row r="1710" spans="1:34" hidden="1">
      <c r="A1710" s="9"/>
      <c r="I1710" s="9"/>
      <c r="AH1710" s="91"/>
    </row>
    <row r="1711" spans="1:34" hidden="1">
      <c r="A1711" s="9"/>
      <c r="I1711" s="9"/>
    </row>
    <row r="1712" spans="1:34" hidden="1">
      <c r="A1712" s="9"/>
      <c r="I1712" s="9"/>
      <c r="AH1712" s="91"/>
    </row>
    <row r="1713" spans="1:34" hidden="1">
      <c r="A1713" s="9"/>
      <c r="I1713" s="9"/>
      <c r="AH1713" s="91"/>
    </row>
    <row r="1714" spans="1:34" hidden="1">
      <c r="A1714" s="9"/>
      <c r="I1714" s="9"/>
      <c r="AH1714" s="91"/>
    </row>
    <row r="1715" spans="1:34" hidden="1">
      <c r="A1715" s="9"/>
      <c r="I1715" s="9"/>
      <c r="AH1715" s="91"/>
    </row>
    <row r="1716" spans="1:34" hidden="1">
      <c r="A1716" s="9"/>
      <c r="I1716" s="9"/>
      <c r="AH1716" s="91"/>
    </row>
    <row r="1717" spans="1:34" hidden="1">
      <c r="A1717" s="9"/>
      <c r="I1717" s="9"/>
      <c r="AH1717" s="91"/>
    </row>
    <row r="1718" spans="1:34" hidden="1">
      <c r="A1718" s="9"/>
      <c r="I1718" s="9"/>
      <c r="AH1718" s="91"/>
    </row>
    <row r="1719" spans="1:34" hidden="1">
      <c r="A1719" s="9"/>
      <c r="I1719" s="9"/>
      <c r="AH1719" s="91"/>
    </row>
    <row r="1720" spans="1:34" hidden="1">
      <c r="A1720" s="9"/>
      <c r="I1720" s="9"/>
      <c r="AH1720" s="91"/>
    </row>
    <row r="1721" spans="1:34" hidden="1">
      <c r="A1721" s="9"/>
      <c r="I1721" s="9"/>
      <c r="AH1721" s="91"/>
    </row>
    <row r="1722" spans="1:34" hidden="1">
      <c r="A1722" s="9"/>
      <c r="I1722" s="9"/>
      <c r="AH1722" s="91"/>
    </row>
    <row r="1723" spans="1:34" hidden="1">
      <c r="A1723" s="9"/>
      <c r="I1723" s="9"/>
      <c r="AH1723" s="91"/>
    </row>
    <row r="1724" spans="1:34" hidden="1">
      <c r="A1724" s="9"/>
      <c r="I1724" s="9"/>
      <c r="AH1724" s="91"/>
    </row>
    <row r="1725" spans="1:34" hidden="1">
      <c r="A1725" s="9"/>
      <c r="I1725" s="9"/>
      <c r="AH1725" s="91"/>
    </row>
    <row r="1726" spans="1:34" hidden="1">
      <c r="A1726" s="9"/>
      <c r="I1726" s="9"/>
      <c r="AH1726" s="91"/>
    </row>
    <row r="1727" spans="1:34" hidden="1">
      <c r="A1727" s="9"/>
      <c r="I1727" s="9"/>
    </row>
    <row r="1728" spans="1:34" hidden="1">
      <c r="A1728" s="9"/>
      <c r="I1728" s="9"/>
      <c r="AH1728" s="91"/>
    </row>
    <row r="1729" spans="1:97" hidden="1">
      <c r="A1729" s="9"/>
      <c r="I1729" s="9"/>
      <c r="AH1729" s="91"/>
    </row>
    <row r="1730" spans="1:97" hidden="1">
      <c r="A1730" s="9"/>
      <c r="I1730" s="9"/>
      <c r="AH1730" s="91"/>
    </row>
    <row r="1731" spans="1:97" hidden="1">
      <c r="A1731" s="9"/>
      <c r="I1731" s="9"/>
      <c r="AH1731" s="91"/>
    </row>
    <row r="1732" spans="1:97" hidden="1">
      <c r="A1732" s="9"/>
      <c r="I1732" s="9"/>
      <c r="AH1732" s="91"/>
    </row>
    <row r="1733" spans="1:97" hidden="1">
      <c r="A1733" s="9"/>
      <c r="I1733" s="9"/>
      <c r="AH1733" s="91"/>
    </row>
    <row r="1734" spans="1:97" hidden="1">
      <c r="A1734" s="9"/>
      <c r="I1734" s="9"/>
      <c r="AH1734" s="91"/>
    </row>
    <row r="1735" spans="1:97" hidden="1">
      <c r="A1735" s="9"/>
      <c r="I1735" s="9"/>
    </row>
    <row r="1736" spans="1:97" hidden="1">
      <c r="A1736" s="9"/>
      <c r="I1736" s="9"/>
      <c r="AH1736" s="91"/>
    </row>
    <row r="1737" spans="1:97" hidden="1">
      <c r="A1737" s="9"/>
      <c r="I1737" s="9"/>
    </row>
    <row r="1738" spans="1:97" hidden="1">
      <c r="A1738" s="9"/>
      <c r="I1738" s="9"/>
      <c r="AH1738" s="91"/>
      <c r="CS1738" s="89"/>
    </row>
    <row r="1739" spans="1:97" hidden="1">
      <c r="A1739" s="9"/>
      <c r="I1739" s="9"/>
      <c r="AH1739" s="91"/>
    </row>
    <row r="1740" spans="1:97" hidden="1">
      <c r="A1740" s="9"/>
      <c r="I1740" s="9"/>
      <c r="AH1740" s="91"/>
    </row>
    <row r="1741" spans="1:97" hidden="1">
      <c r="A1741" s="9"/>
      <c r="I1741" s="9"/>
      <c r="AH1741" s="91"/>
    </row>
    <row r="1742" spans="1:97" hidden="1">
      <c r="A1742" s="9"/>
      <c r="I1742" s="9"/>
      <c r="AH1742" s="91"/>
    </row>
    <row r="1743" spans="1:97" hidden="1">
      <c r="A1743" s="9"/>
      <c r="I1743" s="9"/>
      <c r="AH1743" s="91"/>
    </row>
    <row r="1744" spans="1:97" hidden="1">
      <c r="A1744" s="9"/>
      <c r="I1744" s="9"/>
      <c r="AH1744" s="91"/>
    </row>
    <row r="1745" spans="1:34" hidden="1">
      <c r="A1745" s="9"/>
      <c r="I1745" s="9"/>
      <c r="AH1745" s="91"/>
    </row>
    <row r="1746" spans="1:34" hidden="1">
      <c r="A1746" s="9"/>
      <c r="I1746" s="9"/>
      <c r="AH1746" s="91"/>
    </row>
    <row r="1747" spans="1:34" hidden="1">
      <c r="A1747" s="9"/>
      <c r="I1747" s="9"/>
      <c r="AH1747" s="91"/>
    </row>
    <row r="1748" spans="1:34" hidden="1">
      <c r="A1748" s="9"/>
      <c r="I1748" s="9"/>
      <c r="AH1748" s="91"/>
    </row>
    <row r="1749" spans="1:34" hidden="1">
      <c r="A1749" s="9"/>
      <c r="I1749" s="9"/>
      <c r="AH1749" s="91"/>
    </row>
    <row r="1750" spans="1:34" hidden="1">
      <c r="A1750" s="9"/>
      <c r="I1750" s="9"/>
      <c r="AH1750" s="91"/>
    </row>
    <row r="1751" spans="1:34" hidden="1">
      <c r="A1751" s="9"/>
      <c r="I1751" s="9"/>
      <c r="AH1751" s="91"/>
    </row>
    <row r="1752" spans="1:34" hidden="1">
      <c r="A1752" s="9"/>
      <c r="I1752" s="9"/>
      <c r="AH1752" s="91"/>
    </row>
    <row r="1753" spans="1:34" hidden="1">
      <c r="A1753" s="9"/>
      <c r="I1753" s="9"/>
      <c r="AH1753" s="91"/>
    </row>
    <row r="1754" spans="1:34" hidden="1">
      <c r="A1754" s="9"/>
      <c r="I1754" s="9"/>
      <c r="AH1754" s="91"/>
    </row>
    <row r="1755" spans="1:34" hidden="1">
      <c r="A1755" s="9"/>
      <c r="I1755" s="9"/>
      <c r="AH1755" s="91"/>
    </row>
    <row r="1756" spans="1:34" hidden="1">
      <c r="A1756" s="9"/>
      <c r="I1756" s="9"/>
      <c r="AH1756" s="91"/>
    </row>
    <row r="1757" spans="1:34" hidden="1">
      <c r="A1757" s="9"/>
      <c r="I1757" s="9"/>
      <c r="AH1757" s="91"/>
    </row>
    <row r="1758" spans="1:34" hidden="1">
      <c r="A1758" s="9"/>
      <c r="I1758" s="9"/>
      <c r="AH1758" s="91"/>
    </row>
    <row r="1759" spans="1:34" hidden="1">
      <c r="A1759" s="9"/>
      <c r="I1759" s="9"/>
      <c r="AH1759" s="91"/>
    </row>
    <row r="1760" spans="1:34" hidden="1">
      <c r="A1760" s="9"/>
      <c r="I1760" s="9"/>
      <c r="AH1760" s="91"/>
    </row>
    <row r="1761" spans="1:34" hidden="1">
      <c r="A1761" s="9"/>
      <c r="I1761" s="9"/>
      <c r="AH1761" s="91"/>
    </row>
    <row r="1762" spans="1:34" hidden="1">
      <c r="A1762" s="9"/>
      <c r="I1762" s="9"/>
      <c r="AH1762" s="91"/>
    </row>
    <row r="1763" spans="1:34" hidden="1">
      <c r="A1763" s="9"/>
      <c r="I1763" s="9"/>
      <c r="AH1763" s="91"/>
    </row>
    <row r="1764" spans="1:34" hidden="1">
      <c r="A1764" s="9"/>
      <c r="I1764" s="9"/>
      <c r="AH1764" s="91"/>
    </row>
    <row r="1765" spans="1:34" hidden="1">
      <c r="A1765" s="9"/>
      <c r="I1765" s="9"/>
      <c r="AH1765" s="91"/>
    </row>
    <row r="1766" spans="1:34" hidden="1">
      <c r="A1766" s="9"/>
      <c r="I1766" s="9"/>
      <c r="AH1766" s="91"/>
    </row>
    <row r="1767" spans="1:34" hidden="1">
      <c r="A1767" s="9"/>
      <c r="I1767" s="9"/>
      <c r="AH1767" s="91"/>
    </row>
    <row r="1768" spans="1:34" hidden="1">
      <c r="A1768" s="9"/>
      <c r="I1768" s="9"/>
      <c r="AH1768" s="91"/>
    </row>
    <row r="1769" spans="1:34" hidden="1">
      <c r="A1769" s="9"/>
      <c r="I1769" s="9"/>
      <c r="AH1769" s="91"/>
    </row>
    <row r="1770" spans="1:34">
      <c r="A1770" s="9"/>
      <c r="I1770" s="9"/>
      <c r="AH1770" s="91"/>
    </row>
  </sheetData>
  <sheetProtection autoFilter="0"/>
  <autoFilter ref="A7:CS1769">
    <filterColumn colId="13">
      <filters>
        <filter val="2"/>
      </filters>
    </filterColumn>
    <filterColumn colId="62">
      <filters>
        <filter val="1"/>
        <filter val="2"/>
      </filters>
    </filterColumn>
  </autoFilter>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82"/>
  <sheetViews>
    <sheetView tabSelected="1" view="pageBreakPreview" topLeftCell="A2" zoomScaleNormal="100" zoomScaleSheetLayoutView="100" workbookViewId="0">
      <selection activeCell="A2" sqref="A2"/>
    </sheetView>
  </sheetViews>
  <sheetFormatPr defaultRowHeight="13.5"/>
  <cols>
    <col min="1" max="1" width="6.625" customWidth="1"/>
    <col min="2" max="2" width="12.625" customWidth="1"/>
    <col min="3" max="3" width="10.625" customWidth="1"/>
    <col min="4" max="8" width="11.625" customWidth="1"/>
    <col min="9" max="9" width="8" bestFit="1" customWidth="1"/>
    <col min="10" max="10" width="11.625" customWidth="1"/>
    <col min="12" max="12" width="11.25" bestFit="1" customWidth="1"/>
    <col min="14" max="14" width="11.25" bestFit="1" customWidth="1"/>
  </cols>
  <sheetData>
    <row r="1" spans="1:57" s="87" customFormat="1" ht="2.4500000000000002" hidden="1" customHeight="1">
      <c r="A1" s="82" t="s">
        <v>125</v>
      </c>
      <c r="B1" s="82" t="s">
        <v>124</v>
      </c>
      <c r="C1" s="82" t="s">
        <v>126</v>
      </c>
      <c r="D1" s="82" t="s">
        <v>133</v>
      </c>
      <c r="E1" s="82" t="s">
        <v>127</v>
      </c>
      <c r="F1" s="82" t="s">
        <v>128</v>
      </c>
      <c r="G1" s="82" t="s">
        <v>134</v>
      </c>
      <c r="H1" s="82" t="s">
        <v>117</v>
      </c>
      <c r="I1" s="82" t="s">
        <v>129</v>
      </c>
      <c r="J1" s="82" t="s">
        <v>118</v>
      </c>
      <c r="K1" s="82" t="s">
        <v>130</v>
      </c>
      <c r="L1" s="82" t="s">
        <v>119</v>
      </c>
      <c r="M1" s="82" t="s">
        <v>120</v>
      </c>
      <c r="N1" s="82" t="s">
        <v>121</v>
      </c>
      <c r="O1" s="82" t="s">
        <v>131</v>
      </c>
      <c r="P1" s="82" t="s">
        <v>122</v>
      </c>
      <c r="Q1" s="82" t="s">
        <v>123</v>
      </c>
      <c r="R1" s="82" t="s">
        <v>735</v>
      </c>
      <c r="S1" s="82" t="s">
        <v>737</v>
      </c>
      <c r="T1" s="82" t="s">
        <v>739</v>
      </c>
      <c r="U1" s="82" t="s">
        <v>741</v>
      </c>
      <c r="V1" s="82" t="s">
        <v>743</v>
      </c>
      <c r="W1" s="82" t="s">
        <v>745</v>
      </c>
      <c r="X1" s="82" t="s">
        <v>747</v>
      </c>
      <c r="Y1" s="82" t="s">
        <v>749</v>
      </c>
      <c r="Z1" s="82" t="s">
        <v>751</v>
      </c>
      <c r="AA1" s="82" t="s">
        <v>753</v>
      </c>
      <c r="AB1" s="82" t="s">
        <v>755</v>
      </c>
      <c r="AC1" s="82" t="s">
        <v>757</v>
      </c>
      <c r="AD1" s="82" t="s">
        <v>759</v>
      </c>
      <c r="AE1" s="82" t="s">
        <v>761</v>
      </c>
      <c r="AF1" s="82" t="s">
        <v>763</v>
      </c>
      <c r="AG1" s="82" t="s">
        <v>765</v>
      </c>
      <c r="AH1" s="82" t="s">
        <v>767</v>
      </c>
      <c r="AI1" s="82" t="s">
        <v>772</v>
      </c>
      <c r="AJ1" s="82" t="s">
        <v>774</v>
      </c>
      <c r="AK1" s="82" t="s">
        <v>776</v>
      </c>
      <c r="AL1" s="82" t="s">
        <v>779</v>
      </c>
      <c r="AM1" s="82" t="s">
        <v>781</v>
      </c>
      <c r="AN1" s="82" t="s">
        <v>778</v>
      </c>
      <c r="AO1" s="82" t="s">
        <v>783</v>
      </c>
      <c r="AP1" s="82" t="s">
        <v>785</v>
      </c>
      <c r="AQ1" s="82" t="s">
        <v>787</v>
      </c>
      <c r="AR1" s="77" t="s">
        <v>789</v>
      </c>
      <c r="AS1" s="87" t="s">
        <v>791</v>
      </c>
      <c r="AT1" s="87" t="s">
        <v>793</v>
      </c>
      <c r="AU1" s="87" t="s">
        <v>795</v>
      </c>
      <c r="AV1" s="87" t="s">
        <v>797</v>
      </c>
      <c r="AW1" s="87" t="s">
        <v>799</v>
      </c>
      <c r="AX1" s="87" t="s">
        <v>801</v>
      </c>
      <c r="AY1" s="87" t="s">
        <v>803</v>
      </c>
      <c r="AZ1" s="87" t="s">
        <v>805</v>
      </c>
      <c r="BA1" s="87" t="s">
        <v>807</v>
      </c>
      <c r="BB1" s="87" t="s">
        <v>809</v>
      </c>
      <c r="BC1" s="87" t="s">
        <v>132</v>
      </c>
      <c r="BD1" s="87" t="s">
        <v>810</v>
      </c>
      <c r="BE1" s="87" t="s">
        <v>811</v>
      </c>
    </row>
    <row r="3" spans="1:57">
      <c r="A3" s="129" t="s">
        <v>125</v>
      </c>
      <c r="B3" s="129"/>
      <c r="C3" s="129"/>
      <c r="D3" s="129"/>
      <c r="E3" s="129"/>
      <c r="F3" s="129"/>
      <c r="G3" s="129"/>
      <c r="H3" s="129"/>
    </row>
    <row r="4" spans="1:57">
      <c r="A4" s="21">
        <f>HLOOKUP(A3,市民!1:7,6,FALSE)</f>
        <v>2</v>
      </c>
      <c r="B4" s="21" t="str">
        <f>HLOOKUP(A3,市民!1:7,5,FALSE)</f>
        <v>Q7</v>
      </c>
      <c r="C4" s="3"/>
      <c r="D4" s="3"/>
      <c r="E4" s="3"/>
      <c r="F4" s="3"/>
      <c r="G4" s="3"/>
    </row>
    <row r="5" spans="1:57" ht="71.25" customHeight="1" thickBot="1">
      <c r="A5" s="95" t="str">
        <f>HLOOKUP(A3,市民!1:7,7,FALSE)</f>
        <v>市民!N8:N1398</v>
      </c>
      <c r="B5" s="4"/>
      <c r="C5" s="3"/>
      <c r="D5" s="7" t="str">
        <f>IF(ISERROR(VLOOKUP($B$4,選択肢,6,0))=FALSE,VLOOKUP($B$4,選択肢,6,0),IF($A$4=4,"そう思わない","はい"))</f>
        <v>はい</v>
      </c>
      <c r="E5" s="6" t="str">
        <f>IF(ISERROR(VLOOKUP($B$4,選択肢,5,0))=FALSE,VLOOKUP($B$4,選択肢,5,0),IF(A4=4,"どちらかと言えばそう思わない","いいえ"))</f>
        <v>いいえ</v>
      </c>
      <c r="F5" s="7" t="str">
        <f>IF(ISERROR(VLOOKUP($B$4,選択肢,4,0))=FALSE,VLOOKUP($B$4,選択肢,4,0),IF(A4=4,"どちらかと言えばそう思う","　"))</f>
        <v>　</v>
      </c>
      <c r="G5" s="6" t="str">
        <f>IF(ISERROR(VLOOKUP($B$4,選択肢,3,0))=FALSE,VLOOKUP($B$4,選択肢,3,0),IF(A4=4,"そう思う","　"))</f>
        <v>　</v>
      </c>
      <c r="H5" s="7" t="s">
        <v>42</v>
      </c>
      <c r="K5" s="57"/>
    </row>
    <row r="6" spans="1:57" ht="15" thickTop="1" thickBot="1">
      <c r="A6" s="126" t="s">
        <v>9</v>
      </c>
      <c r="B6" s="127"/>
      <c r="C6" s="31" t="s">
        <v>10</v>
      </c>
      <c r="D6" s="36">
        <f ca="1">IF(A4=4,COUNTIF(INDIRECT($A$5),4),COUNTIF(INDIRECT($A$5),1))</f>
        <v>756</v>
      </c>
      <c r="E6" s="37">
        <f ca="1">IF(A4=4,COUNTIF(INDIRECT($A$5),3),COUNTIF(INDIRECT($A$5),2))</f>
        <v>621</v>
      </c>
      <c r="F6" s="36" t="str">
        <f ca="1">IF(A4=4,COUNTIF(INDIRECT($A$5),2),"－")</f>
        <v>－</v>
      </c>
      <c r="G6" s="37" t="str">
        <f ca="1">IF(A4=4,COUNTIF(INDIRECT($A$5),1),"－")</f>
        <v>－</v>
      </c>
      <c r="H6" s="24">
        <f ca="1">COUNTIFS(INDIRECT($A$5),"")+COUNTIFS(INDIRECT($A$5),"0")</f>
        <v>14</v>
      </c>
      <c r="I6" s="10">
        <f ca="1">SUM(D6:H6)</f>
        <v>1391</v>
      </c>
      <c r="K6" s="57"/>
    </row>
    <row r="7" spans="1:57" ht="15" thickTop="1" thickBot="1">
      <c r="A7" s="128"/>
      <c r="B7" s="127"/>
      <c r="C7" s="63" t="s">
        <v>46</v>
      </c>
      <c r="D7" s="39">
        <f ca="1">D6/$I$6</f>
        <v>0.5434938892882818</v>
      </c>
      <c r="E7" s="40">
        <f ca="1">E6/$I$6</f>
        <v>0.44644140905823149</v>
      </c>
      <c r="F7" s="39" t="str">
        <f>IF(A4=4,F6/$I$6,"－")</f>
        <v>－</v>
      </c>
      <c r="G7" s="40" t="str">
        <f>IF(A4=4,G6/$I$6,"－")</f>
        <v>－</v>
      </c>
      <c r="H7" s="25">
        <f ca="1">H6/$I$6</f>
        <v>1.0064701653486701E-2</v>
      </c>
      <c r="I7" s="5"/>
      <c r="K7" s="11"/>
      <c r="L7" s="11"/>
    </row>
    <row r="8" spans="1:57" ht="14.25" thickTop="1">
      <c r="A8" s="118" t="s">
        <v>11</v>
      </c>
      <c r="B8" s="131" t="s">
        <v>12</v>
      </c>
      <c r="C8" s="64" t="s">
        <v>10</v>
      </c>
      <c r="D8" s="79">
        <f ca="1">IF(A4=4,COUNTIFS(INDIRECT($A$5),4,市民!B8:B1398,1),COUNTIFS(INDIRECT($A$5),1,市民!B8:B1398,1))</f>
        <v>331</v>
      </c>
      <c r="E8" s="37">
        <f ca="1">IF(A4=4,COUNTIFS(INDIRECT($A$5),3,市民!B8:B1398,1),COUNTIFS(INDIRECT($A$5),2,市民!B8:B1398,1))</f>
        <v>278</v>
      </c>
      <c r="F8" s="36" t="str">
        <f ca="1">IF(A4=4,COUNTIFS(INDIRECT($A$5),2,市民!$B$8:$B$1398,1),"－")</f>
        <v>－</v>
      </c>
      <c r="G8" s="37" t="str">
        <f ca="1">IF(A4=4,COUNTIFS(INDIRECT($A$5),1,市民!$B$8:$B$1398,1),"－")</f>
        <v>－</v>
      </c>
      <c r="H8" s="26">
        <f ca="1">COUNTIFS(INDIRECT($A$5),"",市民!$B$8:$B$1398,1)+COUNTIFS(INDIRECT($A$5),"0",市民!$B$8:$B$1398,1)</f>
        <v>1</v>
      </c>
      <c r="I8" s="10">
        <f ca="1">SUM(D8:H8)</f>
        <v>610</v>
      </c>
      <c r="K8" s="80"/>
      <c r="L8" s="80"/>
    </row>
    <row r="9" spans="1:57">
      <c r="A9" s="119"/>
      <c r="B9" s="132"/>
      <c r="C9" s="32" t="s">
        <v>46</v>
      </c>
      <c r="D9" s="47">
        <f ca="1">D8/$I$8</f>
        <v>0.54262295081967216</v>
      </c>
      <c r="E9" s="41">
        <f ca="1">E8/$I$8</f>
        <v>0.45573770491803278</v>
      </c>
      <c r="F9" s="42" t="str">
        <f>IF(A4=4,F8/$I$8,"－")</f>
        <v>－</v>
      </c>
      <c r="G9" s="41" t="str">
        <f>IF(A4=4,G8/$I$8,"－")</f>
        <v>－</v>
      </c>
      <c r="H9" s="27">
        <f ca="1">H8/$I$8</f>
        <v>1.639344262295082E-3</v>
      </c>
      <c r="I9" s="5"/>
      <c r="K9" s="11"/>
      <c r="L9" s="11"/>
    </row>
    <row r="10" spans="1:57">
      <c r="A10" s="119"/>
      <c r="B10" s="130" t="s">
        <v>13</v>
      </c>
      <c r="C10" s="35" t="s">
        <v>10</v>
      </c>
      <c r="D10" s="46">
        <f ca="1">IF(A4=4,COUNTIFS(INDIRECT($A$5),4,市民!B8:B1398,2),COUNTIFS(INDIRECT($A$5),1,市民!B8:B1398,2))</f>
        <v>423</v>
      </c>
      <c r="E10" s="49">
        <f ca="1">IF(A4=4,COUNTIFS(INDIRECT($A$5),3,市民!B8:B1398,2),COUNTIFS(INDIRECT($A$5),2,市民!B8:B1398,2))</f>
        <v>343</v>
      </c>
      <c r="F10" s="46" t="str">
        <f ca="1">IF(A4=4,COUNTIFS(INDIRECT($A$5),2,市民!B8:B1398,2),"－")</f>
        <v>－</v>
      </c>
      <c r="G10" s="49" t="str">
        <f ca="1">IF(A4=4,COUNTIFS(INDIRECT($A$5),1,市民!B8:B1398,2),"－")</f>
        <v>－</v>
      </c>
      <c r="H10" s="28">
        <f ca="1">COUNTIFS(INDIRECT($A$5),"",市民!$B$8:$B$1398,2)+COUNTIFS(INDIRECT($A$5),"0",市民!$B$8:$B$1398,2)</f>
        <v>4</v>
      </c>
      <c r="I10" s="10">
        <f ca="1">SUM(D10:H10)</f>
        <v>770</v>
      </c>
      <c r="K10" s="11"/>
      <c r="L10" s="11"/>
    </row>
    <row r="11" spans="1:57" ht="14.25" thickBot="1">
      <c r="A11" s="120"/>
      <c r="B11" s="117"/>
      <c r="C11" s="34" t="s">
        <v>46</v>
      </c>
      <c r="D11" s="39">
        <f ca="1">D10/$I$10</f>
        <v>0.54935064935064937</v>
      </c>
      <c r="E11" s="40">
        <f ca="1">E10/$I$10</f>
        <v>0.44545454545454544</v>
      </c>
      <c r="F11" s="39" t="str">
        <f>IF(A4=4,F10/$I$10,"－")</f>
        <v>－</v>
      </c>
      <c r="G11" s="40" t="str">
        <f>IF(A4=4,G10/$I$10,"－")</f>
        <v>－</v>
      </c>
      <c r="H11" s="25">
        <f ca="1">H10/$I$10</f>
        <v>5.1948051948051948E-3</v>
      </c>
      <c r="I11" s="5"/>
    </row>
    <row r="12" spans="1:57" ht="14.25" thickTop="1">
      <c r="A12" s="118" t="s">
        <v>23</v>
      </c>
      <c r="B12" s="133" t="s">
        <v>14</v>
      </c>
      <c r="C12" s="31" t="s">
        <v>10</v>
      </c>
      <c r="D12" s="36">
        <f ca="1">IF(A4=4,COUNTIFS(INDIRECT($A$5),4,市民!$C$8:$C$1398,1),COUNTIFS(INDIRECT($A$5),1,市民!$C$8:$C$1398,1))</f>
        <v>20</v>
      </c>
      <c r="E12" s="37">
        <f ca="1">IF(A4=4,COUNTIFS(INDIRECT($A$5),3,市民!$C$8:$C$1398,1),COUNTIFS(INDIRECT($A$5),2,市民!$C$8:$C$1398,1))</f>
        <v>12</v>
      </c>
      <c r="F12" s="36" t="str">
        <f ca="1">IF(A4=4,COUNTIFS(INDIRECT($A$5),2,市民!$C$8:$C$1398,1),"－")</f>
        <v>－</v>
      </c>
      <c r="G12" s="37" t="str">
        <f ca="1">IF(A4=4,COUNTIFS(INDIRECT($A$5),1,市民!$C$8:$C$1398,1),"－")</f>
        <v>－</v>
      </c>
      <c r="H12" s="24">
        <f ca="1">COUNTIFS(INDIRECT($A$5),"",市民!$C$8:$C$1398,1)+COUNTIFS(INDIRECT($A$5),"0",市民!$C$8:$C$1398,1)</f>
        <v>0</v>
      </c>
      <c r="I12" s="10">
        <f ca="1">SUM(D12:H12)</f>
        <v>32</v>
      </c>
    </row>
    <row r="13" spans="1:57">
      <c r="A13" s="119"/>
      <c r="B13" s="115"/>
      <c r="C13" s="32" t="s">
        <v>46</v>
      </c>
      <c r="D13" s="42">
        <f ca="1">D12/I12</f>
        <v>0.625</v>
      </c>
      <c r="E13" s="41">
        <f ca="1">E12/I12</f>
        <v>0.375</v>
      </c>
      <c r="F13" s="42" t="str">
        <f>IF(A4=4,F12/$I$12,"－")</f>
        <v>－</v>
      </c>
      <c r="G13" s="41" t="str">
        <f>IF(A4=4,G12/$I$12,"－")</f>
        <v>－</v>
      </c>
      <c r="H13" s="27">
        <f ca="1">H12/I12</f>
        <v>0</v>
      </c>
      <c r="I13" s="5"/>
    </row>
    <row r="14" spans="1:57">
      <c r="A14" s="119"/>
      <c r="B14" s="112" t="s">
        <v>15</v>
      </c>
      <c r="C14" s="35" t="s">
        <v>10</v>
      </c>
      <c r="D14" s="46">
        <f ca="1">IF(A4=4,COUNTIFS(INDIRECT($A$5),4,市民!$C$8:$C$1398,2),COUNTIFS(INDIRECT($A$5),1,市民!$C$8:$C$1398,2))</f>
        <v>61</v>
      </c>
      <c r="E14" s="49">
        <f ca="1">IF(A4=4,COUNTIFS(INDIRECT($A$5),3,市民!$C$8:$C$1398,2),COUNTIFS(INDIRECT($A$5),2,市民!$C$8:$C$1398,2))</f>
        <v>53</v>
      </c>
      <c r="F14" s="46" t="str">
        <f ca="1">IF(A4=4,COUNTIFS(INDIRECT($A$5),2,市民!$C$8:$C$1398,2),"－")</f>
        <v>－</v>
      </c>
      <c r="G14" s="49" t="str">
        <f ca="1">IF(A4=4,COUNTIFS(INDIRECT($A$5),1,市民!$C$8:$C$1398,2),"－")</f>
        <v>－</v>
      </c>
      <c r="H14" s="29">
        <f ca="1">COUNTIFS(INDIRECT($A$5),"",市民!$C$8:$C$1398,2)+COUNTIFS(INDIRECT($A$5),"0",市民!$C$8:$C$1398,2)</f>
        <v>0</v>
      </c>
      <c r="I14" s="10">
        <f ca="1">SUM(D14:H14)</f>
        <v>114</v>
      </c>
    </row>
    <row r="15" spans="1:57">
      <c r="A15" s="119"/>
      <c r="B15" s="115"/>
      <c r="C15" s="32" t="s">
        <v>46</v>
      </c>
      <c r="D15" s="42">
        <f ca="1">D14/I14</f>
        <v>0.53508771929824561</v>
      </c>
      <c r="E15" s="41">
        <f ca="1">E14/I14</f>
        <v>0.46491228070175439</v>
      </c>
      <c r="F15" s="42" t="str">
        <f>IF(A4=4,F14/I14,"－")</f>
        <v>－</v>
      </c>
      <c r="G15" s="41" t="str">
        <f>IF(A4=4,G14/I14,"－")</f>
        <v>－</v>
      </c>
      <c r="H15" s="27">
        <f ca="1">H14/I14</f>
        <v>0</v>
      </c>
      <c r="I15" s="5"/>
    </row>
    <row r="16" spans="1:57">
      <c r="A16" s="119"/>
      <c r="B16" s="112" t="s">
        <v>16</v>
      </c>
      <c r="C16" s="35" t="s">
        <v>10</v>
      </c>
      <c r="D16" s="46">
        <f ca="1">IF(A4=4,COUNTIFS(INDIRECT($A$5),4,市民!$C$8:$C$1398,3),COUNTIFS(INDIRECT($A$5),1,市民!$C$8:$C$1398,3))</f>
        <v>94</v>
      </c>
      <c r="E16" s="49">
        <f ca="1">IF(A4=4,COUNTIFS(INDIRECT($A$5),3,市民!$C$8:$C$1398,3),COUNTIFS(INDIRECT($A$5),2,市民!$C$8:$C$1398,3))</f>
        <v>78</v>
      </c>
      <c r="F16" s="46" t="str">
        <f ca="1">IF(A4=4,COUNTIFS(INDIRECT($A$5),2,市民!$C$8:$C$1398,3),"－")</f>
        <v>－</v>
      </c>
      <c r="G16" s="49" t="str">
        <f ca="1">IF(A4=4,COUNTIFS(INDIRECT($A$5),1,市民!$C$8:$C$1398,3),"－")</f>
        <v>－</v>
      </c>
      <c r="H16" s="29">
        <f ca="1">COUNTIFS(INDIRECT($A$5),"",市民!$C$8:$C$1398,3)+COUNTIFS(INDIRECT($A$5),"0",市民!$C$8:$C$1398,3)</f>
        <v>0</v>
      </c>
      <c r="I16" s="10">
        <f ca="1">SUM(D16:H16)</f>
        <v>172</v>
      </c>
    </row>
    <row r="17" spans="1:9">
      <c r="A17" s="119"/>
      <c r="B17" s="115"/>
      <c r="C17" s="32" t="s">
        <v>46</v>
      </c>
      <c r="D17" s="42">
        <f ca="1">D16/I16</f>
        <v>0.54651162790697672</v>
      </c>
      <c r="E17" s="41">
        <f ca="1">E16/I16</f>
        <v>0.45348837209302323</v>
      </c>
      <c r="F17" s="42" t="str">
        <f>IF(A4=4,F16/I16,"－")</f>
        <v>－</v>
      </c>
      <c r="G17" s="41" t="str">
        <f>IF(A4=4,G16/I16,"－")</f>
        <v>－</v>
      </c>
      <c r="H17" s="27">
        <f ca="1">H16/I16</f>
        <v>0</v>
      </c>
      <c r="I17" s="5"/>
    </row>
    <row r="18" spans="1:9">
      <c r="A18" s="119"/>
      <c r="B18" s="112" t="s">
        <v>17</v>
      </c>
      <c r="C18" s="35" t="s">
        <v>10</v>
      </c>
      <c r="D18" s="46">
        <f ca="1">IF(A4=4,COUNTIFS(INDIRECT($A$5),4,市民!$C$8:$C$1398,4),COUNTIFS(INDIRECT($A$5),1,市民!$C$8:$C$1398,4))</f>
        <v>144</v>
      </c>
      <c r="E18" s="49">
        <f ca="1">IF(A4=4,COUNTIFS(INDIRECT($A$5),3,市民!$C$8:$C$1398,4),COUNTIFS(INDIRECT($A$5),2,市民!$C$8:$C$1398,4))</f>
        <v>92</v>
      </c>
      <c r="F18" s="46" t="str">
        <f ca="1">IF(A4=4,COUNTIFS(INDIRECT($A$5),2,市民!$C$8:$C$1398,4),"－")</f>
        <v>－</v>
      </c>
      <c r="G18" s="49" t="str">
        <f ca="1">IF(A4=4,COUNTIFS(INDIRECT($A$5),1,市民!$C$8:$C$1398,4),"－")</f>
        <v>－</v>
      </c>
      <c r="H18" s="29">
        <f ca="1">COUNTIFS(INDIRECT($A$5),"",市民!$C$8:$C$1398,4)+COUNTIFS(INDIRECT($A$5),"0",市民!$C$8:$C$1398,4)</f>
        <v>1</v>
      </c>
      <c r="I18" s="10">
        <f ca="1">SUM(D18:H18)</f>
        <v>237</v>
      </c>
    </row>
    <row r="19" spans="1:9">
      <c r="A19" s="119"/>
      <c r="B19" s="115"/>
      <c r="C19" s="32" t="s">
        <v>46</v>
      </c>
      <c r="D19" s="42">
        <f ca="1">D18/I18</f>
        <v>0.60759493670886078</v>
      </c>
      <c r="E19" s="41">
        <f ca="1">E18/I18</f>
        <v>0.3881856540084388</v>
      </c>
      <c r="F19" s="42" t="str">
        <f>IF(A4=4,F18/I18,"－")</f>
        <v>－</v>
      </c>
      <c r="G19" s="41" t="str">
        <f>IF(A4=4,G18/I18,"－")</f>
        <v>－</v>
      </c>
      <c r="H19" s="27">
        <f ca="1">H18/I18</f>
        <v>4.2194092827004216E-3</v>
      </c>
      <c r="I19" s="5"/>
    </row>
    <row r="20" spans="1:9">
      <c r="A20" s="119"/>
      <c r="B20" s="112" t="s">
        <v>18</v>
      </c>
      <c r="C20" s="35" t="s">
        <v>10</v>
      </c>
      <c r="D20" s="46">
        <f ca="1">IF(A4=4,COUNTIFS(INDIRECT($A$5),4,市民!$C$8:$C$1398,5),COUNTIFS(INDIRECT($A$5),1,市民!$C$8:$C$1398,5))</f>
        <v>129</v>
      </c>
      <c r="E20" s="49">
        <f ca="1">IF(A4=4,COUNTIFS(INDIRECT($A$5),3,市民!$C$8:$C$1398,5),COUNTIFS(INDIRECT($A$5),2,市民!$C$8:$C$1398,5))</f>
        <v>126</v>
      </c>
      <c r="F20" s="46" t="str">
        <f ca="1">IF(A4=4,COUNTIFS(INDIRECT($A$5),2,市民!$C$8:$C$1398,5),"－")</f>
        <v>－</v>
      </c>
      <c r="G20" s="49" t="str">
        <f ca="1">IF(A4=4,COUNTIFS(INDIRECT($A$5),1,市民!$C$8:$C$1398,5),"－")</f>
        <v>－</v>
      </c>
      <c r="H20" s="29">
        <f ca="1">COUNTIFS(INDIRECT($A$5),"",市民!$C$8:$C$1398,5)+COUNTIFS(INDIRECT($A$5),"0",市民!$C$8:$C$1398,5)</f>
        <v>0</v>
      </c>
      <c r="I20" s="10">
        <f ca="1">SUM(D20:H20)</f>
        <v>255</v>
      </c>
    </row>
    <row r="21" spans="1:9">
      <c r="A21" s="119"/>
      <c r="B21" s="115"/>
      <c r="C21" s="32" t="s">
        <v>46</v>
      </c>
      <c r="D21" s="42">
        <f ca="1">D20/I20</f>
        <v>0.50588235294117645</v>
      </c>
      <c r="E21" s="41">
        <f ca="1">E20/I20</f>
        <v>0.49411764705882355</v>
      </c>
      <c r="F21" s="42" t="str">
        <f>IF(A4=4,F20/I20,"－")</f>
        <v>－</v>
      </c>
      <c r="G21" s="41" t="str">
        <f>IF(A4=4,G20/I20,"－")</f>
        <v>－</v>
      </c>
      <c r="H21" s="27">
        <f ca="1">H20/I20</f>
        <v>0</v>
      </c>
      <c r="I21" s="5"/>
    </row>
    <row r="22" spans="1:9">
      <c r="A22" s="119"/>
      <c r="B22" s="112" t="s">
        <v>19</v>
      </c>
      <c r="C22" s="35" t="s">
        <v>10</v>
      </c>
      <c r="D22" s="46">
        <f ca="1">IF(A4=4,COUNTIFS(INDIRECT($A$5),4,市民!$C$8:$C$1398,6),COUNTIFS(INDIRECT($A$5),1,市民!$C$8:$C$1398,6))</f>
        <v>58</v>
      </c>
      <c r="E22" s="49">
        <f ca="1">IF(A4=4,COUNTIFS(INDIRECT($A$5),3,市民!$C$8:$C$1398,6),COUNTIFS(INDIRECT($A$5),2,市民!$C$8:$C$1398,6))</f>
        <v>54</v>
      </c>
      <c r="F22" s="46" t="str">
        <f ca="1">IF(A4=4,COUNTIFS(INDIRECT($A$5),2,市民!$C$8:$C$1398,6),"－")</f>
        <v>－</v>
      </c>
      <c r="G22" s="49" t="str">
        <f ca="1">IF(A4=4,COUNTIFS(INDIRECT($A$5),1,市民!$C$8:$C$1398,6),"－")</f>
        <v>－</v>
      </c>
      <c r="H22" s="29">
        <f ca="1">COUNTIFS(INDIRECT($A$5),"",市民!$C$8:$C$1398,6)+COUNTIFS(INDIRECT($A$5),"0",市民!$C$8:$C$1398,6)</f>
        <v>0</v>
      </c>
      <c r="I22" s="10">
        <f ca="1">SUM(D22:H22)</f>
        <v>112</v>
      </c>
    </row>
    <row r="23" spans="1:9">
      <c r="A23" s="119"/>
      <c r="B23" s="115"/>
      <c r="C23" s="32" t="s">
        <v>46</v>
      </c>
      <c r="D23" s="42">
        <f ca="1">D22/I22</f>
        <v>0.5178571428571429</v>
      </c>
      <c r="E23" s="41">
        <f ca="1">E22/I22</f>
        <v>0.48214285714285715</v>
      </c>
      <c r="F23" s="42" t="str">
        <f>IF(A4=4,F22/I22,"－")</f>
        <v>－</v>
      </c>
      <c r="G23" s="41" t="str">
        <f>IF(A4=4,G22/I22,"－")</f>
        <v>－</v>
      </c>
      <c r="H23" s="27">
        <f ca="1">H22/I22</f>
        <v>0</v>
      </c>
      <c r="I23" s="5"/>
    </row>
    <row r="24" spans="1:9">
      <c r="A24" s="119"/>
      <c r="B24" s="112" t="s">
        <v>20</v>
      </c>
      <c r="C24" s="35" t="s">
        <v>10</v>
      </c>
      <c r="D24" s="46">
        <f ca="1">IF(A4=4,COUNTIFS(INDIRECT($A$5),4,市民!$C$8:$C$1398,7),COUNTIFS(INDIRECT($A$5),1,市民!$C$8:$C$1398,7))</f>
        <v>67</v>
      </c>
      <c r="E24" s="49">
        <f ca="1">IF(A4=4,COUNTIFS(INDIRECT($A$5),3,市民!$C$8:$C$1398,7),COUNTIFS(INDIRECT($A$5),2,市民!$C$8:$C$1398,7))</f>
        <v>57</v>
      </c>
      <c r="F24" s="46" t="str">
        <f ca="1">IF(A4=4,COUNTIFS(INDIRECT($A$5),2,市民!$C$8:$C$1398,7),"－")</f>
        <v>－</v>
      </c>
      <c r="G24" s="49" t="str">
        <f ca="1">IF(A4=4,COUNTIFS(INDIRECT($A$5),1,市民!$C$8:$C$1398,7),"－")</f>
        <v>－</v>
      </c>
      <c r="H24" s="29">
        <f ca="1">COUNTIFS(INDIRECT($A$5),"",市民!$C$8:$C$1398,7)+COUNTIFS(INDIRECT($A$5),"0",市民!$C$8:$C$1398,7)</f>
        <v>2</v>
      </c>
      <c r="I24" s="10">
        <f ca="1">SUM(D24:H24)</f>
        <v>126</v>
      </c>
    </row>
    <row r="25" spans="1:9">
      <c r="A25" s="119"/>
      <c r="B25" s="115"/>
      <c r="C25" s="32" t="s">
        <v>45</v>
      </c>
      <c r="D25" s="42">
        <f ca="1">D24/I24</f>
        <v>0.53174603174603174</v>
      </c>
      <c r="E25" s="41">
        <f ca="1">E24/I24</f>
        <v>0.45238095238095238</v>
      </c>
      <c r="F25" s="42" t="str">
        <f>IF(A4=4,F24/I24,"－")</f>
        <v>－</v>
      </c>
      <c r="G25" s="41" t="str">
        <f>IF(A4=4,G24/I24,"－")</f>
        <v>－</v>
      </c>
      <c r="H25" s="27">
        <f ca="1">H24/I24</f>
        <v>1.5873015873015872E-2</v>
      </c>
      <c r="I25" s="5"/>
    </row>
    <row r="26" spans="1:9">
      <c r="A26" s="119"/>
      <c r="B26" s="112" t="s">
        <v>21</v>
      </c>
      <c r="C26" s="35" t="s">
        <v>10</v>
      </c>
      <c r="D26" s="46">
        <f ca="1">IF(A4=4,COUNTIFS(INDIRECT($A$5),4,市民!$C$8:$C$1398,8),COUNTIFS(INDIRECT($A$5),1,市民!$C$8:$C$1398,8))</f>
        <v>88</v>
      </c>
      <c r="E26" s="49">
        <f ca="1">IF(A4=4,COUNTIFS(INDIRECT($A$5),3,市民!$C$8:$C$1398,8),COUNTIFS(INDIRECT($A$5),2,市民!$C$8:$C$1398,8))</f>
        <v>71</v>
      </c>
      <c r="F26" s="46" t="str">
        <f ca="1">IF(A4=4,COUNTIFS(INDIRECT($A$5),2,市民!$C$8:$C$1398,8),"－")</f>
        <v>－</v>
      </c>
      <c r="G26" s="49" t="str">
        <f ca="1">IF(A4=4,COUNTIFS(INDIRECT($A$5),1,市民!$C$8:$C$1398,8),"－")</f>
        <v>－</v>
      </c>
      <c r="H26" s="29">
        <f ca="1">COUNTIFS(INDIRECT($A$5),"",市民!$C$8:$C$1398,8)+COUNTIFS(INDIRECT($A$5),"0",市民!$C$8:$C$1398,8)</f>
        <v>0</v>
      </c>
      <c r="I26" s="10">
        <f ca="1">SUM(D26:H26)</f>
        <v>159</v>
      </c>
    </row>
    <row r="27" spans="1:9">
      <c r="A27" s="119"/>
      <c r="B27" s="115"/>
      <c r="C27" s="32" t="s">
        <v>46</v>
      </c>
      <c r="D27" s="42">
        <f ca="1">D26/I26</f>
        <v>0.55345911949685533</v>
      </c>
      <c r="E27" s="41">
        <f ca="1">E26/I26</f>
        <v>0.44654088050314467</v>
      </c>
      <c r="F27" s="42" t="str">
        <f>IF(A4=4,F26/I26,"－")</f>
        <v>－</v>
      </c>
      <c r="G27" s="41" t="str">
        <f>IF(A4=4,G26/I26,"－")</f>
        <v>－</v>
      </c>
      <c r="H27" s="27">
        <f ca="1">H26/I26</f>
        <v>0</v>
      </c>
      <c r="I27" s="5"/>
    </row>
    <row r="28" spans="1:9">
      <c r="A28" s="119"/>
      <c r="B28" s="112" t="s">
        <v>22</v>
      </c>
      <c r="C28" s="35" t="s">
        <v>10</v>
      </c>
      <c r="D28" s="46">
        <f ca="1">IF(A4=4,COUNTIFS(INDIRECT($A$5),4,市民!$C$8:$C$1398,9),COUNTIFS(INDIRECT($A$5),1,市民!$C$8:$C$1398,9))</f>
        <v>87</v>
      </c>
      <c r="E28" s="49">
        <f ca="1">IF(A4=4,COUNTIFS(INDIRECT($A$5),3,市民!$C$8:$C$1398,9),COUNTIFS(INDIRECT($A$5),2,市民!$C$8:$C$1398,9))</f>
        <v>69</v>
      </c>
      <c r="F28" s="46" t="str">
        <f ca="1">IF(A4=4,COUNTIFS(INDIRECT($A$5),2,市民!$C$8:$C$1398,9),"－")</f>
        <v>－</v>
      </c>
      <c r="G28" s="49" t="str">
        <f ca="1">IF(A4=4,COUNTIFS(INDIRECT($A$5),1,市民!$C$8:$C$1398,9),"－")</f>
        <v>－</v>
      </c>
      <c r="H28" s="29">
        <f ca="1">COUNTIFS(INDIRECT($A$5),"",市民!$C$8:$C$1398,9)+COUNTIFS(INDIRECT($A$5),"0",市民!$C$8:$C$1398,9)</f>
        <v>2</v>
      </c>
      <c r="I28" s="10">
        <f ca="1">SUM(D28:H28)</f>
        <v>158</v>
      </c>
    </row>
    <row r="29" spans="1:9" ht="14.25" thickBot="1">
      <c r="A29" s="120"/>
      <c r="B29" s="113"/>
      <c r="C29" s="34" t="s">
        <v>46</v>
      </c>
      <c r="D29" s="39">
        <f ca="1">D28/I28</f>
        <v>0.55063291139240511</v>
      </c>
      <c r="E29" s="40">
        <f ca="1">E28/I28</f>
        <v>0.43670886075949367</v>
      </c>
      <c r="F29" s="39" t="str">
        <f>IF(A4=4,F28/I28,"－")</f>
        <v>－</v>
      </c>
      <c r="G29" s="40" t="str">
        <f>IF(A4=4,G28/I28,"－")</f>
        <v>－</v>
      </c>
      <c r="H29" s="25">
        <f ca="1">H28/I28</f>
        <v>1.2658227848101266E-2</v>
      </c>
      <c r="I29" s="5"/>
    </row>
    <row r="30" spans="1:9" ht="14.25" thickTop="1">
      <c r="A30" s="118" t="s">
        <v>24</v>
      </c>
      <c r="B30" s="133" t="s">
        <v>25</v>
      </c>
      <c r="C30" s="31" t="s">
        <v>10</v>
      </c>
      <c r="D30" s="36">
        <f ca="1">IF(A4=4,COUNTIFS(INDIRECT($A$5),4,市民!$D$8:$D$1398,1),COUNTIFS(INDIRECT($A$5),1,市民!$D$8:$D$1398,1))</f>
        <v>243</v>
      </c>
      <c r="E30" s="37">
        <f ca="1">IF(A4=4,COUNTIFS(INDIRECT($A$5),3,市民!$D$8:$D$1398,1),COUNTIFS(INDIRECT($A$5),2,市民!$D$8:$D$1398,1))</f>
        <v>213</v>
      </c>
      <c r="F30" s="36" t="str">
        <f ca="1">IF(A4=4,COUNTIFS(INDIRECT($A$5),2,市民!$D$8:$D$1398,1),"－")</f>
        <v>－</v>
      </c>
      <c r="G30" s="37" t="str">
        <f ca="1">IF(A4=4,COUNTIFS(INDIRECT($A$5),1,市民!$D$8:$D$1398,1),"－")</f>
        <v>－</v>
      </c>
      <c r="H30" s="24">
        <f ca="1">COUNTIFS(INDIRECT($A$5),"",市民!$D$8:$D$1398,1)+COUNTIFS(INDIRECT($A$5),"0",市民!$D$8:$D$1398,1)</f>
        <v>0</v>
      </c>
      <c r="I30" s="10">
        <f ca="1">SUM(D30:H30)</f>
        <v>456</v>
      </c>
    </row>
    <row r="31" spans="1:9">
      <c r="A31" s="119"/>
      <c r="B31" s="115"/>
      <c r="C31" s="32" t="s">
        <v>46</v>
      </c>
      <c r="D31" s="42">
        <f ca="1">D30/I30</f>
        <v>0.53289473684210531</v>
      </c>
      <c r="E31" s="41">
        <f ca="1">E30/I30</f>
        <v>0.46710526315789475</v>
      </c>
      <c r="F31" s="42" t="str">
        <f>IF(A4=4,F30/$I$30,"－")</f>
        <v>－</v>
      </c>
      <c r="G31" s="41" t="str">
        <f>IF(A4=4,G30/$I$30,"－")</f>
        <v>－</v>
      </c>
      <c r="H31" s="27">
        <f ca="1">H30/I30</f>
        <v>0</v>
      </c>
      <c r="I31" s="5"/>
    </row>
    <row r="32" spans="1:9">
      <c r="A32" s="119"/>
      <c r="B32" s="112" t="s">
        <v>26</v>
      </c>
      <c r="C32" s="35" t="s">
        <v>10</v>
      </c>
      <c r="D32" s="46">
        <f ca="1">IF(A4=4,COUNTIFS(INDIRECT($A$5),4,市民!$D$8:$D$1398,2),COUNTIFS(INDIRECT($A$5),1,市民!$D$8:$D$1398,2))</f>
        <v>40</v>
      </c>
      <c r="E32" s="49">
        <f ca="1">IF(A4=4,COUNTIFS(INDIRECT($A$5),3,市民!$D$8:$D$1398,2),COUNTIFS(INDIRECT($A$5),2,市民!$D$8:$D$1398,2))</f>
        <v>22</v>
      </c>
      <c r="F32" s="46" t="str">
        <f ca="1">IF(A4=4,COUNTIFS(INDIRECT($A$5),2,市民!$D$8:$D$1398,2),"－")</f>
        <v>－</v>
      </c>
      <c r="G32" s="49" t="str">
        <f ca="1">IF(A4=4,COUNTIFS(INDIRECT($A$5),1,市民!$D$8:$D$1398,2),"－")</f>
        <v>－</v>
      </c>
      <c r="H32" s="29">
        <f ca="1">COUNTIFS(INDIRECT($A$5),"",市民!$D$8:$D$1398,2)+COUNTIFS(INDIRECT($A$5),"0",市民!$D$8:$D$1398,2)</f>
        <v>0</v>
      </c>
      <c r="I32" s="10">
        <f ca="1">SUM(D32:H32)</f>
        <v>62</v>
      </c>
    </row>
    <row r="33" spans="1:9">
      <c r="A33" s="119"/>
      <c r="B33" s="115"/>
      <c r="C33" s="32" t="s">
        <v>46</v>
      </c>
      <c r="D33" s="42">
        <f ca="1">D32/I32</f>
        <v>0.64516129032258063</v>
      </c>
      <c r="E33" s="41">
        <f ca="1">E32/I32</f>
        <v>0.35483870967741937</v>
      </c>
      <c r="F33" s="42" t="str">
        <f>IF(A4=4,F32/$I32,"－")</f>
        <v>－</v>
      </c>
      <c r="G33" s="41" t="str">
        <f>IF(A4=4,G32/$I32,"－")</f>
        <v>－</v>
      </c>
      <c r="H33" s="27">
        <f ca="1">H32/I32</f>
        <v>0</v>
      </c>
      <c r="I33" s="5"/>
    </row>
    <row r="34" spans="1:9">
      <c r="A34" s="119"/>
      <c r="B34" s="112" t="s">
        <v>27</v>
      </c>
      <c r="C34" s="35" t="s">
        <v>10</v>
      </c>
      <c r="D34" s="46">
        <f ca="1">IF(A4=4,COUNTIFS(INDIRECT($A$5),4,市民!$D$8:$D$1398,3),COUNTIFS(INDIRECT($A$5),1,市民!$D$8:$D$1398,3))</f>
        <v>51</v>
      </c>
      <c r="E34" s="49">
        <f ca="1">IF(A4=4,COUNTIFS(INDIRECT($A$5),3,市民!$D$8:$D$1398,3),COUNTIFS(INDIRECT($A$5),2,市民!$D$8:$D$1398,3))</f>
        <v>27</v>
      </c>
      <c r="F34" s="46" t="str">
        <f ca="1">IF(A4=4,COUNTIFS(INDIRECT($A$5),2,市民!$D$8:$D$1398,3),"－")</f>
        <v>－</v>
      </c>
      <c r="G34" s="49" t="str">
        <f ca="1">IF(A4=4,COUNTIFS(INDIRECT($A$5),1,市民!$D$8:$D$1398,3),"－")</f>
        <v>－</v>
      </c>
      <c r="H34" s="29">
        <f ca="1">COUNTIFS(INDIRECT($A$5),"",市民!$D$8:$D$1398,3)+COUNTIFS(INDIRECT($A$5),"0",市民!$D$8:$D$1398,3)</f>
        <v>0</v>
      </c>
      <c r="I34" s="10">
        <f ca="1">SUM(D34:H34)</f>
        <v>78</v>
      </c>
    </row>
    <row r="35" spans="1:9">
      <c r="A35" s="119"/>
      <c r="B35" s="115"/>
      <c r="C35" s="32" t="s">
        <v>46</v>
      </c>
      <c r="D35" s="42">
        <f ca="1">D34/I34</f>
        <v>0.65384615384615385</v>
      </c>
      <c r="E35" s="41">
        <f ca="1">E34/I34</f>
        <v>0.34615384615384615</v>
      </c>
      <c r="F35" s="42" t="str">
        <f>IF(A4=4,F34/$I34,"－")</f>
        <v>－</v>
      </c>
      <c r="G35" s="41" t="str">
        <f>IF(A4=4,G34/$I34,"－")</f>
        <v>－</v>
      </c>
      <c r="H35" s="27">
        <f ca="1">H34/I34</f>
        <v>0</v>
      </c>
      <c r="I35" s="5"/>
    </row>
    <row r="36" spans="1:9">
      <c r="A36" s="119"/>
      <c r="B36" s="124" t="s">
        <v>28</v>
      </c>
      <c r="C36" s="33" t="s">
        <v>10</v>
      </c>
      <c r="D36" s="44">
        <f ca="1">IF(A4=4,COUNTIFS(INDIRECT($A$5),4,市民!$D$8:$D$1398,4),COUNTIFS(INDIRECT($A$5),1,市民!$D$8:$D$1398,4))</f>
        <v>120</v>
      </c>
      <c r="E36" s="45">
        <f ca="1">IF(A4=4,COUNTIFS(INDIRECT($A$5),3,市民!$D$8:$D$1398,4),COUNTIFS(INDIRECT($A$5),2,市民!$D$8:$D$1398,4))</f>
        <v>121</v>
      </c>
      <c r="F36" s="44" t="str">
        <f ca="1">IF(A4=4,COUNTIFS(INDIRECT($A$5),2,市民!$D$8:$D$1398,4),"－")</f>
        <v>－</v>
      </c>
      <c r="G36" s="45" t="str">
        <f ca="1">IF(A4=4,COUNTIFS(INDIRECT($A$5),1,市民!$D$8:$D$1398,4),"－")</f>
        <v>－</v>
      </c>
      <c r="H36" s="29">
        <f ca="1">COUNTIFS(INDIRECT($A$5),"",市民!$D$8:$D$1398,4)+COUNTIFS(INDIRECT($A$5),"0",市民!$D$8:$D$1398,4)</f>
        <v>1</v>
      </c>
      <c r="I36" s="10">
        <f ca="1">SUM(D36:H36)</f>
        <v>242</v>
      </c>
    </row>
    <row r="37" spans="1:9">
      <c r="A37" s="119"/>
      <c r="B37" s="115"/>
      <c r="C37" s="32" t="s">
        <v>46</v>
      </c>
      <c r="D37" s="42">
        <f ca="1">D36/I36</f>
        <v>0.49586776859504134</v>
      </c>
      <c r="E37" s="41">
        <f ca="1">E36/I36</f>
        <v>0.5</v>
      </c>
      <c r="F37" s="42" t="str">
        <f>IF(A4=4,F36/$I36,"－")</f>
        <v>－</v>
      </c>
      <c r="G37" s="41" t="str">
        <f>IF(A4=4,G36/$I36,"－")</f>
        <v>－</v>
      </c>
      <c r="H37" s="27">
        <f ca="1">H36/I36</f>
        <v>4.1322314049586778E-3</v>
      </c>
      <c r="I37" s="5"/>
    </row>
    <row r="38" spans="1:9">
      <c r="A38" s="119"/>
      <c r="B38" s="114" t="s">
        <v>29</v>
      </c>
      <c r="C38" s="33" t="s">
        <v>10</v>
      </c>
      <c r="D38" s="44">
        <f ca="1">IF(A4=4,COUNTIFS(INDIRECT($A$5),4,市民!$D$8:$D$1398,5),COUNTIFS(INDIRECT($A$5),1,市民!$D$8:$D$1398,5))</f>
        <v>125</v>
      </c>
      <c r="E38" s="45">
        <f ca="1">IF(A4=4,COUNTIFS(INDIRECT($A$5),3,市民!$D$8:$D$1398,5),COUNTIFS(INDIRECT($A$5),2,市民!$D$8:$D$1398,5))</f>
        <v>92</v>
      </c>
      <c r="F38" s="44" t="str">
        <f ca="1">IF(A4=4,COUNTIFS(INDIRECT($A$5),2,市民!$D$8:$D$1398,5),"－")</f>
        <v>－</v>
      </c>
      <c r="G38" s="45" t="str">
        <f ca="1">IF(A4=4,COUNTIFS(INDIRECT($A$5),1,市民!$D$8:$D$1398,5),"－")</f>
        <v>－</v>
      </c>
      <c r="H38" s="29">
        <f ca="1">COUNTIFS(INDIRECT($A$5),"",市民!$D$8:$D$1398,5)+COUNTIFS(INDIRECT($A$5),"0",市民!$D$8:$D$1398,5)</f>
        <v>0</v>
      </c>
      <c r="I38" s="10">
        <f ca="1">SUM(D38:H38)</f>
        <v>217</v>
      </c>
    </row>
    <row r="39" spans="1:9">
      <c r="A39" s="119"/>
      <c r="B39" s="115"/>
      <c r="C39" s="32" t="s">
        <v>46</v>
      </c>
      <c r="D39" s="42">
        <f ca="1">D38/I38</f>
        <v>0.57603686635944695</v>
      </c>
      <c r="E39" s="41">
        <f ca="1">E38/I38</f>
        <v>0.42396313364055299</v>
      </c>
      <c r="F39" s="42" t="str">
        <f>IF(A4=4,F38/$I38,"－")</f>
        <v>－</v>
      </c>
      <c r="G39" s="41" t="str">
        <f>IF(A4=4,G38/$I38,"－")</f>
        <v>－</v>
      </c>
      <c r="H39" s="27">
        <f ca="1">H38/I38</f>
        <v>0</v>
      </c>
      <c r="I39" s="5"/>
    </row>
    <row r="40" spans="1:9">
      <c r="A40" s="119"/>
      <c r="B40" s="114" t="s">
        <v>30</v>
      </c>
      <c r="C40" s="33" t="s">
        <v>10</v>
      </c>
      <c r="D40" s="44">
        <f ca="1">IF(A4=4,COUNTIFS(INDIRECT($A$5),4,市民!$D$8:$D$1398,6),COUNTIFS(INDIRECT($A$5),1,市民!$D$8:$D$1398,6))</f>
        <v>24</v>
      </c>
      <c r="E40" s="45">
        <f ca="1">IF(A4=4,COUNTIFS(INDIRECT($A$5),3,市民!$D$8:$D$1398,6),COUNTIFS(INDIRECT($A$5),2,市民!$D$8:$D$1398,6))</f>
        <v>11</v>
      </c>
      <c r="F40" s="44" t="str">
        <f ca="1">IF(A4=4,COUNTIFS(INDIRECT($A$5),2,市民!$D$8:$D$1398,6),"－")</f>
        <v>－</v>
      </c>
      <c r="G40" s="45" t="str">
        <f ca="1">IF(A4=4,COUNTIFS(INDIRECT($A$5),1,市民!$D$8:$D$1398,6),"－")</f>
        <v>－</v>
      </c>
      <c r="H40" s="29">
        <f ca="1">COUNTIFS(INDIRECT($A$5),"",市民!$D$8:$D$1398,6)+COUNTIFS(INDIRECT($A$5),"0",市民!$D$8:$D$1398,6)</f>
        <v>0</v>
      </c>
      <c r="I40" s="10">
        <f ca="1">SUM(D40:H40)</f>
        <v>35</v>
      </c>
    </row>
    <row r="41" spans="1:9">
      <c r="A41" s="119"/>
      <c r="B41" s="115"/>
      <c r="C41" s="32" t="s">
        <v>46</v>
      </c>
      <c r="D41" s="42">
        <f ca="1">D40/I40</f>
        <v>0.68571428571428572</v>
      </c>
      <c r="E41" s="41">
        <f ca="1">E40/I40</f>
        <v>0.31428571428571428</v>
      </c>
      <c r="F41" s="42" t="str">
        <f>IF(A4=4,F40/$I40,"－")</f>
        <v>－</v>
      </c>
      <c r="G41" s="41" t="str">
        <f>IF(A4=4,G40/$I40,"－")</f>
        <v>－</v>
      </c>
      <c r="H41" s="27">
        <f ca="1">H40/I40</f>
        <v>0</v>
      </c>
      <c r="I41" s="5"/>
    </row>
    <row r="42" spans="1:9">
      <c r="A42" s="119"/>
      <c r="B42" s="116" t="s">
        <v>31</v>
      </c>
      <c r="C42" s="35" t="s">
        <v>10</v>
      </c>
      <c r="D42" s="46">
        <f ca="1">IF(A4=4,COUNTIFS(INDIRECT($A$5),4,市民!$D$8:$D$1398,7),COUNTIFS(INDIRECT($A$5),1,市民!$D$8:$D$1398,7))</f>
        <v>137</v>
      </c>
      <c r="E42" s="49">
        <f ca="1">IF(A4=4,COUNTIFS(INDIRECT($A$5),3,市民!$D$8:$D$1398,7),COUNTIFS(INDIRECT($A$5),2,市民!$D$8:$D$1398,7))</f>
        <v>120</v>
      </c>
      <c r="F42" s="46" t="str">
        <f ca="1">IF(A4=4,COUNTIFS(INDIRECT($A$5),2,市民!$D$8:$D$1398,7),"－")</f>
        <v>－</v>
      </c>
      <c r="G42" s="49" t="str">
        <f ca="1">IF(A4=4,COUNTIFS(INDIRECT($A$5),1,市民!$D$8:$D$1398,7),"－")</f>
        <v>－</v>
      </c>
      <c r="H42" s="29">
        <f ca="1">COUNTIFS(INDIRECT($A$5),"",市民!$D$8:$D$1398,7)+COUNTIFS(INDIRECT($A$5),"0",市民!$D$8:$D$1398,7)</f>
        <v>2</v>
      </c>
      <c r="I42" s="10">
        <f ca="1">SUM(D42:H42)</f>
        <v>259</v>
      </c>
    </row>
    <row r="43" spans="1:9" ht="14.25" thickBot="1">
      <c r="A43" s="120"/>
      <c r="B43" s="117"/>
      <c r="C43" s="34" t="s">
        <v>46</v>
      </c>
      <c r="D43" s="39">
        <f ca="1">D42/I42</f>
        <v>0.52895752895752901</v>
      </c>
      <c r="E43" s="40">
        <f ca="1">E42/I42</f>
        <v>0.46332046332046334</v>
      </c>
      <c r="F43" s="39" t="str">
        <f>IF(A4=4,F42/$I42,"－")</f>
        <v>－</v>
      </c>
      <c r="G43" s="40" t="str">
        <f>IF(A4=4,G42/$I42,"－")</f>
        <v>－</v>
      </c>
      <c r="H43" s="25">
        <f ca="1">H42/I42</f>
        <v>7.7220077220077222E-3</v>
      </c>
      <c r="I43" s="5"/>
    </row>
    <row r="44" spans="1:9" ht="14.25" thickTop="1">
      <c r="A44" s="118" t="s">
        <v>32</v>
      </c>
      <c r="B44" s="121" t="s">
        <v>33</v>
      </c>
      <c r="C44" s="31" t="s">
        <v>10</v>
      </c>
      <c r="D44" s="36">
        <f ca="1">IF(A4=4,COUNTIFS(INDIRECT($A$5),4,市民!$M$8:$M$1398,1),COUNTIFS(INDIRECT($A$5),1,市民!$M$8:$M$1398,1))</f>
        <v>154</v>
      </c>
      <c r="E44" s="37">
        <f ca="1">IF(A4=4,COUNTIFS(INDIRECT($A$5),3,市民!$M$8:$M$1398,1),COUNTIFS(INDIRECT($A$5),2,市民!$M$8:$M$1398,1))</f>
        <v>168</v>
      </c>
      <c r="F44" s="36" t="str">
        <f ca="1">IF(A4=4,COUNTIFS(INDIRECT($A$5),2,市民!$M$8:$M$1398,1),"－")</f>
        <v>－</v>
      </c>
      <c r="G44" s="37" t="str">
        <f ca="1">IF(A4=4,COUNTIFS(INDIRECT($A$5),1,市民!$M$8:$M$1398,1),"－")</f>
        <v>－</v>
      </c>
      <c r="H44" s="24">
        <f ca="1">COUNTIFS(INDIRECT($A$5),"",市民!$M$8:$M$1398,1)+COUNTIFS(INDIRECT($A$5),"0",市民!$M$8:$M$1398,1)</f>
        <v>0</v>
      </c>
      <c r="I44" s="10">
        <f ca="1">SUM(D44:H44)</f>
        <v>322</v>
      </c>
    </row>
    <row r="45" spans="1:9">
      <c r="A45" s="119"/>
      <c r="B45" s="122"/>
      <c r="C45" s="32" t="s">
        <v>46</v>
      </c>
      <c r="D45" s="42">
        <f ca="1">D44/I44</f>
        <v>0.47826086956521741</v>
      </c>
      <c r="E45" s="41">
        <f ca="1">E44/I44</f>
        <v>0.52173913043478259</v>
      </c>
      <c r="F45" s="42" t="str">
        <f>IF(A4=4,F44/$I$44,"－")</f>
        <v>－</v>
      </c>
      <c r="G45" s="41" t="str">
        <f>IF(A4=4,G44/$I$44,"－")</f>
        <v>－</v>
      </c>
      <c r="H45" s="27">
        <f ca="1">H44/I44</f>
        <v>0</v>
      </c>
      <c r="I45" s="5"/>
    </row>
    <row r="46" spans="1:9">
      <c r="A46" s="119"/>
      <c r="B46" s="123" t="s">
        <v>34</v>
      </c>
      <c r="C46" s="33" t="s">
        <v>10</v>
      </c>
      <c r="D46" s="44">
        <f ca="1">IF(A4=4,COUNTIFS(INDIRECT($A$5),4,市民!$M$8:$M$1398,2),COUNTIFS(INDIRECT($A$5),1,市民!$M$8:$M$1398,2))</f>
        <v>518</v>
      </c>
      <c r="E46" s="45">
        <f ca="1">IF(A4=4,COUNTIFS(INDIRECT($A$5),3,市民!$M$8:$M$1398,2),COUNTIFS(INDIRECT($A$5),2,市民!$M$8:$M$1398,2))</f>
        <v>375</v>
      </c>
      <c r="F46" s="44" t="str">
        <f ca="1">IF(A4=4,COUNTIFS(INDIRECT($A$5),2,市民!$M$8:$M$1398,2),"－")</f>
        <v>－</v>
      </c>
      <c r="G46" s="45" t="str">
        <f ca="1">IF(A4=4,COUNTIFS(INDIRECT($A$5),1,市民!$M$8:$M$1398,2),"－")</f>
        <v>－</v>
      </c>
      <c r="H46" s="30">
        <f ca="1">COUNTIFS(INDIRECT($A$5),"",市民!$M$8:$M$1398,2)+COUNTIFS(INDIRECT($A$5),"0",市民!$M$8:$M$1398,2)</f>
        <v>5</v>
      </c>
      <c r="I46" s="10">
        <f ca="1">SUM(D46:H46)</f>
        <v>898</v>
      </c>
    </row>
    <row r="47" spans="1:9">
      <c r="A47" s="119"/>
      <c r="B47" s="122"/>
      <c r="C47" s="32" t="s">
        <v>46</v>
      </c>
      <c r="D47" s="42">
        <f ca="1">D46/I46</f>
        <v>0.57683741648106901</v>
      </c>
      <c r="E47" s="41">
        <f ca="1">E46/I46</f>
        <v>0.41759465478841873</v>
      </c>
      <c r="F47" s="42" t="str">
        <f>IF(A4=4,F46/$I$46,"－")</f>
        <v>－</v>
      </c>
      <c r="G47" s="41" t="str">
        <f>IF(A4=4,G46/$I$46,"－")</f>
        <v>－</v>
      </c>
      <c r="H47" s="27">
        <f ca="1">H46/I46</f>
        <v>5.5679287305122494E-3</v>
      </c>
      <c r="I47" s="5"/>
    </row>
    <row r="48" spans="1:9">
      <c r="A48" s="119"/>
      <c r="B48" s="123" t="s">
        <v>35</v>
      </c>
      <c r="C48" s="33" t="s">
        <v>10</v>
      </c>
      <c r="D48" s="43">
        <f ca="1">IF(A4=4,COUNTIFS(INDIRECT($A$5),4,市民!$M$8:$M$1398,3),COUNTIFS(INDIRECT($A$5),1,市民!$M$8:$M$1398,3))</f>
        <v>77</v>
      </c>
      <c r="E48" s="45">
        <f ca="1">IF(A4=4,COUNTIFS(INDIRECT($A$5),3,市民!$M$8:$M$1398,3),COUNTIFS(INDIRECT($A$5),2,市民!$M$8:$M$1398,3))</f>
        <v>70</v>
      </c>
      <c r="F48" s="44" t="str">
        <f ca="1">IF(A4=4,COUNTIFS(INDIRECT($A$5),2,市民!$M$8:$M$1398,3),"－")</f>
        <v>－</v>
      </c>
      <c r="G48" s="45" t="str">
        <f ca="1">IF(A4=4,COUNTIFS(INDIRECT($A$5),1,市民!$M$8:$M$1398,3),"－")</f>
        <v>－</v>
      </c>
      <c r="H48" s="30">
        <f ca="1">COUNTIFS(INDIRECT($A$5),"",市民!$M$8:$M$1398,3)+COUNTIFS(INDIRECT($A$5),"0",市民!$M$8:$M$1398,3)</f>
        <v>0</v>
      </c>
      <c r="I48" s="10">
        <f ca="1">SUM(D48:H48)</f>
        <v>147</v>
      </c>
    </row>
    <row r="49" spans="1:9" ht="14.25" thickBot="1">
      <c r="A49" s="120"/>
      <c r="B49" s="125"/>
      <c r="C49" s="34" t="s">
        <v>46</v>
      </c>
      <c r="D49" s="38">
        <f ca="1">D48/I48</f>
        <v>0.52380952380952384</v>
      </c>
      <c r="E49" s="40">
        <f ca="1">E48/I48</f>
        <v>0.47619047619047616</v>
      </c>
      <c r="F49" s="39" t="str">
        <f>IF(A4=4,F48/$I$48,"－")</f>
        <v>－</v>
      </c>
      <c r="G49" s="40" t="str">
        <f>IF(A4=4,G48/$I$48,"－")</f>
        <v>－</v>
      </c>
      <c r="H49" s="25">
        <f ca="1">H48/I48</f>
        <v>0</v>
      </c>
      <c r="I49" s="5"/>
    </row>
    <row r="50" spans="1:9" ht="14.25" thickTop="1">
      <c r="A50" s="118" t="s">
        <v>47</v>
      </c>
      <c r="B50" s="133" t="s">
        <v>48</v>
      </c>
      <c r="C50" s="31" t="s">
        <v>10</v>
      </c>
      <c r="D50" s="36">
        <f ca="1">IF(A4=4,COUNTIFS(INDIRECT($A$5),4,市民!$E$8:$E$1398,1),COUNTIFS(INDIRECT($A$5),1,市民!$E$8:$E$1398,1))</f>
        <v>86</v>
      </c>
      <c r="E50" s="37">
        <f ca="1">IF(A4=4,COUNTIFS(INDIRECT($A$5),3,市民!$E$8:$E$1398,1),COUNTIFS(INDIRECT($A$5),2,市民!$E$8:$E$1398,1))</f>
        <v>73</v>
      </c>
      <c r="F50" s="36" t="str">
        <f ca="1">IF(A4=4,COUNTIFS(INDIRECT($A$5),2,市民!$E$8:$E$1398,1),"－")</f>
        <v>－</v>
      </c>
      <c r="G50" s="37" t="str">
        <f ca="1">IF(A4=4,COUNTIFS(INDIRECT($A$5),1,市民!$E$8:$E$1398,1),"－")</f>
        <v>－</v>
      </c>
      <c r="H50" s="24">
        <f ca="1">COUNTIFS(INDIRECT($A$5),"",市民!$E$8:$E$1398,1)+COUNTIFS(INDIRECT($A$5),"0",市民!$E$8:$E$1398,1)</f>
        <v>0</v>
      </c>
      <c r="I50" s="10">
        <f ca="1">SUM(D50:H50)</f>
        <v>159</v>
      </c>
    </row>
    <row r="51" spans="1:9">
      <c r="A51" s="119"/>
      <c r="B51" s="115"/>
      <c r="C51" s="32" t="s">
        <v>46</v>
      </c>
      <c r="D51" s="42">
        <f ca="1">D50/I50</f>
        <v>0.54088050314465408</v>
      </c>
      <c r="E51" s="41">
        <f ca="1">E50/I50</f>
        <v>0.45911949685534592</v>
      </c>
      <c r="F51" s="42" t="str">
        <f>IF(A4=4,F50/$I$50,"－")</f>
        <v>－</v>
      </c>
      <c r="G51" s="41" t="str">
        <f>IF(A4=4,G50/$I$50,"－")</f>
        <v>－</v>
      </c>
      <c r="H51" s="27">
        <f ca="1">H50/I50</f>
        <v>0</v>
      </c>
      <c r="I51" s="5"/>
    </row>
    <row r="52" spans="1:9">
      <c r="A52" s="119"/>
      <c r="B52" s="112" t="s">
        <v>49</v>
      </c>
      <c r="C52" s="35" t="s">
        <v>10</v>
      </c>
      <c r="D52" s="46">
        <f ca="1">IF(A4=4,COUNTIFS(INDIRECT($A$5),4,市民!$E$8:$E$1398,2),COUNTIFS(INDIRECT($A$5),1,市民!$E$8:$E$1398,2))</f>
        <v>29</v>
      </c>
      <c r="E52" s="49">
        <f ca="1">IF(A4=4,COUNTIFS(INDIRECT($A$5),3,市民!$E$8:$E$1398,2),COUNTIFS(INDIRECT($A$5),2,市民!$E$8:$E$1398,2))</f>
        <v>30</v>
      </c>
      <c r="F52" s="46" t="str">
        <f ca="1">IF(A4=4,COUNTIFS(INDIRECT($A$5),2,市民!$E$8:$E$1398,2),"－")</f>
        <v>－</v>
      </c>
      <c r="G52" s="49" t="str">
        <f ca="1">IF(A4=4,COUNTIFS(INDIRECT($A$5),1,市民!$E$8:$E$1398,2),"－")</f>
        <v>－</v>
      </c>
      <c r="H52" s="29">
        <f ca="1">COUNTIFS(INDIRECT($A$5),"",市民!$E$8:$E$1398,2)+COUNTIFS(INDIRECT($A$5),"0",市民!$E$8:$E$1398,2)</f>
        <v>0</v>
      </c>
      <c r="I52" s="10">
        <f ca="1">SUM(D52:H52)</f>
        <v>59</v>
      </c>
    </row>
    <row r="53" spans="1:9">
      <c r="A53" s="119"/>
      <c r="B53" s="115"/>
      <c r="C53" s="32" t="s">
        <v>46</v>
      </c>
      <c r="D53" s="42">
        <f ca="1">D52/I52</f>
        <v>0.49152542372881358</v>
      </c>
      <c r="E53" s="41">
        <f ca="1">E52/I52</f>
        <v>0.50847457627118642</v>
      </c>
      <c r="F53" s="42" t="str">
        <f>IF(A4=4,F52/$I$52,"－")</f>
        <v>－</v>
      </c>
      <c r="G53" s="41" t="str">
        <f>IF(A4=4,G52/$I$52,"－")</f>
        <v>－</v>
      </c>
      <c r="H53" s="27">
        <f ca="1">H52/I52</f>
        <v>0</v>
      </c>
      <c r="I53" s="5"/>
    </row>
    <row r="54" spans="1:9">
      <c r="A54" s="119"/>
      <c r="B54" s="112" t="s">
        <v>50</v>
      </c>
      <c r="C54" s="35" t="s">
        <v>10</v>
      </c>
      <c r="D54" s="46">
        <f ca="1">IF(A4=4,COUNTIFS(INDIRECT($A$5),4,市民!$E$8:$E$1398,3),COUNTIFS(INDIRECT($A$5),1,市民!$E$8:$E$1398,3))</f>
        <v>56</v>
      </c>
      <c r="E54" s="49">
        <f ca="1">IF(A4=4,COUNTIFS(INDIRECT($A$5),3,市民!$E$8:$E$1398,3),COUNTIFS(INDIRECT($A$5),2,市民!$E$8:$E$1398,3))</f>
        <v>51</v>
      </c>
      <c r="F54" s="46" t="str">
        <f ca="1">IF(A4=4,COUNTIFS(INDIRECT($A$5),2,市民!$E$8:$E$1398,3),"－")</f>
        <v>－</v>
      </c>
      <c r="G54" s="49" t="str">
        <f ca="1">IF(A4=4,COUNTIFS(INDIRECT($A$5),1,市民!$E$8:$E$1398,3),"－")</f>
        <v>－</v>
      </c>
      <c r="H54" s="29">
        <f ca="1">COUNTIFS(INDIRECT($A$5),"",市民!$E$8:$E$1398,3)+COUNTIFS(INDIRECT($A$5),"0",市民!$E$8:$E$1398,3)</f>
        <v>0</v>
      </c>
      <c r="I54" s="10">
        <f ca="1">SUM(D54:H54)</f>
        <v>107</v>
      </c>
    </row>
    <row r="55" spans="1:9">
      <c r="A55" s="119"/>
      <c r="B55" s="115"/>
      <c r="C55" s="32" t="s">
        <v>46</v>
      </c>
      <c r="D55" s="42">
        <f ca="1">D54/I54</f>
        <v>0.52336448598130836</v>
      </c>
      <c r="E55" s="41">
        <f ca="1">E54/I54</f>
        <v>0.47663551401869159</v>
      </c>
      <c r="F55" s="42" t="str">
        <f>IF(A4=4,F54/$I$54,"－")</f>
        <v>－</v>
      </c>
      <c r="G55" s="41" t="str">
        <f>IF(A4=4,G54/$I$54,"－")</f>
        <v>－</v>
      </c>
      <c r="H55" s="27">
        <f ca="1">H54/I54</f>
        <v>0</v>
      </c>
      <c r="I55" s="5"/>
    </row>
    <row r="56" spans="1:9">
      <c r="A56" s="119"/>
      <c r="B56" s="112" t="s">
        <v>51</v>
      </c>
      <c r="C56" s="35" t="s">
        <v>10</v>
      </c>
      <c r="D56" s="46">
        <f ca="1">IF(A4=4,COUNTIFS(INDIRECT($A$5),4,市民!$E$8:$E$1398,4),COUNTIFS(INDIRECT($A$5),1,市民!$E$8:$E$1398,4))</f>
        <v>35</v>
      </c>
      <c r="E56" s="49">
        <f ca="1">IF(A4=4,COUNTIFS(INDIRECT($A$5),3,市民!$E$8:$E$1398,4),COUNTIFS(INDIRECT($A$5),2,市民!$E$8:$E$1398,4))</f>
        <v>24</v>
      </c>
      <c r="F56" s="46" t="str">
        <f ca="1">IF(A4=4,COUNTIFS(INDIRECT($A$5),2,市民!$E$8:$E$1398,4),"－")</f>
        <v>－</v>
      </c>
      <c r="G56" s="49" t="str">
        <f ca="1">IF(A4=4,COUNTIFS(INDIRECT($A$5),1,市民!$E$8:$E$1398,4),"－")</f>
        <v>－</v>
      </c>
      <c r="H56" s="29">
        <f ca="1">COUNTIFS(INDIRECT($A$5),"",市民!$E$8:$E$1398,4)+COUNTIFS(INDIRECT($A$5),"0",市民!$E$8:$E$1398,4)</f>
        <v>0</v>
      </c>
      <c r="I56" s="10">
        <f ca="1">SUM(D56:H56)</f>
        <v>59</v>
      </c>
    </row>
    <row r="57" spans="1:9">
      <c r="A57" s="119"/>
      <c r="B57" s="115"/>
      <c r="C57" s="32" t="s">
        <v>46</v>
      </c>
      <c r="D57" s="42">
        <f ca="1">D56/I56</f>
        <v>0.59322033898305082</v>
      </c>
      <c r="E57" s="41">
        <f ca="1">E56/I56</f>
        <v>0.40677966101694918</v>
      </c>
      <c r="F57" s="42" t="str">
        <f>IF(A4=4,F56/$I$56,"－")</f>
        <v>－</v>
      </c>
      <c r="G57" s="41" t="str">
        <f>IF(A4=4,G56/$I$56,"－")</f>
        <v>－</v>
      </c>
      <c r="H57" s="27">
        <f ca="1">H56/I56</f>
        <v>0</v>
      </c>
      <c r="I57" s="5"/>
    </row>
    <row r="58" spans="1:9">
      <c r="A58" s="119"/>
      <c r="B58" s="112" t="s">
        <v>52</v>
      </c>
      <c r="C58" s="35" t="s">
        <v>10</v>
      </c>
      <c r="D58" s="46">
        <f ca="1">IF(A4=4,COUNTIFS(INDIRECT($A$5),4,市民!$E$8:$E$1398,5),COUNTIFS(INDIRECT($A$5),1,市民!$E$8:$E$1398,5))</f>
        <v>79</v>
      </c>
      <c r="E58" s="49">
        <f ca="1">IF(A4=4,COUNTIFS(INDIRECT($A$5),3,市民!$E$8:$E$1398,5),COUNTIFS(INDIRECT($A$5),2,市民!$E$8:$E$1398,5))</f>
        <v>70</v>
      </c>
      <c r="F58" s="46" t="str">
        <f ca="1">IF(A4=4,COUNTIFS(INDIRECT($A$5),2,市民!$E$8:$E$1398,5),"－")</f>
        <v>－</v>
      </c>
      <c r="G58" s="49" t="str">
        <f ca="1">IF(A4=4,COUNTIFS(INDIRECT($A$5),1,市民!$E$8:$E$1398,5),"－")</f>
        <v>－</v>
      </c>
      <c r="H58" s="29">
        <f ca="1">COUNTIFS(INDIRECT($A$5),"",市民!$E$8:$E$1398,5)+COUNTIFS(INDIRECT($A$5),"0",市民!$E$8:$E$1398,5)</f>
        <v>2</v>
      </c>
      <c r="I58" s="10">
        <f ca="1">SUM(D58:H58)</f>
        <v>151</v>
      </c>
    </row>
    <row r="59" spans="1:9">
      <c r="A59" s="119"/>
      <c r="B59" s="115"/>
      <c r="C59" s="32" t="s">
        <v>46</v>
      </c>
      <c r="D59" s="42">
        <f ca="1">D58/I58</f>
        <v>0.52317880794701987</v>
      </c>
      <c r="E59" s="41">
        <f ca="1">E58/I58</f>
        <v>0.46357615894039733</v>
      </c>
      <c r="F59" s="42" t="str">
        <f>IF(A4=4,F58/$I$58,"－")</f>
        <v>－</v>
      </c>
      <c r="G59" s="41" t="str">
        <f>IF(A4=4,G58/$I$58,"－")</f>
        <v>－</v>
      </c>
      <c r="H59" s="27">
        <f ca="1">H58/I58</f>
        <v>1.3245033112582781E-2</v>
      </c>
      <c r="I59" s="5"/>
    </row>
    <row r="60" spans="1:9">
      <c r="A60" s="119"/>
      <c r="B60" s="112" t="s">
        <v>53</v>
      </c>
      <c r="C60" s="35" t="s">
        <v>10</v>
      </c>
      <c r="D60" s="46">
        <f ca="1">IF(A4=4,COUNTIFS(INDIRECT($A$5),4,市民!$E$8:$E$1398,6),COUNTIFS(INDIRECT($A$5),1,市民!$E$8:$E$1398,6))</f>
        <v>41</v>
      </c>
      <c r="E60" s="49">
        <f ca="1">IF(A4=4,COUNTIFS(INDIRECT($A$5),3,市民!$E$8:$E$1398,6),COUNTIFS(INDIRECT($A$5),2,市民!$E$8:$E$1398,6))</f>
        <v>27</v>
      </c>
      <c r="F60" s="46" t="str">
        <f ca="1">IF(A4=4,COUNTIFS(INDIRECT($A$5),2,市民!$E$8:$E$1398,6),"－")</f>
        <v>－</v>
      </c>
      <c r="G60" s="49" t="str">
        <f ca="1">IF(A4=4,COUNTIFS(INDIRECT($A$5),1,市民!$E$8:$E$1398,6),"－")</f>
        <v>－</v>
      </c>
      <c r="H60" s="29">
        <f ca="1">COUNTIFS(INDIRECT($A$5),"",市民!$E$8:$E$1398,6)+COUNTIFS(INDIRECT($A$5),"0",市民!$E$8:$E$1398,6)</f>
        <v>0</v>
      </c>
      <c r="I60" s="10">
        <f ca="1">SUM(D60:H60)</f>
        <v>68</v>
      </c>
    </row>
    <row r="61" spans="1:9">
      <c r="A61" s="119"/>
      <c r="B61" s="115"/>
      <c r="C61" s="32" t="s">
        <v>46</v>
      </c>
      <c r="D61" s="42">
        <f ca="1">D60/I60</f>
        <v>0.6029411764705882</v>
      </c>
      <c r="E61" s="41">
        <f ca="1">E60/I60</f>
        <v>0.39705882352941174</v>
      </c>
      <c r="F61" s="42" t="str">
        <f>IF(A4=4,F60/$I$60,"－")</f>
        <v>－</v>
      </c>
      <c r="G61" s="41" t="str">
        <f>IF(A4=4,G60/$I$60,"－")</f>
        <v>－</v>
      </c>
      <c r="H61" s="27">
        <f ca="1">H60/I60</f>
        <v>0</v>
      </c>
      <c r="I61" s="5"/>
    </row>
    <row r="62" spans="1:9">
      <c r="A62" s="119"/>
      <c r="B62" s="112" t="s">
        <v>54</v>
      </c>
      <c r="C62" s="35" t="s">
        <v>10</v>
      </c>
      <c r="D62" s="46">
        <f ca="1">IF(A4=4,COUNTIFS(INDIRECT($A$5),4,市民!$E$8:$E$1398,7),COUNTIFS(INDIRECT($A$5),1,市民!$E$8:$E$1398,7))</f>
        <v>45</v>
      </c>
      <c r="E62" s="49">
        <f ca="1">IF(A4=4,COUNTIFS(INDIRECT($A$5),3,市民!$E$8:$E$1398,7),COUNTIFS(INDIRECT($A$5),2,市民!$E$8:$E$1398,7))</f>
        <v>39</v>
      </c>
      <c r="F62" s="46" t="str">
        <f ca="1">IF(A4=4,COUNTIFS(INDIRECT($A$5),2,市民!$E$8:$E$1398,7),"－")</f>
        <v>－</v>
      </c>
      <c r="G62" s="49" t="str">
        <f ca="1">IF(A4=4,COUNTIFS(INDIRECT($A$5),1,市民!$E$8:$E$1398,7),"－")</f>
        <v>－</v>
      </c>
      <c r="H62" s="29">
        <f ca="1">COUNTIFS(INDIRECT($A$5),"",市民!$E$8:$E$1398,7)+COUNTIFS(INDIRECT($A$5),"0",市民!$E$8:$E$1398,7)</f>
        <v>0</v>
      </c>
      <c r="I62" s="10">
        <f ca="1">SUM(D62:H62)</f>
        <v>84</v>
      </c>
    </row>
    <row r="63" spans="1:9">
      <c r="A63" s="119"/>
      <c r="B63" s="115"/>
      <c r="C63" s="32" t="s">
        <v>45</v>
      </c>
      <c r="D63" s="42">
        <f ca="1">D62/I62</f>
        <v>0.5357142857142857</v>
      </c>
      <c r="E63" s="41">
        <f ca="1">E62/I62</f>
        <v>0.4642857142857143</v>
      </c>
      <c r="F63" s="42" t="str">
        <f>IF(A4=4,F62/$I$62,"－")</f>
        <v>－</v>
      </c>
      <c r="G63" s="41" t="str">
        <f>IF(A4=4,G62/$I$62,"－")</f>
        <v>－</v>
      </c>
      <c r="H63" s="27">
        <f ca="1">H62/I62</f>
        <v>0</v>
      </c>
      <c r="I63" s="5"/>
    </row>
    <row r="64" spans="1:9">
      <c r="A64" s="119"/>
      <c r="B64" s="112" t="s">
        <v>55</v>
      </c>
      <c r="C64" s="35" t="s">
        <v>10</v>
      </c>
      <c r="D64" s="46">
        <f ca="1">IF(A4=4,COUNTIFS(INDIRECT($A$5),4,市民!$E$8:$E$1398,8),COUNTIFS(INDIRECT($A$5),1,市民!$E$8:$E$1398,8))</f>
        <v>56</v>
      </c>
      <c r="E64" s="49">
        <f ca="1">IF(A4=4,COUNTIFS(INDIRECT($A$5),3,市民!$E$8:$E$1398,8),COUNTIFS(INDIRECT($A$5),2,市民!$E$8:$E$1398,8))</f>
        <v>46</v>
      </c>
      <c r="F64" s="46" t="str">
        <f ca="1">IF(A4=4,COUNTIFS(INDIRECT($A$5),2,市民!$E$8:$E$1398,8),"－")</f>
        <v>－</v>
      </c>
      <c r="G64" s="49" t="str">
        <f ca="1">IF(A4=4,COUNTIFS(INDIRECT($A$5),1,市民!$E$8:$E$1398,8),"－")</f>
        <v>－</v>
      </c>
      <c r="H64" s="29">
        <f ca="1">COUNTIFS(INDIRECT($A$5),"",市民!$E$8:$E$1398,8)+COUNTIFS(INDIRECT($A$5),"0",市民!$E$8:$E$1398,8)</f>
        <v>0</v>
      </c>
      <c r="I64" s="10">
        <f ca="1">SUM(D64:H64)</f>
        <v>102</v>
      </c>
    </row>
    <row r="65" spans="1:9">
      <c r="A65" s="119"/>
      <c r="B65" s="115"/>
      <c r="C65" s="32" t="s">
        <v>46</v>
      </c>
      <c r="D65" s="42">
        <f ca="1">D64/I64</f>
        <v>0.5490196078431373</v>
      </c>
      <c r="E65" s="41">
        <f ca="1">E64/I64</f>
        <v>0.45098039215686275</v>
      </c>
      <c r="F65" s="42" t="str">
        <f>IF(A4=4,F64/$I$64,"－")</f>
        <v>－</v>
      </c>
      <c r="G65" s="41" t="str">
        <f>IF(A4=4,G64/$I$64,"－")</f>
        <v>－</v>
      </c>
      <c r="H65" s="27">
        <f ca="1">H64/I64</f>
        <v>0</v>
      </c>
      <c r="I65" s="5"/>
    </row>
    <row r="66" spans="1:9">
      <c r="A66" s="119"/>
      <c r="B66" s="112" t="s">
        <v>56</v>
      </c>
      <c r="C66" s="35" t="s">
        <v>10</v>
      </c>
      <c r="D66" s="46">
        <f ca="1">IF(A4=4,COUNTIFS(INDIRECT($A$5),4,市民!$E$8:$E$1398,9),COUNTIFS(INDIRECT($A$5),1,市民!$E$8:$E$1398,9))</f>
        <v>44</v>
      </c>
      <c r="E66" s="49">
        <f ca="1">IF(A4=4,COUNTIFS(INDIRECT($A$5),3,市民!$E$8:$E$1398,9),COUNTIFS(INDIRECT($A$5),2,市民!$E$8:$E$1398,9))</f>
        <v>50</v>
      </c>
      <c r="F66" s="46" t="str">
        <f ca="1">IF(A4=4,COUNTIFS(INDIRECT($A$5),2,市民!$E$8:$E$1398,9),"－")</f>
        <v>－</v>
      </c>
      <c r="G66" s="49" t="str">
        <f ca="1">IF(A4=4,COUNTIFS(INDIRECT($A$5),1,市民!$E$8:$E$1398,9),"－")</f>
        <v>－</v>
      </c>
      <c r="H66" s="29">
        <f ca="1">COUNTIFS(INDIRECT($A$5),"",市民!$E$8:$E$1398,9)+COUNTIFS(INDIRECT($A$5),"0",市民!$E$8:$E$1398,9)</f>
        <v>1</v>
      </c>
      <c r="I66" s="10">
        <f ca="1">SUM(D66:H66)</f>
        <v>95</v>
      </c>
    </row>
    <row r="67" spans="1:9">
      <c r="A67" s="119"/>
      <c r="B67" s="115"/>
      <c r="C67" s="32" t="s">
        <v>46</v>
      </c>
      <c r="D67" s="42">
        <f ca="1">D66/I66</f>
        <v>0.4631578947368421</v>
      </c>
      <c r="E67" s="41">
        <f ca="1">E66/I66</f>
        <v>0.52631578947368418</v>
      </c>
      <c r="F67" s="42" t="str">
        <f>IF(A4=4,F66/$I$66,"－")</f>
        <v>－</v>
      </c>
      <c r="G67" s="41" t="str">
        <f>IF(A4=4,G66/$I$66,"－")</f>
        <v>－</v>
      </c>
      <c r="H67" s="27">
        <f ca="1">H66/I66</f>
        <v>1.0526315789473684E-2</v>
      </c>
      <c r="I67" s="5"/>
    </row>
    <row r="68" spans="1:9">
      <c r="A68" s="119"/>
      <c r="B68" s="112" t="s">
        <v>57</v>
      </c>
      <c r="C68" s="35" t="s">
        <v>10</v>
      </c>
      <c r="D68" s="46">
        <f ca="1">IF(A4=4,COUNTIFS(INDIRECT($A$5),4,市民!$E$8:$E$1398,10),COUNTIFS(INDIRECT($A$5),1,市民!$E$8:$E$1398,10))</f>
        <v>27</v>
      </c>
      <c r="E68" s="49">
        <f ca="1">IF(A4=4,COUNTIFS(INDIRECT($A$5),3,市民!$E$8:$E$1398,10),COUNTIFS(INDIRECT($A$5),2,市民!$E$8:$E$1398,10))</f>
        <v>24</v>
      </c>
      <c r="F68" s="46" t="str">
        <f ca="1">IF(A4=4,COUNTIFS(INDIRECT($A$5),2,市民!$E$8:$E$1398,10),"－")</f>
        <v>－</v>
      </c>
      <c r="G68" s="49" t="str">
        <f ca="1">IF(A4=4,COUNTIFS(INDIRECT($A$5),1,市民!$E$8:$E$1398,10),"－")</f>
        <v>－</v>
      </c>
      <c r="H68" s="29">
        <f ca="1">COUNTIFS(INDIRECT($A$5),"",市民!$E$8:$E$1398,10)+COUNTIFS(INDIRECT($A$5),"0",市民!$E$8:$E$1398,10)</f>
        <v>0</v>
      </c>
      <c r="I68" s="10">
        <f ca="1">SUM(D68:H68)</f>
        <v>51</v>
      </c>
    </row>
    <row r="69" spans="1:9">
      <c r="A69" s="119"/>
      <c r="B69" s="115"/>
      <c r="C69" s="32" t="s">
        <v>46</v>
      </c>
      <c r="D69" s="42">
        <f ca="1">D68/I68</f>
        <v>0.52941176470588236</v>
      </c>
      <c r="E69" s="41">
        <f ca="1">E68/I68</f>
        <v>0.47058823529411764</v>
      </c>
      <c r="F69" s="42" t="str">
        <f>IF(A4=4,F68/$I$68,"－")</f>
        <v>－</v>
      </c>
      <c r="G69" s="41" t="str">
        <f>IF(A4=4,G68/$I$68,"－")</f>
        <v>－</v>
      </c>
      <c r="H69" s="27">
        <f ca="1">H68/I68</f>
        <v>0</v>
      </c>
      <c r="I69" s="5"/>
    </row>
    <row r="70" spans="1:9">
      <c r="A70" s="119"/>
      <c r="B70" s="112" t="s">
        <v>58</v>
      </c>
      <c r="C70" s="35" t="s">
        <v>10</v>
      </c>
      <c r="D70" s="46">
        <f ca="1">IF(A4=4,COUNTIFS(INDIRECT($A$5),4,市民!$E$8:$E$1398,11),COUNTIFS(INDIRECT($A$5),1,市民!$E$8:$E$1398,11))</f>
        <v>51</v>
      </c>
      <c r="E70" s="49">
        <f ca="1">IF(A4=4,COUNTIFS(INDIRECT($A$5),3,市民!$E$8:$E$1398,11),COUNTIFS(INDIRECT($A$5),2,市民!$E$8:$E$1398,11))</f>
        <v>36</v>
      </c>
      <c r="F70" s="46" t="str">
        <f ca="1">IF(A4=4,COUNTIFS(INDIRECT($A$5),2,市民!$E$8:$E$1398,11),"－")</f>
        <v>－</v>
      </c>
      <c r="G70" s="49" t="str">
        <f ca="1">IF(A4=4,COUNTIFS(INDIRECT($A$5),1,市民!$E$8:$E$1398,11),"－")</f>
        <v>－</v>
      </c>
      <c r="H70" s="29">
        <f ca="1">COUNTIFS(INDIRECT($A$5),"",市民!$E$8:$E$1398,11)+COUNTIFS(INDIRECT($A$5),"0",市民!$E$8:$E$1398,11)</f>
        <v>0</v>
      </c>
      <c r="I70" s="10">
        <f ca="1">SUM(D70:H70)</f>
        <v>87</v>
      </c>
    </row>
    <row r="71" spans="1:9">
      <c r="A71" s="119"/>
      <c r="B71" s="115"/>
      <c r="C71" s="32" t="s">
        <v>45</v>
      </c>
      <c r="D71" s="42">
        <f ca="1">D70/I70</f>
        <v>0.58620689655172409</v>
      </c>
      <c r="E71" s="41">
        <f ca="1">E70/I70</f>
        <v>0.41379310344827586</v>
      </c>
      <c r="F71" s="42" t="str">
        <f>IF(A4=4,F70/$I$70,"－")</f>
        <v>－</v>
      </c>
      <c r="G71" s="41" t="str">
        <f>IF(A4=4,G70/$I$70,"－")</f>
        <v>－</v>
      </c>
      <c r="H71" s="27">
        <f ca="1">H70/I70</f>
        <v>0</v>
      </c>
      <c r="I71" s="5"/>
    </row>
    <row r="72" spans="1:9">
      <c r="A72" s="119"/>
      <c r="B72" s="112" t="s">
        <v>59</v>
      </c>
      <c r="C72" s="35" t="s">
        <v>10</v>
      </c>
      <c r="D72" s="46">
        <f ca="1">IF(A4=4,COUNTIFS(INDIRECT($A$5),4,市民!$E$8:$E$1398,12),COUNTIFS(INDIRECT($A$5),1,市民!$E$8:$E$1398,12))</f>
        <v>49</v>
      </c>
      <c r="E72" s="49">
        <f ca="1">IF(A4=4,COUNTIFS(INDIRECT($A$5),3,市民!$E$8:$E$1398,12),COUNTIFS(INDIRECT($A$5),2,市民!$E$8:$E$1398,12))</f>
        <v>39</v>
      </c>
      <c r="F72" s="46" t="str">
        <f ca="1">IF(A4=4,COUNTIFS(INDIRECT($A$5),2,市民!$E$8:$E$1398,12),"－")</f>
        <v>－</v>
      </c>
      <c r="G72" s="49" t="str">
        <f ca="1">IF(A4=4,COUNTIFS(INDIRECT($A$5),1,市民!$E$8:$E$1398,12),"－")</f>
        <v>－</v>
      </c>
      <c r="H72" s="29">
        <f ca="1">COUNTIFS(INDIRECT($A$5),"",市民!$E$8:$E$1398,12)+COUNTIFS(INDIRECT($A$5),"0",市民!$E$8:$E$1398,12)</f>
        <v>0</v>
      </c>
      <c r="I72" s="10">
        <f ca="1">SUM(D72:H72)</f>
        <v>88</v>
      </c>
    </row>
    <row r="73" spans="1:9">
      <c r="A73" s="119"/>
      <c r="B73" s="115"/>
      <c r="C73" s="32" t="s">
        <v>46</v>
      </c>
      <c r="D73" s="42">
        <f ca="1">D72/I72</f>
        <v>0.55681818181818177</v>
      </c>
      <c r="E73" s="41">
        <f ca="1">E72/I72</f>
        <v>0.44318181818181818</v>
      </c>
      <c r="F73" s="42" t="str">
        <f>IF(A4=4,F72/$I$72,"－")</f>
        <v>－</v>
      </c>
      <c r="G73" s="41" t="str">
        <f>IF(A4=4,G72/$I$72,"－")</f>
        <v>－</v>
      </c>
      <c r="H73" s="27">
        <f ca="1">H72/I72</f>
        <v>0</v>
      </c>
      <c r="I73" s="5"/>
    </row>
    <row r="74" spans="1:9">
      <c r="A74" s="119"/>
      <c r="B74" s="112" t="s">
        <v>60</v>
      </c>
      <c r="C74" s="35" t="s">
        <v>10</v>
      </c>
      <c r="D74" s="46">
        <f ca="1">IF(A4=4,COUNTIFS(INDIRECT($A$5),4,市民!$E$8:$E$1398,13),COUNTIFS(INDIRECT($A$5),1,市民!$E$8:$E$1398,13))</f>
        <v>47</v>
      </c>
      <c r="E74" s="50">
        <f ca="1">IF(A4=4,COUNTIFS(INDIRECT($A$5),3,市民!$E$8:$E$1398,13),COUNTIFS(INDIRECT($A$5),2,市民!$E$8:$E$1398,13))</f>
        <v>25</v>
      </c>
      <c r="F74" s="46" t="str">
        <f ca="1">IF(A4=4,COUNTIFS(INDIRECT($A$5),2,市民!$E$8:$E$1398,13),"－")</f>
        <v>－</v>
      </c>
      <c r="G74" s="49" t="str">
        <f ca="1">IF(A4=4,COUNTIFS(INDIRECT($A$5),1,市民!$E$8:$E$1398,13),"－")</f>
        <v>－</v>
      </c>
      <c r="H74" s="29">
        <f ca="1">COUNTIFS(INDIRECT($A$5),"",市民!$E$8:$E$1398,13)+COUNTIFS(INDIRECT($A$5),"0",市民!$E$8:$E$1398,13)</f>
        <v>1</v>
      </c>
      <c r="I74" s="10">
        <f ca="1">SUM(D74:H74)</f>
        <v>73</v>
      </c>
    </row>
    <row r="75" spans="1:9">
      <c r="A75" s="119"/>
      <c r="B75" s="115"/>
      <c r="C75" s="32" t="s">
        <v>46</v>
      </c>
      <c r="D75" s="47">
        <f ca="1">D74/I74</f>
        <v>0.64383561643835618</v>
      </c>
      <c r="E75" s="41">
        <f ca="1">E74/I74</f>
        <v>0.34246575342465752</v>
      </c>
      <c r="F75" s="42" t="str">
        <f>IF(A4=4,F74/$I$74,"－")</f>
        <v>－</v>
      </c>
      <c r="G75" s="41" t="str">
        <f>IF(A4=4,G74/$I$74,"－")</f>
        <v>－</v>
      </c>
      <c r="H75" s="27">
        <f ca="1">H74/I74</f>
        <v>1.3698630136986301E-2</v>
      </c>
      <c r="I75" s="5"/>
    </row>
    <row r="76" spans="1:9">
      <c r="A76" s="119"/>
      <c r="B76" s="112" t="s">
        <v>61</v>
      </c>
      <c r="C76" s="35" t="s">
        <v>10</v>
      </c>
      <c r="D76" s="46">
        <f ca="1">IF(A4=4,COUNTIFS(INDIRECT($A$5),4,市民!$E$8:$E$1398,14),COUNTIFS(INDIRECT($A$5),1,市民!$E$8:$E$1398,14))</f>
        <v>21</v>
      </c>
      <c r="E76" s="49">
        <f ca="1">IF(A4=4,COUNTIFS(INDIRECT($A$5),3,市民!$E$8:$E$1398,14),COUNTIFS(INDIRECT($A$5),2,市民!$E$8:$E$1398,14))</f>
        <v>22</v>
      </c>
      <c r="F76" s="46" t="str">
        <f ca="1">IF(A4=4,COUNTIFS(INDIRECT($A$5),2,市民!$E$8:$E$1398,14),"－")</f>
        <v>－</v>
      </c>
      <c r="G76" s="49" t="str">
        <f ca="1">IF(A4=4,COUNTIFS(INDIRECT($A$5),1,市民!$E$8:$E$1398,14),"－")</f>
        <v>－</v>
      </c>
      <c r="H76" s="29">
        <f ca="1">COUNTIFS(INDIRECT($A$5),"",市民!$E$8:$E$1398,14)+COUNTIFS(INDIRECT($A$5),"0",市民!$E$8:$E$1398,14)</f>
        <v>0</v>
      </c>
      <c r="I76" s="10">
        <f ca="1">SUM(D76:H76)</f>
        <v>43</v>
      </c>
    </row>
    <row r="77" spans="1:9">
      <c r="A77" s="119"/>
      <c r="B77" s="115"/>
      <c r="C77" s="32" t="s">
        <v>45</v>
      </c>
      <c r="D77" s="47">
        <f ca="1">D76/I76</f>
        <v>0.48837209302325579</v>
      </c>
      <c r="E77" s="41">
        <f ca="1">E76/I76</f>
        <v>0.51162790697674421</v>
      </c>
      <c r="F77" s="42" t="str">
        <f>IF(A4=4,F76/$I$76,"－")</f>
        <v>－</v>
      </c>
      <c r="G77" s="41" t="str">
        <f>IF(A4=4,G76/$I$76,"－")</f>
        <v>－</v>
      </c>
      <c r="H77" s="27">
        <f ca="1">H76/I76</f>
        <v>0</v>
      </c>
      <c r="I77" s="5"/>
    </row>
    <row r="78" spans="1:9">
      <c r="A78" s="119"/>
      <c r="B78" s="112" t="s">
        <v>62</v>
      </c>
      <c r="C78" s="35" t="s">
        <v>10</v>
      </c>
      <c r="D78" s="46">
        <f ca="1">IF(A4=4,COUNTIFS(INDIRECT($A$5),4,市民!$E$8:$E$1398,15),COUNTIFS(INDIRECT($A$5),1,市民!$E$8:$E$1398,15))</f>
        <v>50</v>
      </c>
      <c r="E78" s="49">
        <f ca="1">IF(A4=4,COUNTIFS(INDIRECT($A$5),3,市民!$E$8:$E$1398,15),COUNTIFS(INDIRECT($A$5),2,市民!$E$8:$E$1398,15))</f>
        <v>25</v>
      </c>
      <c r="F78" s="46" t="str">
        <f ca="1">IF(A4=4,COUNTIFS(INDIRECT($A$5),2,市民!$E$8:$E$1398,15),"－")</f>
        <v>－</v>
      </c>
      <c r="G78" s="49" t="str">
        <f ca="1">IF(A4=4,COUNTIFS(INDIRECT($A$5),1,市民!$E$8:$E$1398,15),"－")</f>
        <v>－</v>
      </c>
      <c r="H78" s="29">
        <f ca="1">COUNTIFS(INDIRECT($A$5),"",市民!$E$8:$E$1398,15)+COUNTIFS(INDIRECT($A$5),"0",市民!$E$8:$E$1398,15)</f>
        <v>0</v>
      </c>
      <c r="I78" s="10">
        <f ca="1">SUM(D78:H78)</f>
        <v>75</v>
      </c>
    </row>
    <row r="79" spans="1:9">
      <c r="A79" s="119"/>
      <c r="B79" s="115"/>
      <c r="C79" s="32" t="s">
        <v>46</v>
      </c>
      <c r="D79" s="47">
        <f ca="1">D78/I78</f>
        <v>0.66666666666666663</v>
      </c>
      <c r="E79" s="41">
        <f ca="1">E78/I78</f>
        <v>0.33333333333333331</v>
      </c>
      <c r="F79" s="42" t="str">
        <f>IF(A4=4,F78/$I$78,"－")</f>
        <v>－</v>
      </c>
      <c r="G79" s="41" t="str">
        <f>IF(A4=4,G78/$I$78,"－")</f>
        <v>－</v>
      </c>
      <c r="H79" s="27">
        <f ca="1">H78/I78</f>
        <v>0</v>
      </c>
      <c r="I79" s="5"/>
    </row>
    <row r="80" spans="1:9">
      <c r="A80" s="119"/>
      <c r="B80" s="112" t="s">
        <v>63</v>
      </c>
      <c r="C80" s="35" t="s">
        <v>10</v>
      </c>
      <c r="D80" s="48">
        <f ca="1">IF(A4=4,COUNTIFS(INDIRECT($A$5),4,市民!$E$8:$E$1398,16),COUNTIFS(INDIRECT($A$5),1,市民!$E$8:$E$1398,16))</f>
        <v>33</v>
      </c>
      <c r="E80" s="49">
        <f ca="1">IF(A4=4,COUNTIFS(INDIRECT($A$5),3,市民!$E$8:$E$1398,16),COUNTIFS(INDIRECT($A$5),2,市民!$E$8:$E$1398,16))</f>
        <v>31</v>
      </c>
      <c r="F80" s="46" t="str">
        <f ca="1">IF(A4=4,COUNTIFS(INDIRECT($A$5),2,市民!$E$8:$E$1398,16),"－")</f>
        <v>－</v>
      </c>
      <c r="G80" s="49" t="str">
        <f ca="1">IF(A4=4,COUNTIFS(INDIRECT($A$5),1,市民!$E$8:$E$1398,16),"－")</f>
        <v>－</v>
      </c>
      <c r="H80" s="29">
        <f ca="1">COUNTIFS(INDIRECT($A$5),"",市民!$E$8:$E$1398,16)+COUNTIFS(INDIRECT($A$5),"0",市民!$E$8:$E$1398,16)</f>
        <v>0</v>
      </c>
      <c r="I80" s="10">
        <f ca="1">SUM(D80:H80)</f>
        <v>64</v>
      </c>
    </row>
    <row r="81" spans="1:9" ht="14.25" thickBot="1">
      <c r="A81" s="120"/>
      <c r="B81" s="113"/>
      <c r="C81" s="34" t="s">
        <v>46</v>
      </c>
      <c r="D81" s="38">
        <f ca="1">D80/I80</f>
        <v>0.515625</v>
      </c>
      <c r="E81" s="40">
        <f ca="1">E80/I80</f>
        <v>0.484375</v>
      </c>
      <c r="F81" s="39" t="str">
        <f>IF(A4=4,F80/$I$80,"－")</f>
        <v>－</v>
      </c>
      <c r="G81" s="40" t="str">
        <f>IF(A4=4,G80/$I$80,"－")</f>
        <v>－</v>
      </c>
      <c r="H81" s="25">
        <f ca="1">H80/I80</f>
        <v>0</v>
      </c>
      <c r="I81" s="5"/>
    </row>
    <row r="82" spans="1:9" ht="14.25" thickTop="1"/>
  </sheetData>
  <mergeCells count="44">
    <mergeCell ref="B76:B77"/>
    <mergeCell ref="A50:A81"/>
    <mergeCell ref="B50:B51"/>
    <mergeCell ref="B52:B53"/>
    <mergeCell ref="B54:B55"/>
    <mergeCell ref="B56:B57"/>
    <mergeCell ref="B58:B59"/>
    <mergeCell ref="B60:B61"/>
    <mergeCell ref="B62:B63"/>
    <mergeCell ref="B64:B65"/>
    <mergeCell ref="B80:B81"/>
    <mergeCell ref="B66:B67"/>
    <mergeCell ref="B68:B69"/>
    <mergeCell ref="B70:B71"/>
    <mergeCell ref="B78:B79"/>
    <mergeCell ref="B72:B73"/>
    <mergeCell ref="B74:B75"/>
    <mergeCell ref="A6:B7"/>
    <mergeCell ref="A8:A11"/>
    <mergeCell ref="A3:H3"/>
    <mergeCell ref="B10:B11"/>
    <mergeCell ref="B8:B9"/>
    <mergeCell ref="A12:A29"/>
    <mergeCell ref="B16:B17"/>
    <mergeCell ref="B14:B15"/>
    <mergeCell ref="B12:B13"/>
    <mergeCell ref="B30:B31"/>
    <mergeCell ref="B18:B19"/>
    <mergeCell ref="B20:B21"/>
    <mergeCell ref="B22:B23"/>
    <mergeCell ref="B24:B25"/>
    <mergeCell ref="B26:B27"/>
    <mergeCell ref="B28:B29"/>
    <mergeCell ref="B40:B41"/>
    <mergeCell ref="B42:B43"/>
    <mergeCell ref="A30:A43"/>
    <mergeCell ref="A44:A49"/>
    <mergeCell ref="B44:B45"/>
    <mergeCell ref="B46:B47"/>
    <mergeCell ref="B32:B33"/>
    <mergeCell ref="B34:B35"/>
    <mergeCell ref="B36:B37"/>
    <mergeCell ref="B38:B39"/>
    <mergeCell ref="B48:B49"/>
  </mergeCells>
  <phoneticPr fontId="18"/>
  <conditionalFormatting sqref="D7:G7">
    <cfRule type="top10" dxfId="151" priority="78" bottom="1" rank="1"/>
    <cfRule type="top10" dxfId="150" priority="79" rank="1"/>
  </conditionalFormatting>
  <conditionalFormatting sqref="D9:G9">
    <cfRule type="top10" dxfId="149" priority="77" bottom="1" rank="1"/>
  </conditionalFormatting>
  <conditionalFormatting sqref="D11:G11">
    <cfRule type="top10" dxfId="148" priority="76" bottom="1" rank="1"/>
    <cfRule type="top10" dxfId="147" priority="80" rank="1"/>
  </conditionalFormatting>
  <conditionalFormatting sqref="D13:G13">
    <cfRule type="top10" dxfId="146" priority="75" bottom="1" rank="1"/>
    <cfRule type="top10" dxfId="145" priority="100" rank="1"/>
  </conditionalFormatting>
  <conditionalFormatting sqref="D15:G15">
    <cfRule type="top10" dxfId="144" priority="74" bottom="1" rank="1"/>
    <cfRule type="top10" dxfId="143" priority="99" rank="1"/>
  </conditionalFormatting>
  <conditionalFormatting sqref="D17:G17">
    <cfRule type="top10" dxfId="142" priority="73" bottom="1" rank="1"/>
    <cfRule type="top10" dxfId="141" priority="98" rank="1"/>
  </conditionalFormatting>
  <conditionalFormatting sqref="D19:G19">
    <cfRule type="top10" dxfId="140" priority="72" bottom="1" rank="1"/>
    <cfRule type="top10" dxfId="139" priority="97" rank="1"/>
  </conditionalFormatting>
  <conditionalFormatting sqref="D21:G21">
    <cfRule type="top10" dxfId="138" priority="71" bottom="1" rank="1"/>
    <cfRule type="top10" dxfId="137" priority="96" rank="1"/>
  </conditionalFormatting>
  <conditionalFormatting sqref="D23:G23">
    <cfRule type="top10" dxfId="136" priority="70" bottom="1" rank="1"/>
    <cfRule type="top10" dxfId="135" priority="95" rank="1"/>
  </conditionalFormatting>
  <conditionalFormatting sqref="D25:G25">
    <cfRule type="top10" dxfId="134" priority="69" bottom="1" rank="1"/>
    <cfRule type="top10" dxfId="133" priority="94" rank="1"/>
  </conditionalFormatting>
  <conditionalFormatting sqref="D27:G27">
    <cfRule type="top10" dxfId="132" priority="68" bottom="1" rank="1"/>
    <cfRule type="top10" dxfId="131" priority="93" rank="1"/>
  </conditionalFormatting>
  <conditionalFormatting sqref="D29:G29">
    <cfRule type="top10" dxfId="130" priority="67" bottom="1" rank="1"/>
    <cfRule type="top10" dxfId="129" priority="92" rank="1"/>
  </conditionalFormatting>
  <conditionalFormatting sqref="D31:G31">
    <cfRule type="top10" dxfId="128" priority="66" bottom="1" rank="1"/>
    <cfRule type="top10" dxfId="127" priority="91" rank="1"/>
  </conditionalFormatting>
  <conditionalFormatting sqref="D33:G33">
    <cfRule type="top10" dxfId="126" priority="65" bottom="1" rank="1"/>
    <cfRule type="top10" dxfId="125" priority="90" rank="1"/>
  </conditionalFormatting>
  <conditionalFormatting sqref="D35:G35">
    <cfRule type="top10" dxfId="124" priority="64" bottom="1" rank="1"/>
    <cfRule type="top10" dxfId="123" priority="89" rank="1"/>
  </conditionalFormatting>
  <conditionalFormatting sqref="D37:G37">
    <cfRule type="top10" dxfId="122" priority="63" bottom="1" rank="1"/>
    <cfRule type="top10" dxfId="121" priority="88" rank="1"/>
  </conditionalFormatting>
  <conditionalFormatting sqref="D39:G39">
    <cfRule type="top10" dxfId="120" priority="62" bottom="1" rank="1"/>
    <cfRule type="top10" dxfId="119" priority="87" rank="1"/>
  </conditionalFormatting>
  <conditionalFormatting sqref="D41:G41">
    <cfRule type="top10" dxfId="118" priority="61" bottom="1" rank="1"/>
    <cfRule type="top10" dxfId="117" priority="86" rank="1"/>
  </conditionalFormatting>
  <conditionalFormatting sqref="D43:G43">
    <cfRule type="top10" dxfId="116" priority="60" bottom="1" rank="1"/>
    <cfRule type="top10" dxfId="115" priority="85" rank="1"/>
  </conditionalFormatting>
  <conditionalFormatting sqref="D45:G45">
    <cfRule type="top10" dxfId="114" priority="59" bottom="1" rank="1"/>
    <cfRule type="top10" dxfId="113" priority="84" rank="1"/>
  </conditionalFormatting>
  <conditionalFormatting sqref="D47:G47">
    <cfRule type="top10" dxfId="112" priority="58" bottom="1" rank="1"/>
    <cfRule type="top10" dxfId="111" priority="83" rank="1"/>
  </conditionalFormatting>
  <conditionalFormatting sqref="D49:G49">
    <cfRule type="top10" dxfId="110" priority="57" bottom="1" rank="1"/>
    <cfRule type="top10" dxfId="109" priority="82" rank="1"/>
  </conditionalFormatting>
  <conditionalFormatting sqref="D51:G51">
    <cfRule type="top10" dxfId="108" priority="47" bottom="1" rank="1"/>
  </conditionalFormatting>
  <conditionalFormatting sqref="D53:G53">
    <cfRule type="top10" dxfId="107" priority="46" bottom="1" rank="1"/>
  </conditionalFormatting>
  <conditionalFormatting sqref="D55:G55">
    <cfRule type="top10" dxfId="106" priority="45" bottom="1" rank="1"/>
    <cfRule type="top10" dxfId="105" priority="54" rank="1"/>
  </conditionalFormatting>
  <conditionalFormatting sqref="D57:G57">
    <cfRule type="top10" dxfId="104" priority="44" bottom="1" rank="1"/>
    <cfRule type="top10" dxfId="103" priority="53" rank="1"/>
  </conditionalFormatting>
  <conditionalFormatting sqref="D59:G59">
    <cfRule type="top10" dxfId="102" priority="43" bottom="1" rank="1"/>
    <cfRule type="top10" dxfId="101" priority="52" rank="1"/>
  </conditionalFormatting>
  <conditionalFormatting sqref="D61:G61">
    <cfRule type="top10" dxfId="100" priority="42" bottom="1" rank="1"/>
    <cfRule type="top10" dxfId="99" priority="51" rank="1"/>
  </conditionalFormatting>
  <conditionalFormatting sqref="D63:G63">
    <cfRule type="top10" dxfId="98" priority="41" bottom="1" rank="1"/>
    <cfRule type="top10" dxfId="97" priority="50" rank="1"/>
  </conditionalFormatting>
  <conditionalFormatting sqref="D81:G81">
    <cfRule type="top10" dxfId="96" priority="39" bottom="1" rank="1"/>
  </conditionalFormatting>
  <conditionalFormatting sqref="D67:G67">
    <cfRule type="top10" dxfId="95" priority="35" bottom="1" rank="1"/>
    <cfRule type="top10" dxfId="94" priority="38" rank="1"/>
  </conditionalFormatting>
  <conditionalFormatting sqref="D69:G69">
    <cfRule type="top10" dxfId="93" priority="34" bottom="1" rank="1"/>
    <cfRule type="top10" dxfId="92" priority="37" rank="1"/>
  </conditionalFormatting>
  <conditionalFormatting sqref="D73:G73">
    <cfRule type="top10" dxfId="91" priority="30" bottom="1" rank="1"/>
    <cfRule type="top10" dxfId="90" priority="32" rank="1"/>
  </conditionalFormatting>
  <conditionalFormatting sqref="D75:G75">
    <cfRule type="top10" dxfId="89" priority="29" bottom="1" rank="1"/>
  </conditionalFormatting>
  <conditionalFormatting sqref="D53:G53">
    <cfRule type="top10" dxfId="88" priority="28" rank="1"/>
  </conditionalFormatting>
  <conditionalFormatting sqref="D81:G81">
    <cfRule type="top10" dxfId="87" priority="22" rank="1"/>
  </conditionalFormatting>
  <conditionalFormatting sqref="D51:G51">
    <cfRule type="top10" dxfId="86" priority="16" rank="1"/>
  </conditionalFormatting>
  <conditionalFormatting sqref="D9:G9">
    <cfRule type="top10" dxfId="85" priority="12" rank="1"/>
  </conditionalFormatting>
  <conditionalFormatting sqref="D79:G79">
    <cfRule type="top10" dxfId="84" priority="10" rank="1"/>
  </conditionalFormatting>
  <conditionalFormatting sqref="D79:G79">
    <cfRule type="top10" dxfId="83" priority="9" bottom="1" rank="1"/>
  </conditionalFormatting>
  <conditionalFormatting sqref="D75:G75">
    <cfRule type="top10" dxfId="82" priority="8" rank="1"/>
  </conditionalFormatting>
  <conditionalFormatting sqref="D77:G77">
    <cfRule type="top10" dxfId="81" priority="6" rank="1"/>
  </conditionalFormatting>
  <conditionalFormatting sqref="D77:G77">
    <cfRule type="top10" dxfId="80" priority="5" bottom="1" rank="1"/>
  </conditionalFormatting>
  <conditionalFormatting sqref="D71:G71">
    <cfRule type="top10" dxfId="79" priority="4" rank="1"/>
  </conditionalFormatting>
  <conditionalFormatting sqref="D71:G71">
    <cfRule type="top10" dxfId="78" priority="3" bottom="1" rank="1"/>
  </conditionalFormatting>
  <conditionalFormatting sqref="D65:G65">
    <cfRule type="top10" dxfId="77" priority="1" bottom="1" rank="1"/>
    <cfRule type="top10" dxfId="76" priority="2" rank="1"/>
  </conditionalFormatting>
  <dataValidations count="1">
    <dataValidation type="list" allowBlank="1" showInputMessage="1" showErrorMessage="1" sqref="A3:H3">
      <formula1>$A$1:$BE$1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Z111"/>
  <sheetViews>
    <sheetView view="pageBreakPreview" topLeftCell="A2" zoomScaleNormal="115" zoomScaleSheetLayoutView="100" workbookViewId="0">
      <selection activeCell="A2" sqref="A2"/>
    </sheetView>
  </sheetViews>
  <sheetFormatPr defaultRowHeight="13.5"/>
  <cols>
    <col min="1" max="1" width="6.625" customWidth="1"/>
    <col min="2" max="2" width="12.625" customWidth="1"/>
    <col min="3" max="3" width="10.625" customWidth="1"/>
    <col min="4" max="4" width="4.625" customWidth="1"/>
    <col min="5" max="5" width="2.375" style="20" customWidth="1"/>
    <col min="6" max="7" width="4.625" customWidth="1"/>
    <col min="8" max="8" width="2.375" customWidth="1"/>
    <col min="9" max="10" width="4.625" customWidth="1"/>
    <col min="11" max="11" width="2.375" customWidth="1"/>
    <col min="12" max="13" width="4.625" customWidth="1"/>
    <col min="14" max="14" width="2.375" customWidth="1"/>
    <col min="15" max="15" width="4.625" customWidth="1"/>
    <col min="16" max="16" width="11.625" customWidth="1"/>
    <col min="17" max="17" width="9.125" style="14" customWidth="1"/>
    <col min="18" max="30" width="11.625" hidden="1" customWidth="1"/>
    <col min="31" max="33" width="9" hidden="1" customWidth="1"/>
    <col min="34" max="62" width="9" customWidth="1"/>
  </cols>
  <sheetData>
    <row r="1" spans="1:52" s="87" customFormat="1" ht="3.6" hidden="1" customHeight="1">
      <c r="A1" s="82" t="s">
        <v>970</v>
      </c>
      <c r="B1" s="82" t="s">
        <v>124</v>
      </c>
      <c r="C1" s="82" t="s">
        <v>126</v>
      </c>
      <c r="D1" s="82" t="s">
        <v>133</v>
      </c>
      <c r="E1" s="82" t="s">
        <v>127</v>
      </c>
      <c r="F1" s="82" t="s">
        <v>128</v>
      </c>
      <c r="G1" s="82" t="s">
        <v>134</v>
      </c>
      <c r="H1" s="82" t="s">
        <v>117</v>
      </c>
      <c r="I1" s="82" t="s">
        <v>129</v>
      </c>
      <c r="J1" s="82" t="s">
        <v>118</v>
      </c>
      <c r="K1" s="82" t="s">
        <v>130</v>
      </c>
      <c r="L1" s="82" t="s">
        <v>119</v>
      </c>
      <c r="M1" s="82" t="s">
        <v>120</v>
      </c>
      <c r="N1" s="82" t="s">
        <v>121</v>
      </c>
      <c r="O1" s="82" t="s">
        <v>131</v>
      </c>
      <c r="P1" s="82" t="s">
        <v>122</v>
      </c>
      <c r="Q1" s="82" t="s">
        <v>123</v>
      </c>
      <c r="R1" s="82" t="s">
        <v>735</v>
      </c>
      <c r="S1" s="82" t="s">
        <v>737</v>
      </c>
      <c r="T1" s="82" t="s">
        <v>739</v>
      </c>
      <c r="U1" s="82" t="s">
        <v>741</v>
      </c>
      <c r="V1" s="82" t="s">
        <v>743</v>
      </c>
      <c r="W1" s="82" t="s">
        <v>745</v>
      </c>
      <c r="X1" s="82" t="s">
        <v>747</v>
      </c>
      <c r="Y1" s="82" t="s">
        <v>749</v>
      </c>
      <c r="Z1" s="82" t="s">
        <v>751</v>
      </c>
      <c r="AA1" s="82" t="s">
        <v>753</v>
      </c>
      <c r="AB1" s="82" t="s">
        <v>755</v>
      </c>
      <c r="AC1" s="82" t="s">
        <v>757</v>
      </c>
      <c r="AD1" s="82" t="s">
        <v>759</v>
      </c>
      <c r="AE1" s="82" t="s">
        <v>761</v>
      </c>
      <c r="AF1" s="82" t="s">
        <v>763</v>
      </c>
      <c r="AG1" s="82" t="s">
        <v>765</v>
      </c>
      <c r="AH1" s="82" t="s">
        <v>767</v>
      </c>
      <c r="AI1" s="82" t="s">
        <v>772</v>
      </c>
      <c r="AJ1" s="82" t="s">
        <v>774</v>
      </c>
      <c r="AK1" s="82" t="s">
        <v>776</v>
      </c>
      <c r="AL1" s="82" t="s">
        <v>779</v>
      </c>
      <c r="AM1" s="82" t="s">
        <v>781</v>
      </c>
      <c r="AN1" s="82" t="s">
        <v>778</v>
      </c>
      <c r="AO1" s="82" t="s">
        <v>783</v>
      </c>
      <c r="AP1" s="82" t="s">
        <v>785</v>
      </c>
      <c r="AQ1" s="77" t="s">
        <v>787</v>
      </c>
      <c r="AR1" s="87" t="s">
        <v>789</v>
      </c>
      <c r="AS1" s="87" t="s">
        <v>791</v>
      </c>
      <c r="AT1" s="87" t="s">
        <v>793</v>
      </c>
      <c r="AU1" s="87" t="s">
        <v>795</v>
      </c>
      <c r="AV1" s="87" t="s">
        <v>797</v>
      </c>
      <c r="AW1" s="87" t="s">
        <v>799</v>
      </c>
      <c r="AX1" s="87" t="s">
        <v>801</v>
      </c>
      <c r="AY1" s="87" t="s">
        <v>803</v>
      </c>
      <c r="AZ1" s="87" t="s">
        <v>805</v>
      </c>
    </row>
    <row r="3" spans="1:52" ht="21" customHeight="1">
      <c r="A3" s="16" t="s">
        <v>36</v>
      </c>
      <c r="B3" s="153" t="s">
        <v>125</v>
      </c>
      <c r="C3" s="153"/>
      <c r="D3" s="153"/>
      <c r="E3" s="153"/>
      <c r="F3" s="153"/>
      <c r="G3" s="153"/>
      <c r="H3" s="153"/>
      <c r="I3" s="153"/>
      <c r="J3" s="153"/>
      <c r="K3" s="153"/>
      <c r="L3" s="153"/>
      <c r="M3" s="153"/>
      <c r="N3" s="153"/>
      <c r="O3" s="153"/>
      <c r="P3" s="153"/>
      <c r="R3" t="s">
        <v>85</v>
      </c>
      <c r="S3" s="51"/>
      <c r="T3" s="51"/>
    </row>
    <row r="4" spans="1:52" s="9" customFormat="1" ht="8.1" customHeight="1">
      <c r="A4" s="17"/>
      <c r="B4" s="8"/>
      <c r="C4" s="8"/>
      <c r="D4" s="8"/>
      <c r="E4" s="18"/>
      <c r="F4" s="8"/>
      <c r="G4" s="8"/>
      <c r="H4" s="8"/>
      <c r="I4" s="8"/>
      <c r="J4" s="8"/>
      <c r="K4" s="8"/>
      <c r="L4" s="8"/>
      <c r="M4" s="8"/>
      <c r="N4" s="8"/>
      <c r="O4" s="8"/>
      <c r="P4" s="8"/>
      <c r="Q4" s="14"/>
    </row>
    <row r="5" spans="1:52" ht="21" customHeight="1">
      <c r="A5" s="16" t="s">
        <v>37</v>
      </c>
      <c r="B5" s="153" t="s">
        <v>125</v>
      </c>
      <c r="C5" s="153"/>
      <c r="D5" s="153"/>
      <c r="E5" s="153"/>
      <c r="F5" s="153"/>
      <c r="G5" s="153"/>
      <c r="H5" s="153"/>
      <c r="I5" s="153"/>
      <c r="J5" s="153"/>
      <c r="K5" s="153"/>
      <c r="L5" s="153"/>
      <c r="M5" s="153"/>
      <c r="N5" s="153"/>
      <c r="O5" s="153"/>
      <c r="P5" s="153"/>
      <c r="R5" s="65" t="s">
        <v>86</v>
      </c>
      <c r="S5" s="66"/>
      <c r="T5" s="66"/>
      <c r="U5" s="67"/>
      <c r="V5" s="65" t="s">
        <v>87</v>
      </c>
      <c r="W5" s="66"/>
      <c r="X5" s="66"/>
      <c r="Y5" s="67"/>
      <c r="Z5" s="65" t="s">
        <v>88</v>
      </c>
      <c r="AA5" s="66"/>
      <c r="AB5" s="66"/>
      <c r="AC5" s="67"/>
      <c r="AD5" s="65" t="s">
        <v>100</v>
      </c>
      <c r="AE5" s="66"/>
      <c r="AF5" s="66"/>
      <c r="AG5" s="67"/>
    </row>
    <row r="6" spans="1:52" ht="8.1" customHeight="1">
      <c r="A6" s="4">
        <f>HLOOKUP(B3,市民!1:7,6,FALSE)</f>
        <v>2</v>
      </c>
      <c r="B6" s="4">
        <f>HLOOKUP(B5,市民!1:7,6,FALSE)</f>
        <v>2</v>
      </c>
      <c r="C6" s="3"/>
      <c r="D6" s="3"/>
      <c r="E6" s="19"/>
      <c r="F6" s="3"/>
      <c r="G6" s="3"/>
      <c r="H6" s="3"/>
      <c r="I6" s="3"/>
      <c r="J6" s="3"/>
      <c r="K6" s="3"/>
      <c r="L6" s="3"/>
      <c r="M6" s="3"/>
      <c r="N6" s="3"/>
      <c r="O6" s="3"/>
      <c r="P6" s="3"/>
      <c r="R6" s="68"/>
      <c r="S6" s="69"/>
      <c r="T6" s="69"/>
      <c r="U6" s="70"/>
      <c r="V6" s="68"/>
      <c r="W6" s="69"/>
      <c r="X6" s="69"/>
      <c r="Y6" s="70"/>
      <c r="Z6" s="68"/>
      <c r="AA6" s="69"/>
      <c r="AB6" s="69"/>
      <c r="AC6" s="70"/>
      <c r="AD6" s="68"/>
      <c r="AE6" s="69"/>
      <c r="AF6" s="69"/>
      <c r="AG6" s="70"/>
    </row>
    <row r="7" spans="1:52" ht="65.099999999999994" customHeight="1" thickBot="1">
      <c r="A7" s="93" t="str">
        <f>HLOOKUP(B3,市民!1:7,7,FALSE)</f>
        <v>市民!N8:N1398</v>
      </c>
      <c r="B7" s="4" t="str">
        <f>HLOOKUP(B5,市民!1:7,7,FALSE)</f>
        <v>市民!N8:N1398</v>
      </c>
      <c r="C7" s="21"/>
      <c r="D7" s="22" t="str">
        <f>IF(B3="小牧市のブランドロゴマークとキャッチフレーズを知っているか［問80］","知っている",IF(A6=4,"そう思わない","はい"))</f>
        <v>はい</v>
      </c>
      <c r="E7" s="22" t="s">
        <v>41</v>
      </c>
      <c r="F7" s="22" t="str">
        <f>IF(B5="小牧市のブランドロゴマークとキャッチフレーズを知っているか［問80］","知っている",IF(B6=4,"そう思わない","はい"))</f>
        <v>はい</v>
      </c>
      <c r="G7" s="23" t="str">
        <f>IF(B3="小牧市のブランドロゴマークとキャッチフレーズを知っているか［問80］","知っている",IF(A6=4,"そう思わない","はい"))</f>
        <v>はい</v>
      </c>
      <c r="H7" s="23" t="s">
        <v>41</v>
      </c>
      <c r="I7" s="23" t="str">
        <f>IF(B5="小牧市のブランドロゴマークとキャッチフレーズを知っているか［問80］","知らない",IF(B6=4,"そう思う","いいえ"))</f>
        <v>いいえ</v>
      </c>
      <c r="J7" s="22" t="str">
        <f>IF(B3="小牧市のブランドロゴマークとキャッチフレーズを知っているか［問80］","知らない",IF(A6=4,"そう思う","いいえ"))</f>
        <v>いいえ</v>
      </c>
      <c r="K7" s="22" t="s">
        <v>41</v>
      </c>
      <c r="L7" s="22" t="str">
        <f>IF(B5="小牧市のブランドロゴマークとキャッチフレーズを知っているか［問80］","知っている",IF(B6=4,"そう思わない","はい"))</f>
        <v>はい</v>
      </c>
      <c r="M7" s="23" t="str">
        <f>IF(B3="小牧市のブランドロゴマークとキャッチフレーズを知っているか［問80］","知らない",IF(A6=4,"そう思う","いいえ"))</f>
        <v>いいえ</v>
      </c>
      <c r="N7" s="23" t="s">
        <v>41</v>
      </c>
      <c r="O7" s="23" t="str">
        <f>IF(B5="小牧市のブランドロゴマークとキャッチフレーズを知っているか［問80］","知らない",IF(B6=4,"そう思う","いいえ"))</f>
        <v>いいえ</v>
      </c>
      <c r="P7" s="7" t="s">
        <v>42</v>
      </c>
      <c r="R7" s="53" t="s">
        <v>969</v>
      </c>
      <c r="S7" s="53" t="s">
        <v>89</v>
      </c>
      <c r="T7" s="53" t="s">
        <v>90</v>
      </c>
      <c r="U7" s="53" t="s">
        <v>91</v>
      </c>
      <c r="V7" s="53" t="s">
        <v>92</v>
      </c>
      <c r="W7" s="53" t="s">
        <v>93</v>
      </c>
      <c r="X7" s="53" t="s">
        <v>94</v>
      </c>
      <c r="Y7" s="53" t="s">
        <v>95</v>
      </c>
      <c r="Z7" s="53" t="s">
        <v>96</v>
      </c>
      <c r="AA7" s="53" t="s">
        <v>97</v>
      </c>
      <c r="AB7" s="53" t="s">
        <v>98</v>
      </c>
      <c r="AC7" s="53" t="s">
        <v>99</v>
      </c>
    </row>
    <row r="8" spans="1:52" ht="15.95" customHeight="1" thickTop="1" thickBot="1">
      <c r="A8" s="126" t="s">
        <v>9</v>
      </c>
      <c r="B8" s="127"/>
      <c r="C8" s="31" t="s">
        <v>10</v>
      </c>
      <c r="D8" s="147">
        <f ca="1">IF(AND(A6=4,B6=4),R8,IF(AND(A6=4,B6=2),V8,IF(AND(A6=2,B6=4),Z8,COUNTIFS(INDIRECT(A7),1,INDIRECT(B7),1))))</f>
        <v>756</v>
      </c>
      <c r="E8" s="141"/>
      <c r="F8" s="141"/>
      <c r="G8" s="137">
        <f ca="1">IF(AND(A6=4,B6=4),S8,IF(AND(A6=4,B6=2),W8,IF(AND(A6=2,B6=4),AA8,COUNTIFS(INDIRECT(A7),1,INDIRECT(B7),2))))</f>
        <v>0</v>
      </c>
      <c r="H8" s="137"/>
      <c r="I8" s="137"/>
      <c r="J8" s="141">
        <f ca="1">IF(AND(A6=4,B6=4),T8,IF(AND(A6=4,B6=2),X8,IF(AND(A6=2,B6=4),AB8,COUNTIFS(INDIRECT(A7),2,INDIRECT(B7),1))))</f>
        <v>0</v>
      </c>
      <c r="K8" s="141"/>
      <c r="L8" s="141"/>
      <c r="M8" s="137">
        <f ca="1">IF(AND(A6=4,B6=4),U8,IF(AND(A6=4,B6=2),Y8,IF(AND(A6=2,B6=4),AC8,COUNTIFS(INDIRECT(A7),2,INDIRECT(B7),2))))</f>
        <v>621</v>
      </c>
      <c r="N8" s="137"/>
      <c r="O8" s="137"/>
      <c r="P8" s="24">
        <f ca="1">COUNTIFS(INDIRECT($B$7),"")+COUNTIFS(INDIRECT($A$7),"")+COUNTIFS(INDIRECT($B$7),0)+COUNTIFS(INDIRECT($A$7),0)-COUNTIFS(INDIRECT($A$7),"",INDIRECT($B$7),"")-COUNTIFS(INDIRECT($A$7),"*",INDIRECT($B$7),"")-COUNTIFS(INDIRECT($A$7),"",INDIRECT($B$7),"*")-COUNTIFS(INDIRECT($A$7),0,INDIRECT($B$7),0)-COUNTIFS(INDIRECT($A$7),"",INDIRECT($B$7),0)-COUNTIFS(INDIRECT($A$7),"*",INDIRECT($B$7),0)-COUNTIFS(INDIRECT($A$7),0,INDIRECT($B$7),"")-COUNTIFS(INDIRECT($A$7),0,INDIRECT($B$7),"*")</f>
        <v>14</v>
      </c>
      <c r="Q8" s="15">
        <f ca="1">SUM(D8:P8)</f>
        <v>1391</v>
      </c>
      <c r="R8" s="12">
        <f ca="1">COUNTIFS(INDIRECT(A$7),4,INDIRECT(B$7),4)+COUNTIFS(INDIRECT(A$7),4,INDIRECT(B$7),3)+COUNTIFS(INDIRECT(A$7),3,INDIRECT(B$7),4)+COUNTIFS(INDIRECT(A$7),3,INDIRECT(B$7),3)</f>
        <v>0</v>
      </c>
      <c r="S8" s="13">
        <f ca="1">COUNTIFS(INDIRECT(A$7),4,INDIRECT(B$7),2)+COUNTIFS(INDIRECT(A$7),4,INDIRECT(B$7),1)+COUNTIFS(INDIRECT(A$7),3,INDIRECT(B$7),2)+COUNTIFS(INDIRECT(A$7),3,INDIRECT(B$7),1)</f>
        <v>0</v>
      </c>
      <c r="T8" s="13">
        <f ca="1">COUNTIFS(INDIRECT(A$7),1,INDIRECT(B$7),3)+COUNTIFS(INDIRECT(A$7),1,INDIRECT(B$7),4)+COUNTIFS(INDIRECT(A$7),2,INDIRECT(B$7),4)+COUNTIFS(INDIRECT(A$7),2,INDIRECT(B$7),3)</f>
        <v>0</v>
      </c>
      <c r="U8" s="13">
        <f ca="1">COUNTIFS(INDIRECT(A$7),1,INDIRECT(B$7),1)+COUNTIFS(INDIRECT(A$7),1,INDIRECT(B$7),2)+COUNTIFS(INDIRECT(A$7),2,INDIRECT(B$7),1)+COUNTIFS(INDIRECT(A$7),2,INDIRECT(B$7),2)</f>
        <v>1377</v>
      </c>
      <c r="V8" s="12">
        <f ca="1">COUNTIFS(INDIRECT(A$7),4,INDIRECT(B$7),1)+COUNTIFS(INDIRECT(A$7),3,INDIRECT(B$7),1)</f>
        <v>0</v>
      </c>
      <c r="W8" s="13">
        <f ca="1">COUNTIFS(INDIRECT(A$7),4,INDIRECT(B$7),2)+COUNTIFS(INDIRECT(A$7),3,INDIRECT(B$7),2)</f>
        <v>0</v>
      </c>
      <c r="X8" s="13">
        <f ca="1">COUNTIFS(INDIRECT(A$7),1,INDIRECT(B$7),1)+COUNTIFS(INDIRECT(A$7),2,INDIRECT(B$7),1)</f>
        <v>756</v>
      </c>
      <c r="Y8" s="13">
        <f ca="1">COUNTIFS(INDIRECT(A$7),1,INDIRECT(B$7),2)+COUNTIFS(INDIRECT(A$7),2,INDIRECT(B$7),2)</f>
        <v>621</v>
      </c>
      <c r="Z8" s="12">
        <f ca="1">COUNTIFS(INDIRECT(A$7),1,INDIRECT(B$7),4)+COUNTIFS(INDIRECT(A$7),1,INDIRECT(B$7),3)</f>
        <v>0</v>
      </c>
      <c r="AA8" s="13">
        <f ca="1">COUNTIFS(INDIRECT(A$7),1,INDIRECT(B$7),1)+COUNTIFS(INDIRECT(A$7),1,INDIRECT(B$7),2)</f>
        <v>756</v>
      </c>
      <c r="AB8" s="13">
        <f ca="1">COUNTIFS(INDIRECT(A$7),2,INDIRECT(B$7),4)+COUNTIFS(INDIRECT(A$7),2,INDIRECT(B$7),3)</f>
        <v>0</v>
      </c>
      <c r="AC8" s="13">
        <f ca="1">COUNTIFS(INDIRECT(A$7),2,INDIRECT(B$7),1)+COUNTIFS(INDIRECT(A$7),2,INDIRECT(B$7),2)</f>
        <v>621</v>
      </c>
      <c r="AE8" s="4"/>
      <c r="AG8" s="54"/>
    </row>
    <row r="9" spans="1:52" ht="15.95" customHeight="1" thickTop="1" thickBot="1">
      <c r="A9" s="128"/>
      <c r="B9" s="127"/>
      <c r="C9" s="34" t="s">
        <v>46</v>
      </c>
      <c r="D9" s="145">
        <f ca="1">D8/$Q$8</f>
        <v>0.5434938892882818</v>
      </c>
      <c r="E9" s="140"/>
      <c r="F9" s="140"/>
      <c r="G9" s="136">
        <f ca="1">G8/$Q$8</f>
        <v>0</v>
      </c>
      <c r="H9" s="136"/>
      <c r="I9" s="136"/>
      <c r="J9" s="140">
        <f ca="1">J8/$Q$8</f>
        <v>0</v>
      </c>
      <c r="K9" s="140"/>
      <c r="L9" s="140"/>
      <c r="M9" s="136">
        <f ca="1">M8/$Q$8</f>
        <v>0.44644140905823149</v>
      </c>
      <c r="N9" s="136"/>
      <c r="O9" s="136"/>
      <c r="P9" s="25">
        <f ca="1">P8/$Q$8</f>
        <v>1.0064701653486701E-2</v>
      </c>
      <c r="Q9" s="15"/>
    </row>
    <row r="10" spans="1:52" ht="15.95" customHeight="1" thickTop="1">
      <c r="A10" s="118" t="s">
        <v>11</v>
      </c>
      <c r="B10" s="131" t="s">
        <v>12</v>
      </c>
      <c r="C10" s="31" t="s">
        <v>10</v>
      </c>
      <c r="D10" s="147">
        <f ca="1">IF(AND(A6=4,B6=4),R10,IF(AND(A6=4,B6=2),V10,IF(AND(A6=2,B6=4),Z10,COUNTIFS(INDIRECT(A7),1,INDIRECT(B7),1,INDIRECT(市民!B7),1))))</f>
        <v>331</v>
      </c>
      <c r="E10" s="141"/>
      <c r="F10" s="141"/>
      <c r="G10" s="137">
        <f ca="1">IF(AND(A6=4,B6=4),S10,IF(AND(A6=4,B6=2),W10,IF(AND(A6=2,B6=4),AA10,COUNTIFS(INDIRECT(A7),1,INDIRECT(B7),2,INDIRECT(市民!B7),1))))</f>
        <v>0</v>
      </c>
      <c r="H10" s="137"/>
      <c r="I10" s="137"/>
      <c r="J10" s="141">
        <f ca="1">IF(AND(A6=4,B6=4),T10,IF(AND(A6=4,B6=2),X10,IF(AND(A6=2,B6=4),AB10,COUNTIFS(INDIRECT(A7),2,INDIRECT(B7),1,INDIRECT(市民!B7),1))))</f>
        <v>0</v>
      </c>
      <c r="K10" s="141"/>
      <c r="L10" s="141"/>
      <c r="M10" s="137">
        <f ca="1">IF(AND(A6=4,B6=4),U10,IF(AND(A6=4,B6=2),Y10,IF(AND(A6=2,B6=4),AC10,COUNTIFS(INDIRECT(A7),2,INDIRECT(B7),2,INDIRECT(市民!B7),1))))</f>
        <v>278</v>
      </c>
      <c r="N10" s="137"/>
      <c r="O10" s="137"/>
      <c r="P10" s="26">
        <f ca="1">COUNTIFS(INDIRECT($B$7),"",市民!$B$8:$B$1398,1)+COUNTIFS(INDIRECT($A$7),"",市民!$B$8:$B$1398,1)+COUNTIFS(INDIRECT($B$7),0,市民!$B$8:$B$1398,1)+COUNTIFS(INDIRECT($A$7),0,市民!$B$8:$B$1398,1)-COUNTIFS(INDIRECT(A7),"",INDIRECT(B7),"",市民!$B$8:$B$1398,1)-COUNTIFS(INDIRECT(A7),"*",INDIRECT(B7),"",市民!$B$8:$B$1398,1)-COUNTIFS(INDIRECT(A7),"",INDIRECT(B7),"*",市民!$B$8:$B$1398,1)-COUNTIFS(INDIRECT(A7),0,INDIRECT(B7),0,市民!$B$8:$B$1398,1)-COUNTIFS(INDIRECT(A7),"",INDIRECT(B7),0,市民!$B$8:$B$1398,1)-COUNTIFS(INDIRECT(A7),"*",INDIRECT(B7),0,市民!$B$8:$B$1398,1)-COUNTIFS(INDIRECT(A7),0,INDIRECT(B7),"",市民!$B$8:$B$1398,1)-COUNTIFS(INDIRECT(A7),0,INDIRECT(B7),"*",市民!$B$8:$B$1398,1)</f>
        <v>1</v>
      </c>
      <c r="Q10" s="15">
        <f ca="1">SUM(D10:P10)</f>
        <v>610</v>
      </c>
      <c r="R10">
        <f ca="1">COUNTIFS(INDIRECT(A7),4,INDIRECT(B7),4,INDIRECT(市民!B7),1)+COUNTIFS(INDIRECT(A7),4,INDIRECT(B7),3,INDIRECT(市民!B7),1)+COUNTIFS(INDIRECT(A7),3,INDIRECT(B7),4,INDIRECT(市民!B7),1)+COUNTIFS(INDIRECT(A7),3,INDIRECT(B7),3,INDIRECT(市民!B7),1)</f>
        <v>0</v>
      </c>
      <c r="S10">
        <f ca="1">COUNTIFS(INDIRECT(A7),4,INDIRECT(B7),2,INDIRECT(市民!B7),1)+COUNTIFS(INDIRECT(A7),4,INDIRECT(B7),1,INDIRECT(市民!B7),1)+COUNTIFS(INDIRECT(A7),3,INDIRECT(B7),2,INDIRECT(市民!B7),1)+COUNTIFS(INDIRECT(A7),3,INDIRECT(B7),1,INDIRECT(市民!B7),1)</f>
        <v>0</v>
      </c>
      <c r="T10">
        <f ca="1">COUNTIFS(INDIRECT(A7),1,INDIRECT(B7),3,INDIRECT(市民!B7),1)+COUNTIFS(INDIRECT(A7),1,INDIRECT(B7),4,INDIRECT(市民!B7),1)+COUNTIFS(INDIRECT(A7),2,INDIRECT(B7),4,INDIRECT(市民!B7),1)+COUNTIFS(INDIRECT(A7),2,INDIRECT(B7),3,INDIRECT(市民!B7),1)</f>
        <v>0</v>
      </c>
      <c r="U10" s="13">
        <f ca="1">COUNTIFS(INDIRECT(A$7),1,INDIRECT(B$7),1,INDIRECT(市民!B7),1)+COUNTIFS(INDIRECT(A$7),1,INDIRECT(B$7),2,INDIRECT(市民!B7),1)+COUNTIFS(INDIRECT(A$7),2,INDIRECT(B$7),1,INDIRECT(市民!B7),1)+COUNTIFS(INDIRECT(A$7),2,INDIRECT(B$7),2,INDIRECT(市民!B7),1)</f>
        <v>609</v>
      </c>
      <c r="V10" s="12">
        <f ca="1">COUNTIFS(INDIRECT(A$7),4,INDIRECT(B$7),1,INDIRECT(市民!B7),1)+COUNTIFS(INDIRECT(A$7),3,INDIRECT(B$7),1,INDIRECT(市民!B7),1)</f>
        <v>0</v>
      </c>
      <c r="W10" s="13">
        <f ca="1">COUNTIFS(INDIRECT(A$7),4,INDIRECT(B$7),2,INDIRECT(市民!B7),1)+COUNTIFS(INDIRECT(A$7),3,INDIRECT(B$7),2,INDIRECT(市民!B7),1)</f>
        <v>0</v>
      </c>
      <c r="X10" s="13">
        <f ca="1">COUNTIFS(INDIRECT(A$7),1,INDIRECT(B$7),1,INDIRECT(市民!B7),1)+COUNTIFS(INDIRECT(A$7),2,INDIRECT(B$7),1,INDIRECT(市民!B7),1)</f>
        <v>331</v>
      </c>
      <c r="Y10" s="13">
        <f ca="1">COUNTIFS(INDIRECT(A$7),1,INDIRECT(B$7),2,INDIRECT(市民!B7),1)+COUNTIFS(INDIRECT(A$7),2,INDIRECT(B$7),2,INDIRECT(市民!B7),1)</f>
        <v>278</v>
      </c>
      <c r="Z10" s="12">
        <f ca="1">COUNTIFS(INDIRECT(A$7),1,INDIRECT(B$7),4,INDIRECT(市民!B7),1)+COUNTIFS(INDIRECT(A$7),1,INDIRECT(B$7),3,INDIRECT(市民!B7),1)</f>
        <v>0</v>
      </c>
      <c r="AA10" s="13">
        <f ca="1">COUNTIFS(INDIRECT(A$7),1,INDIRECT(B$7),1,INDIRECT(市民!B7),1)+COUNTIFS(INDIRECT(A$7),1,INDIRECT(B$7),2,INDIRECT(市民!B7),1)</f>
        <v>331</v>
      </c>
      <c r="AB10" s="13">
        <f ca="1">COUNTIFS(INDIRECT(A$7),2,INDIRECT(B$7),4,INDIRECT(市民!B7),1)+COUNTIFS(INDIRECT(A$7),2,INDIRECT(B$7),3,INDIRECT(市民!B7),1)</f>
        <v>0</v>
      </c>
      <c r="AC10" s="13">
        <f ca="1">COUNTIFS(INDIRECT(A$7),2,INDIRECT(B$7),1,INDIRECT(市民!B7),1)+COUNTIFS(INDIRECT(A$7),2,INDIRECT(B$7),2,INDIRECT(市民!B7),1)</f>
        <v>278</v>
      </c>
    </row>
    <row r="11" spans="1:52" ht="15.95" customHeight="1">
      <c r="A11" s="119"/>
      <c r="B11" s="132"/>
      <c r="C11" s="32" t="s">
        <v>46</v>
      </c>
      <c r="D11" s="148">
        <f ca="1">D10/$Q$10</f>
        <v>0.54262295081967216</v>
      </c>
      <c r="E11" s="149"/>
      <c r="F11" s="149"/>
      <c r="G11" s="134">
        <f ca="1">G10/$Q$10</f>
        <v>0</v>
      </c>
      <c r="H11" s="134"/>
      <c r="I11" s="134"/>
      <c r="J11" s="142">
        <f ca="1">J10/$Q$10</f>
        <v>0</v>
      </c>
      <c r="K11" s="142"/>
      <c r="L11" s="142"/>
      <c r="M11" s="134">
        <f ca="1">M10/$Q$10</f>
        <v>0.45573770491803278</v>
      </c>
      <c r="N11" s="134"/>
      <c r="O11" s="134"/>
      <c r="P11" s="27">
        <f ca="1">P10/$Q$10</f>
        <v>1.639344262295082E-3</v>
      </c>
      <c r="Q11" s="15"/>
      <c r="R11" s="11"/>
    </row>
    <row r="12" spans="1:52" ht="15.95" customHeight="1">
      <c r="A12" s="119"/>
      <c r="B12" s="130" t="s">
        <v>13</v>
      </c>
      <c r="C12" s="35" t="s">
        <v>10</v>
      </c>
      <c r="D12" s="144">
        <f ca="1">IF(AND(A6=4,B6=4),R12,IF(AND(A6=4,B6=2),V12,IF(AND(A6=2,B6=4),Z12,COUNTIFS(INDIRECT(A7),1,INDIRECT(B7),1,INDIRECT(市民!B$7),2))))</f>
        <v>423</v>
      </c>
      <c r="E12" s="143"/>
      <c r="F12" s="143"/>
      <c r="G12" s="135">
        <f ca="1">IF(AND(A6=4,B6=4),S12,IF(AND(A6=4,B6=2),W12,IF(AND(A6=2,B6=4),AA12,COUNTIFS(INDIRECT(A7),1,INDIRECT(B7),2,INDIRECT(市民!B$7),2))))</f>
        <v>0</v>
      </c>
      <c r="H12" s="135"/>
      <c r="I12" s="135"/>
      <c r="J12" s="139">
        <f ca="1">IF(AND(A6=4,B6=4),T12,IF(AND(A6=4,B6=2),X12,IF(AND(A6=2,B6=4),AB12,COUNTIFS(INDIRECT(A7),2,INDIRECT(B7),1,INDIRECT(市民!B$7),2))))</f>
        <v>0</v>
      </c>
      <c r="K12" s="139"/>
      <c r="L12" s="139"/>
      <c r="M12" s="135">
        <f ca="1">IF(AND(A6=4,B6=4),U12,IF(AND(A6=4,B6=2),Y12,IF(AND(A6=2,B6=4),AC12,COUNTIFS(INDIRECT(A7),2,INDIRECT(B7),2,INDIRECT(市民!B$7),2))))</f>
        <v>343</v>
      </c>
      <c r="N12" s="135"/>
      <c r="O12" s="135"/>
      <c r="P12" s="28">
        <f ca="1">COUNTIFS(INDIRECT($B$7),"",市民!$B$8:$B$1398,2)+COUNTIFS(INDIRECT($A$7),"",市民!$B$8:$B$1398,2)+COUNTIFS(INDIRECT($B$7),0,市民!$B$8:$B$1398,2)+COUNTIFS(INDIRECT($A$7),0,市民!$B$8:$B$1398,2)-COUNTIFS(INDIRECT(A7),"",INDIRECT(B7),"",市民!$B$8:$B$1398,2)-COUNTIFS(INDIRECT(A7),"*",INDIRECT(B7),"",市民!$B$8:$B$1398,2)-COUNTIFS(INDIRECT(A7),"",INDIRECT(B7),"*",市民!$B$8:$B$1398,2)-COUNTIFS(INDIRECT(A7),0,INDIRECT(B7),0,市民!$B$8:$B$1398,2)-COUNTIFS(INDIRECT(A7),"",INDIRECT(B7),0,市民!$B$8:$B$1398,2)-COUNTIFS(INDIRECT(A7),"*",INDIRECT(B7),0,市民!$B$8:$B$1398,2)-COUNTIFS(INDIRECT(A7),0,INDIRECT(B7),"",市民!$B$8:$B$1398,2)-COUNTIFS(INDIRECT(A7),0,INDIRECT(B7),"*",市民!$B$8:$B$1398,2)</f>
        <v>4</v>
      </c>
      <c r="Q12" s="15">
        <f ca="1">SUM(D12:P12)</f>
        <v>770</v>
      </c>
      <c r="R12">
        <f ca="1">COUNTIFS(INDIRECT(A$7),4,INDIRECT(B$7),4,INDIRECT(市民!B$7),2)+COUNTIFS(INDIRECT(A$7),4,INDIRECT(B$7),3,INDIRECT(市民!B$7),2)+COUNTIFS(INDIRECT(A$7),3,INDIRECT(B$7),4,INDIRECT(市民!B$7),2)+COUNTIFS(INDIRECT(A$7),3,INDIRECT(B$7),3,INDIRECT(市民!B$7),2)</f>
        <v>0</v>
      </c>
      <c r="S12">
        <f ca="1">COUNTIFS(INDIRECT(A$7),4,INDIRECT(B$7),2,INDIRECT(市民!B$7),2)+COUNTIFS(INDIRECT(A$7),4,INDIRECT(B$7),1,INDIRECT(市民!B$7),2)+COUNTIFS(INDIRECT(A$7),3,INDIRECT(B$7),2,INDIRECT(市民!B$7),2)+COUNTIFS(INDIRECT(A$7),3,INDIRECT(B$7),1,INDIRECT(市民!B$7),2)</f>
        <v>0</v>
      </c>
      <c r="T12">
        <f ca="1">COUNTIFS(INDIRECT(A$7),1,INDIRECT(B$7),3,INDIRECT(市民!B$7),2)+COUNTIFS(INDIRECT(A$7),1,INDIRECT(B$7),4,INDIRECT(市民!B$7),2)+COUNTIFS(INDIRECT(A$7),2,INDIRECT(B$7),4,INDIRECT(市民!B$7),2)+COUNTIFS(INDIRECT(A$7),2,INDIRECT(B$7),3,INDIRECT(市民!B$7),2)</f>
        <v>0</v>
      </c>
      <c r="U12" s="13">
        <f ca="1">COUNTIFS(INDIRECT(A$7),1,INDIRECT(B$7),1,INDIRECT(市民!B$7),2)+COUNTIFS(INDIRECT(A$7),1,INDIRECT(B$7),2,INDIRECT(市民!B$7),2)+COUNTIFS(INDIRECT(A$7),2,INDIRECT(B$7),1,INDIRECT(市民!B$7),2)+COUNTIFS(INDIRECT(A$7),2,INDIRECT(B$7),2,INDIRECT(市民!B$7),2)</f>
        <v>766</v>
      </c>
      <c r="V12" s="12">
        <f ca="1">COUNTIFS(INDIRECT(A$7),4,INDIRECT(B$7),1,INDIRECT(市民!B$7),2)+COUNTIFS(INDIRECT(A$7),3,INDIRECT(B$7),1,INDIRECT(市民!B$7),2)</f>
        <v>0</v>
      </c>
      <c r="W12" s="13">
        <f ca="1">COUNTIFS(INDIRECT(A$7),4,INDIRECT(B$7),2,INDIRECT(市民!B$7),2)+COUNTIFS(INDIRECT(A$7),3,INDIRECT(B$7),2,INDIRECT(市民!B$7),2)</f>
        <v>0</v>
      </c>
      <c r="X12" s="13">
        <f ca="1">COUNTIFS(INDIRECT(A$7),1,INDIRECT(B$7),1,INDIRECT(市民!B$7),2)+COUNTIFS(INDIRECT(A$7),2,INDIRECT(B$7),1,INDIRECT(市民!B$7),2)</f>
        <v>423</v>
      </c>
      <c r="Y12" s="13">
        <f ca="1">COUNTIFS(INDIRECT(A$7),1,INDIRECT(B$7),2,INDIRECT(市民!B$7),2)+COUNTIFS(INDIRECT(A$7),2,INDIRECT(B$7),2,INDIRECT(市民!B$7),2)</f>
        <v>343</v>
      </c>
      <c r="Z12" s="12">
        <f ca="1">COUNTIFS(INDIRECT(A$7),1,INDIRECT(B$7),4,INDIRECT(市民!B$7),2)+COUNTIFS(INDIRECT(A$7),1,INDIRECT(B$7),3,INDIRECT(市民!B$7),2)</f>
        <v>0</v>
      </c>
      <c r="AA12" s="13">
        <f ca="1">COUNTIFS(INDIRECT(A$7),1,INDIRECT(B$7),1,INDIRECT(市民!B$7),2)+COUNTIFS(INDIRECT(A$7),1,INDIRECT(B$7),2,INDIRECT(市民!B$7),2)</f>
        <v>423</v>
      </c>
      <c r="AB12" s="13">
        <f ca="1">COUNTIFS(INDIRECT(A$7),2,INDIRECT(B$7),4,INDIRECT(市民!B$7),2)+COUNTIFS(INDIRECT(A$7),2,INDIRECT(B$7),3,INDIRECT(市民!B$7),2)</f>
        <v>0</v>
      </c>
      <c r="AC12" s="13">
        <f ca="1">COUNTIFS(INDIRECT(A$7),2,INDIRECT(B$7),1,INDIRECT(市民!B$7),2)+COUNTIFS(INDIRECT(A$7),2,INDIRECT(B$7),2,INDIRECT(市民!B$7),2)</f>
        <v>343</v>
      </c>
    </row>
    <row r="13" spans="1:52" ht="15.95" customHeight="1" thickBot="1">
      <c r="A13" s="120"/>
      <c r="B13" s="117"/>
      <c r="C13" s="34" t="s">
        <v>46</v>
      </c>
      <c r="D13" s="145">
        <f ca="1">D12/$Q$12</f>
        <v>0.54935064935064937</v>
      </c>
      <c r="E13" s="140"/>
      <c r="F13" s="140"/>
      <c r="G13" s="136">
        <f ca="1">G12/$Q$12</f>
        <v>0</v>
      </c>
      <c r="H13" s="136"/>
      <c r="I13" s="136"/>
      <c r="J13" s="140">
        <f ca="1">J12/$Q$12</f>
        <v>0</v>
      </c>
      <c r="K13" s="140"/>
      <c r="L13" s="140"/>
      <c r="M13" s="136">
        <f ca="1">M12/$Q$12</f>
        <v>0.44545454545454544</v>
      </c>
      <c r="N13" s="136"/>
      <c r="O13" s="136"/>
      <c r="P13" s="25">
        <f ca="1">P12/$Q$12</f>
        <v>5.1948051948051948E-3</v>
      </c>
      <c r="Q13" s="15"/>
    </row>
    <row r="14" spans="1:52" ht="15.95" customHeight="1" thickTop="1">
      <c r="A14" s="118" t="s">
        <v>38</v>
      </c>
      <c r="B14" s="133" t="s">
        <v>14</v>
      </c>
      <c r="C14" s="31" t="s">
        <v>10</v>
      </c>
      <c r="D14" s="147">
        <f ca="1">IF(AND(A6=4,B6=4),R14,IF(AND(A6=4,B6=2),V14,IF(AND(A6=2,B6=4),Z14,COUNTIFS(INDIRECT(A7),1,INDIRECT(B7),1,INDIRECT(市民!C$7),1))))</f>
        <v>20</v>
      </c>
      <c r="E14" s="141"/>
      <c r="F14" s="141"/>
      <c r="G14" s="137">
        <f ca="1">IF(AND(A6=4,B6=4),S14,IF(AND(A6=4,B6=2),W14,IF(AND(A6=2,B6=4),AA14,COUNTIFS(INDIRECT(A7),1,INDIRECT(B7),2,INDIRECT(市民!C$7),1))))</f>
        <v>0</v>
      </c>
      <c r="H14" s="137"/>
      <c r="I14" s="137"/>
      <c r="J14" s="141">
        <f ca="1">IF(AND(A6=4,B6=4),T14,IF(AND(A6=4,B6=2),X14,IF(AND(A6=2,B6=4),AB14,COUNTIFS(INDIRECT(A7),2,INDIRECT(B7),1,INDIRECT(市民!C$7),1))))</f>
        <v>0</v>
      </c>
      <c r="K14" s="141"/>
      <c r="L14" s="141"/>
      <c r="M14" s="137">
        <f ca="1">IF(AND(A6=4,B6=4),U14,IF(AND(A6=4,B6=2),Y14,IF(AND(A6=2,B6=4),AC14,COUNTIFS(INDIRECT(A7),2,INDIRECT(B7),2,INDIRECT(市民!C$7),1))))</f>
        <v>12</v>
      </c>
      <c r="N14" s="137"/>
      <c r="O14" s="137"/>
      <c r="P14" s="24">
        <f ca="1">COUNTIFS(INDIRECT($B$7),"",市民!$C$8:$C$1398,1)+COUNTIFS(INDIRECT($A$7),"",市民!$C$8:$C$1398,1)+COUNTIFS(INDIRECT($B$7),0,市民!$C$8:$C$1398,1)+COUNTIFS(INDIRECT($A$7),0,市民!$C$8:$C$1398,1)-COUNTIFS(INDIRECT(A7),"",INDIRECT(B7),"",市民!$C$8:$C$1398,1)-COUNTIFS(INDIRECT(A7),"*",INDIRECT(B7),"",市民!$C$8:$C$1398,1)-COUNTIFS(INDIRECT(A7),"",INDIRECT(B7),"*",市民!$C$8:$C$1398,1)-COUNTIFS(INDIRECT(A7),0,INDIRECT(B7),0,市民!$C$8:$C$1398,1)-COUNTIFS(INDIRECT(A7),"",INDIRECT(B7),0,市民!$C$8:$C$1398,1)-COUNTIFS(INDIRECT(A7),"*",INDIRECT(B7),0,市民!$C$8:$C$1398,1)-COUNTIFS(INDIRECT(A7),0,INDIRECT(B7),"",市民!$C$8:$C$1398,1)-COUNTIFS(INDIRECT(A7),0,INDIRECT(B7),"*",市民!$C$8:$C$1398,1)</f>
        <v>0</v>
      </c>
      <c r="Q14" s="15">
        <f ca="1">SUM(D14:P14)</f>
        <v>32</v>
      </c>
      <c r="R14">
        <f ca="1">COUNTIFS(INDIRECT(A$7),4,INDIRECT(B$7),4,INDIRECT(市民!C$7),1)+COUNTIFS(INDIRECT(A$7),4,INDIRECT(B$7),3,INDIRECT(市民!C$7),1)+COUNTIFS(INDIRECT(A$7),3,INDIRECT(B$7),4,INDIRECT(市民!C$7),1)+COUNTIFS(INDIRECT(A$7),3,INDIRECT(B$7),3,INDIRECT(市民!C$7),1)</f>
        <v>0</v>
      </c>
      <c r="S14">
        <f ca="1">COUNTIFS(INDIRECT(A$7),4,INDIRECT(B$7),1,INDIRECT(市民!C$7),1)+COUNTIFS(INDIRECT(A$7),4,INDIRECT(B$7),2,INDIRECT(市民!C$7),1)+COUNTIFS(INDIRECT(A$7),3,INDIRECT(B$7),1,INDIRECT(市民!C$7),1)+COUNTIFS(INDIRECT(A$7),3,INDIRECT(B$7),2,INDIRECT(市民!C$7),1)</f>
        <v>0</v>
      </c>
      <c r="T14">
        <f ca="1">COUNTIFS(INDIRECT(A$7),1,INDIRECT(B$7),3,INDIRECT(市民!C$7),1)+COUNTIFS(INDIRECT(A$7),1,INDIRECT(B$7),4,INDIRECT(市民!C$7),1)+COUNTIFS(INDIRECT(A$7),2,INDIRECT(B$7),4,INDIRECT(市民!C$7),1)+COUNTIFS(INDIRECT(A$7),2,INDIRECT(B$7),3,INDIRECT(市民!C$7),1)</f>
        <v>0</v>
      </c>
      <c r="U14" s="13">
        <f ca="1">COUNTIFS(INDIRECT(A$7),1,INDIRECT(B$7),1,INDIRECT(市民!C$7),1)+COUNTIFS(INDIRECT(A$7),1,INDIRECT(B$7),2,INDIRECT(市民!C$7),1)+COUNTIFS(INDIRECT(A$7),2,INDIRECT(B$7),1,INDIRECT(市民!C$7),1)+COUNTIFS(INDIRECT(A$7),2,INDIRECT(B$7),2,INDIRECT(市民!C$7),1)</f>
        <v>32</v>
      </c>
      <c r="V14" s="12">
        <f ca="1">COUNTIFS(INDIRECT(A$7),4,INDIRECT(B$7),1,INDIRECT(市民!C$7),1)+COUNTIFS(INDIRECT(A$7),3,INDIRECT(B$7),1,INDIRECT(市民!C$7),1)</f>
        <v>0</v>
      </c>
      <c r="W14" s="13">
        <f ca="1">COUNTIFS(INDIRECT(A$7),4,INDIRECT(B$7),2,INDIRECT(市民!C$7),1)+COUNTIFS(INDIRECT(A$7),3,INDIRECT(B$7),2,INDIRECT(市民!C$7),1)</f>
        <v>0</v>
      </c>
      <c r="X14" s="13">
        <f ca="1">COUNTIFS(INDIRECT(A$7),1,INDIRECT(B$7),1,INDIRECT(市民!C$7),1)+COUNTIFS(INDIRECT(A$7),2,INDIRECT(B$7),1,INDIRECT(市民!C$7),1)</f>
        <v>20</v>
      </c>
      <c r="Y14" s="13">
        <f ca="1">COUNTIFS(INDIRECT(A$7),1,INDIRECT(B$7),2,INDIRECT(市民!C$7),1)+COUNTIFS(INDIRECT(A$7),2,INDIRECT(B$7),2,INDIRECT(市民!C$7),1)</f>
        <v>12</v>
      </c>
      <c r="Z14" s="12">
        <f ca="1">COUNTIFS(INDIRECT(A$7),1,INDIRECT(B$7),4,INDIRECT(市民!C$7),1)+COUNTIFS(INDIRECT(A$7),1,INDIRECT(B$7),3,INDIRECT(市民!C$7),1)</f>
        <v>0</v>
      </c>
      <c r="AA14" s="13">
        <f ca="1">COUNTIFS(INDIRECT(A$7),1,INDIRECT(B$7),1,INDIRECT(市民!C$7),1)+COUNTIFS(INDIRECT(A$7),1,INDIRECT(B$7),2,INDIRECT(市民!C$7),1)</f>
        <v>20</v>
      </c>
      <c r="AB14" s="13">
        <f ca="1">COUNTIFS(INDIRECT(A$7),2,INDIRECT(B$7),4,INDIRECT(市民!C$7),1)+COUNTIFS(INDIRECT(A$7),2,INDIRECT(B$7),3,INDIRECT(市民!C$7),1)</f>
        <v>0</v>
      </c>
      <c r="AC14" s="13">
        <f ca="1">COUNTIFS(INDIRECT(A$7),2,INDIRECT(B$7),1,INDIRECT(市民!C$7),1)+COUNTIFS(INDIRECT(A$7),2,INDIRECT(B$7),2,INDIRECT(市民!C$7),1)</f>
        <v>12</v>
      </c>
    </row>
    <row r="15" spans="1:52" ht="15.95" customHeight="1">
      <c r="A15" s="119"/>
      <c r="B15" s="115"/>
      <c r="C15" s="32" t="s">
        <v>46</v>
      </c>
      <c r="D15" s="151">
        <f ca="1">D14/$Q14</f>
        <v>0.625</v>
      </c>
      <c r="E15" s="142"/>
      <c r="F15" s="142"/>
      <c r="G15" s="134">
        <f ca="1">G14/Q14</f>
        <v>0</v>
      </c>
      <c r="H15" s="134"/>
      <c r="I15" s="134"/>
      <c r="J15" s="142">
        <f ca="1">J14/Q14</f>
        <v>0</v>
      </c>
      <c r="K15" s="142"/>
      <c r="L15" s="142"/>
      <c r="M15" s="134">
        <f ca="1">M14/Q14</f>
        <v>0.375</v>
      </c>
      <c r="N15" s="134"/>
      <c r="O15" s="134"/>
      <c r="P15" s="27">
        <f ca="1">P14/Q14</f>
        <v>0</v>
      </c>
      <c r="Q15" s="15"/>
    </row>
    <row r="16" spans="1:52" ht="15.95" customHeight="1">
      <c r="A16" s="119"/>
      <c r="B16" s="112" t="s">
        <v>15</v>
      </c>
      <c r="C16" s="35" t="s">
        <v>10</v>
      </c>
      <c r="D16" s="152">
        <f ca="1">IF(AND(A6=4,B6=4),R16,IF(AND(A6=4,B6=2),V16,IF(AND(A6=2,B6=4),Z16,COUNTIFS(INDIRECT(A$7),1,INDIRECT(B$7),1,INDIRECT(市民!C$7),2))))</f>
        <v>61</v>
      </c>
      <c r="E16" s="139"/>
      <c r="F16" s="139"/>
      <c r="G16" s="135">
        <f ca="1">IF(AND(A6=4,B6=4),S16,IF(AND(A6=4,B6=2),W16,IF(AND(A6=2,B6=4),AA16,COUNTIFS(INDIRECT(A$7),1,INDIRECT(B$7),2,INDIRECT(市民!C$7),2))))</f>
        <v>0</v>
      </c>
      <c r="H16" s="135"/>
      <c r="I16" s="135"/>
      <c r="J16" s="143">
        <f ca="1">IF(AND(A6=4,B6=4),T16,IF(AND(A6=4,B6=2),X16,IF(AND(A6=2,B6=4),AB16,COUNTIFS(INDIRECT(A$7),2,INDIRECT(B$7),1,INDIRECT(市民!C$7),2))))</f>
        <v>0</v>
      </c>
      <c r="K16" s="143"/>
      <c r="L16" s="143"/>
      <c r="M16" s="135">
        <f ca="1">IF(AND(A6=4,B6=4),U16,IF(AND(A6=4,B6=2),Y16,IF(AND(A6=2,B6=4),AC16,COUNTIFS(INDIRECT(A$7),2,INDIRECT(B$7),2,INDIRECT(市民!C$7),2))))</f>
        <v>53</v>
      </c>
      <c r="N16" s="135"/>
      <c r="O16" s="135"/>
      <c r="P16" s="29">
        <f ca="1">COUNTIFS(INDIRECT($B$7),"",市民!$C$8:$C$1398,2)+COUNTIFS(INDIRECT($A$7),"",市民!$C$8:$C$1398,2)+COUNTIFS(INDIRECT($B$7),0,市民!$C$8:$C$1398,2)+COUNTIFS(INDIRECT($A$7),0,市民!$C$8:$C$1398,2)-COUNTIFS(INDIRECT(A7),"",INDIRECT(B7),"",市民!$C$8:$C$1398,2)-COUNTIFS(INDIRECT(A7),"*",INDIRECT(B7),"",市民!$C$8:$C$1398,2)-COUNTIFS(INDIRECT(A7),"",INDIRECT(B7),"*",市民!$C$8:$C$1398,2)-COUNTIFS(INDIRECT(A7),0,INDIRECT(B7),0,市民!$C$8:$C$1398,2)-COUNTIFS(INDIRECT(A7),"",INDIRECT(B7),0,市民!$C$8:$C$1398,2)-COUNTIFS(INDIRECT(A7),"*",INDIRECT(B7),0,市民!$C$8:$C$1398,2)-COUNTIFS(INDIRECT(A7),0,INDIRECT(B7),"",市民!$C$8:$C$1398,2)-COUNTIFS(INDIRECT(A7),0,INDIRECT(B7),"*",市民!$C$8:$C$1398,2)</f>
        <v>0</v>
      </c>
      <c r="Q16" s="15">
        <f ca="1">SUM(D16:P16)</f>
        <v>114</v>
      </c>
      <c r="R16">
        <f ca="1">COUNTIFS(INDIRECT(A$7),4,INDIRECT(B$7),4,INDIRECT(市民!C$7),2)+COUNTIFS(INDIRECT(A$7),4,INDIRECT(B$7),3,INDIRECT(市民!C$7),2)+COUNTIFS(INDIRECT(A$7),3,INDIRECT(B$7),4,INDIRECT(市民!C$7),2)+COUNTIFS(INDIRECT(A$7),3,INDIRECT(B$7),3,INDIRECT(市民!C$7),2)</f>
        <v>0</v>
      </c>
      <c r="S16">
        <f ca="1">COUNTIFS(INDIRECT(A$7),4,INDIRECT(B$7),1,INDIRECT(市民!C$7),2)+COUNTIFS(INDIRECT(A$7),4,INDIRECT(B$7),2,INDIRECT(市民!C$7),2)+COUNTIFS(INDIRECT(A$7),3,INDIRECT(B$7),1,INDIRECT(市民!C$7),2)+COUNTIFS(INDIRECT(A$7),3,INDIRECT(B$7),2,INDIRECT(市民!C$7),2)</f>
        <v>0</v>
      </c>
      <c r="T16">
        <f ca="1">COUNTIFS(INDIRECT(A$7),1,INDIRECT(B$7),3,INDIRECT(市民!C$7),2)+COUNTIFS(INDIRECT(A$7),1,INDIRECT(B$7),4,INDIRECT(市民!C$7),2)+COUNTIFS(INDIRECT(A$7),2,INDIRECT(B$7),4,INDIRECT(市民!C$7),2)+COUNTIFS(INDIRECT(A$7),2,INDIRECT(B$7),3,INDIRECT(市民!C$7),2)</f>
        <v>0</v>
      </c>
      <c r="U16" s="13">
        <f ca="1">COUNTIFS(INDIRECT(A$7),1,INDIRECT(B$7),1,INDIRECT(市民!C$7),2)+COUNTIFS(INDIRECT(A$7),1,INDIRECT(B$7),2,INDIRECT(市民!C$7),2)+COUNTIFS(INDIRECT(A$7),2,INDIRECT(B$7),1,INDIRECT(市民!C$7),2)+COUNTIFS(INDIRECT(A$7),2,INDIRECT(B$7),2,INDIRECT(市民!C$7),2)</f>
        <v>114</v>
      </c>
      <c r="V16" s="12">
        <f ca="1">COUNTIFS(INDIRECT(A$7),4,INDIRECT(B$7),1,INDIRECT(市民!C$7),2)+COUNTIFS(INDIRECT(A$7),3,INDIRECT(B$7),1,INDIRECT(市民!C$7),2)</f>
        <v>0</v>
      </c>
      <c r="W16" s="13">
        <f ca="1">COUNTIFS(INDIRECT(A$7),4,INDIRECT(B$7),2,INDIRECT(市民!C$7),2)+COUNTIFS(INDIRECT(A$7),3,INDIRECT(B$7),2,INDIRECT(市民!C$7),2)</f>
        <v>0</v>
      </c>
      <c r="X16" s="13">
        <f ca="1">COUNTIFS(INDIRECT(A$7),1,INDIRECT(B$7),1,INDIRECT(市民!C$7),2)+COUNTIFS(INDIRECT(A$7),2,INDIRECT(B$7),1,INDIRECT(市民!C$7),2)</f>
        <v>61</v>
      </c>
      <c r="Y16" s="13">
        <f ca="1">COUNTIFS(INDIRECT(A$7),1,INDIRECT(B$7),2,INDIRECT(市民!C$7),2)+COUNTIFS(INDIRECT(A$7),2,INDIRECT(B$7),2,INDIRECT(市民!C$7),2)</f>
        <v>53</v>
      </c>
      <c r="Z16" s="12">
        <f ca="1">COUNTIFS(INDIRECT(A$7),1,INDIRECT(B$7),4,INDIRECT(市民!C$7),2)+COUNTIFS(INDIRECT(A$7),1,INDIRECT(B$7),3,INDIRECT(市民!C$7),2)</f>
        <v>0</v>
      </c>
      <c r="AA16" s="13">
        <f ca="1">COUNTIFS(INDIRECT(A$7),1,INDIRECT(B$7),1,INDIRECT(市民!C$7),2)+COUNTIFS(INDIRECT(A$7),1,INDIRECT(B$7),2,INDIRECT(市民!C$7),2)</f>
        <v>61</v>
      </c>
      <c r="AB16" s="13">
        <f ca="1">COUNTIFS(INDIRECT(A$7),2,INDIRECT(B$7),4,INDIRECT(市民!C$7),2)+COUNTIFS(INDIRECT(A$7),2,INDIRECT(B$7),3,INDIRECT(市民!C$7),2)</f>
        <v>0</v>
      </c>
      <c r="AC16" s="13">
        <f ca="1">COUNTIFS(INDIRECT(A$7),2,INDIRECT(B$7),1,INDIRECT(市民!C$7),2)+COUNTIFS(INDIRECT(A$7),2,INDIRECT(B$7),2,INDIRECT(市民!C$7),2)</f>
        <v>53</v>
      </c>
    </row>
    <row r="17" spans="1:29" ht="15.95" customHeight="1">
      <c r="A17" s="119"/>
      <c r="B17" s="115"/>
      <c r="C17" s="32" t="s">
        <v>46</v>
      </c>
      <c r="D17" s="148">
        <f ca="1">D16/$Q16</f>
        <v>0.53508771929824561</v>
      </c>
      <c r="E17" s="149"/>
      <c r="F17" s="149"/>
      <c r="G17" s="146">
        <f ca="1">G16/Q16</f>
        <v>0</v>
      </c>
      <c r="H17" s="146"/>
      <c r="I17" s="146"/>
      <c r="J17" s="142">
        <f ca="1">J16/Q16</f>
        <v>0</v>
      </c>
      <c r="K17" s="142"/>
      <c r="L17" s="142"/>
      <c r="M17" s="134">
        <f ca="1">M16/Q16</f>
        <v>0.46491228070175439</v>
      </c>
      <c r="N17" s="134"/>
      <c r="O17" s="134"/>
      <c r="P17" s="27">
        <f ca="1">P16/Q16</f>
        <v>0</v>
      </c>
      <c r="Q17" s="15"/>
    </row>
    <row r="18" spans="1:29" ht="15.95" customHeight="1">
      <c r="A18" s="119"/>
      <c r="B18" s="112" t="s">
        <v>16</v>
      </c>
      <c r="C18" s="35" t="s">
        <v>10</v>
      </c>
      <c r="D18" s="144">
        <f ca="1">IF(AND(A6=4,B6=4),R18,IF(AND(A6=4,B6=2),V18,IF(AND(A6=2,B6=4),Z18,COUNTIFS(INDIRECT(A$7),1,INDIRECT(B$7),1,INDIRECT(市民!C$7),3))))</f>
        <v>94</v>
      </c>
      <c r="E18" s="143"/>
      <c r="F18" s="143"/>
      <c r="G18" s="135">
        <f ca="1">IF(AND(A6=4,B6=4),S18,IF(AND(A6=4,B6=2),W18,IF(AND(A6=2,B6=4),AA18,COUNTIFS(INDIRECT(A$7),1,INDIRECT(B$7),2,INDIRECT(市民!C$7),3))))</f>
        <v>0</v>
      </c>
      <c r="H18" s="135"/>
      <c r="I18" s="135"/>
      <c r="J18" s="143">
        <f ca="1">IF(AND(A6=4,B6=4),T18,IF(AND(A6=4,B6=2),X18,IF(AND(A6=2,B6=4),AB18,COUNTIFS(INDIRECT(A$7),2,INDIRECT(B$7),1,INDIRECT(市民!C$7),3))))</f>
        <v>0</v>
      </c>
      <c r="K18" s="143"/>
      <c r="L18" s="143"/>
      <c r="M18" s="135">
        <f ca="1">IF(AND(A6=4,B6=4),U18,IF(AND(A6=4,B6=2),Y18,IF(AND(A6=2,B6=4),AC18,COUNTIFS(INDIRECT(A$7),2,INDIRECT(B$7),2,INDIRECT(市民!C$7),3))))</f>
        <v>78</v>
      </c>
      <c r="N18" s="135"/>
      <c r="O18" s="135"/>
      <c r="P18" s="29">
        <f ca="1">COUNTIFS(INDIRECT($B$7),"",市民!$C$8:$C$1398,3)+COUNTIFS(INDIRECT($A$7),"",市民!$C$8:$C$1398,3)+COUNTIFS(INDIRECT($B$7),0,市民!$C$8:$C$1398,3)+COUNTIFS(INDIRECT($A$7),0,市民!$C$8:$C$1398,3)-COUNTIFS(INDIRECT(A7),"",INDIRECT(B7),"",市民!$C$8:$C$1398,3)-COUNTIFS(INDIRECT(A7),"*",INDIRECT(B7),"",市民!$C$8:$C$1398,3)-COUNTIFS(INDIRECT(A7),"",INDIRECT(B7),"*",市民!$C$8:$C$1398,3)-COUNTIFS(INDIRECT(A7),0,INDIRECT(B7),0,市民!$C$8:$C$1398,3)-COUNTIFS(INDIRECT(A7),"",INDIRECT(B7),0,市民!$C$8:$C$1398,3)-COUNTIFS(INDIRECT(A7),"*",INDIRECT(B7),0,市民!$C$8:$C$1398,3)-COUNTIFS(INDIRECT(A7),0,INDIRECT(B7),"",市民!$C$8:$C$1398,3)-COUNTIFS(INDIRECT(A7),0,INDIRECT(B7),"*",市民!$C$8:$C$1398,3)</f>
        <v>0</v>
      </c>
      <c r="Q18" s="15">
        <f ca="1">SUM(D18:P18)</f>
        <v>172</v>
      </c>
      <c r="R18">
        <f ca="1">COUNTIFS(INDIRECT(A$7),4,INDIRECT(B$7),4,INDIRECT(市民!C$7),3)+COUNTIFS(INDIRECT(A$7),4,INDIRECT(B$7),3,INDIRECT(市民!C$7),3)+COUNTIFS(INDIRECT(A$7),3,INDIRECT(B$7),4,INDIRECT(市民!C$7),3)+COUNTIFS(INDIRECT(A$7),3,INDIRECT(B$7),3,INDIRECT(市民!C$7),3)</f>
        <v>0</v>
      </c>
      <c r="S18">
        <f ca="1">COUNTIFS(INDIRECT(A$7),4,INDIRECT(B$7),1,INDIRECT(市民!C$7),3)+COUNTIFS(INDIRECT(A$7),4,INDIRECT(B$7),2,INDIRECT(市民!C$7),3)+COUNTIFS(INDIRECT(A$7),3,INDIRECT(B$7),1,INDIRECT(市民!C$7),3)+COUNTIFS(INDIRECT(A$7),3,INDIRECT(B$7),2,INDIRECT(市民!C$7),3)</f>
        <v>0</v>
      </c>
      <c r="T18">
        <f ca="1">COUNTIFS(INDIRECT(A$7),1,INDIRECT(B$7),3,INDIRECT(市民!C$7),3)+COUNTIFS(INDIRECT(A$7),1,INDIRECT(B$7),4,INDIRECT(市民!C$7),3)+COUNTIFS(INDIRECT(A$7),2,INDIRECT(B$7),4,INDIRECT(市民!C$7),3)+COUNTIFS(INDIRECT(A$7),2,INDIRECT(B$7),3,INDIRECT(市民!C$7),3)</f>
        <v>0</v>
      </c>
      <c r="U18" s="13">
        <f ca="1">COUNTIFS(INDIRECT(A$7),1,INDIRECT(B$7),1,INDIRECT(市民!C$7),3)+COUNTIFS(INDIRECT(A$7),1,INDIRECT(B$7),2,INDIRECT(市民!C$7),3)+COUNTIFS(INDIRECT(A$7),2,INDIRECT(B$7),1,INDIRECT(市民!C$7),3)+COUNTIFS(INDIRECT(A$7),2,INDIRECT(B$7),2,INDIRECT(市民!C$7),3)</f>
        <v>172</v>
      </c>
      <c r="V18" s="12">
        <f ca="1">COUNTIFS(INDIRECT(A$7),4,INDIRECT(B$7),1,INDIRECT(市民!C$7),3)+COUNTIFS(INDIRECT(A$7),3,INDIRECT(B$7),1,INDIRECT(市民!C$7),3)</f>
        <v>0</v>
      </c>
      <c r="W18" s="13">
        <f ca="1">COUNTIFS(INDIRECT(A$7),4,INDIRECT(B$7),2,INDIRECT(市民!C$7),3)+COUNTIFS(INDIRECT(A$7),3,INDIRECT(B$7),2,INDIRECT(市民!C$7),3)</f>
        <v>0</v>
      </c>
      <c r="X18" s="13">
        <f ca="1">COUNTIFS(INDIRECT(A$7),1,INDIRECT(B$7),1,INDIRECT(市民!C$7),3)+COUNTIFS(INDIRECT(A$7),2,INDIRECT(B$7),1,INDIRECT(市民!C$7),3)</f>
        <v>94</v>
      </c>
      <c r="Y18" s="13">
        <f ca="1">COUNTIFS(INDIRECT(A$7),1,INDIRECT(B$7),2,INDIRECT(市民!C$7),3)+COUNTIFS(INDIRECT(A$7),2,INDIRECT(B$7),2,INDIRECT(市民!C$7),3)</f>
        <v>78</v>
      </c>
      <c r="Z18" s="12">
        <f ca="1">COUNTIFS(INDIRECT(A$7),1,INDIRECT(B$7),4,INDIRECT(市民!C$7),3)+COUNTIFS(INDIRECT(A$7),1,INDIRECT(B$7),3,INDIRECT(市民!C$7),3)</f>
        <v>0</v>
      </c>
      <c r="AA18" s="13">
        <f ca="1">COUNTIFS(INDIRECT(A$7),1,INDIRECT(B$7),1,INDIRECT(市民!C$7),3)+COUNTIFS(INDIRECT(A$7),1,INDIRECT(B$7),2,INDIRECT(市民!C$7),3)</f>
        <v>94</v>
      </c>
      <c r="AB18" s="13">
        <f ca="1">COUNTIFS(INDIRECT(A$7),2,INDIRECT(B$7),4,INDIRECT(市民!C$7),3)+COUNTIFS(INDIRECT(A$7),2,INDIRECT(B$7),3,INDIRECT(市民!C$7),3)</f>
        <v>0</v>
      </c>
      <c r="AC18" s="13">
        <f ca="1">COUNTIFS(INDIRECT(A$7),2,INDIRECT(B$7),1,INDIRECT(市民!C$7),3)+COUNTIFS(INDIRECT(A$7),2,INDIRECT(B$7),2,INDIRECT(市民!C$7),3)</f>
        <v>78</v>
      </c>
    </row>
    <row r="19" spans="1:29" ht="15.95" customHeight="1">
      <c r="A19" s="119"/>
      <c r="B19" s="115"/>
      <c r="C19" s="32" t="s">
        <v>46</v>
      </c>
      <c r="D19" s="148">
        <f ca="1">D18/$Q18</f>
        <v>0.54651162790697672</v>
      </c>
      <c r="E19" s="149"/>
      <c r="F19" s="149"/>
      <c r="G19" s="134">
        <f ca="1">G18/Q18</f>
        <v>0</v>
      </c>
      <c r="H19" s="134"/>
      <c r="I19" s="134"/>
      <c r="J19" s="142">
        <f ca="1">J18/Q18</f>
        <v>0</v>
      </c>
      <c r="K19" s="142"/>
      <c r="L19" s="142"/>
      <c r="M19" s="134">
        <f ca="1">M18/Q18</f>
        <v>0.45348837209302323</v>
      </c>
      <c r="N19" s="134"/>
      <c r="O19" s="134"/>
      <c r="P19" s="27">
        <f ca="1">P18/Q18</f>
        <v>0</v>
      </c>
      <c r="Q19" s="15"/>
    </row>
    <row r="20" spans="1:29" ht="15.95" customHeight="1">
      <c r="A20" s="119"/>
      <c r="B20" s="112" t="s">
        <v>17</v>
      </c>
      <c r="C20" s="35" t="s">
        <v>10</v>
      </c>
      <c r="D20" s="144">
        <f ca="1">IF(AND(A6=4,B6=4),R20,IF(AND(A6=4,B6=2),V20,IF(AND(A6=2,B6=4),Z20,COUNTIFS(INDIRECT(A$7),1,INDIRECT(B$7),1,INDIRECT(市民!C$7),4))))</f>
        <v>144</v>
      </c>
      <c r="E20" s="143"/>
      <c r="F20" s="143"/>
      <c r="G20" s="135">
        <f ca="1">IF(AND(A6=4,B6=4),S20,IF(AND(A6=4,B6=2),W20,IF(AND(A6=2,B6=4),AA20,COUNTIFS(INDIRECT(A$7),1,INDIRECT(B$7),2,INDIRECT(市民!C$7),4))))</f>
        <v>0</v>
      </c>
      <c r="H20" s="135"/>
      <c r="I20" s="135"/>
      <c r="J20" s="143">
        <f ca="1">IF(AND(A6=4,B6=4),T20,IF(AND(A6=4,B6=2),X20,IF(AND(A6=2,B6=4),AB20,COUNTIFS(INDIRECT(A$7),2,INDIRECT(B$7),1,INDIRECT(市民!C$7),4))))</f>
        <v>0</v>
      </c>
      <c r="K20" s="143"/>
      <c r="L20" s="143"/>
      <c r="M20" s="135">
        <f ca="1">IF(AND(A6=4,B6=4),U20,IF(AND(A6=4,B6=2),Y20,IF(AND(A6=2,B6=4),AC20,COUNTIFS(INDIRECT(A$7),2,INDIRECT(B$7),2,INDIRECT(市民!C$7),4))))</f>
        <v>92</v>
      </c>
      <c r="N20" s="135"/>
      <c r="O20" s="135"/>
      <c r="P20" s="29">
        <f ca="1">COUNTIFS(INDIRECT($B$7),"",市民!$C$8:$C$1398,4)+COUNTIFS(INDIRECT($A$7),"",市民!$C$8:$C$1398,4)+COUNTIFS(INDIRECT($B$7),0,市民!$C$8:$C$1398,4)+COUNTIFS(INDIRECT($A$7),0,市民!$C$8:$C$1398,4)-COUNTIFS(INDIRECT(A7),"",INDIRECT(B7),"",市民!$C$8:$C$1398,4)-COUNTIFS(INDIRECT(A7),"*",INDIRECT(B7),"",市民!$C$8:$C$1398,4)-COUNTIFS(INDIRECT(A7),"",INDIRECT(B7),"*",市民!$C$8:$C$1398,4)-COUNTIFS(INDIRECT(A7),0,INDIRECT(B7),0,市民!$C$8:$C$1398,4)-COUNTIFS(INDIRECT(A7),"",INDIRECT(B7),0,市民!$C$8:$C$1398,4)-COUNTIFS(INDIRECT(A7),"*",INDIRECT(B7),0,市民!$C$8:$C$1398,4)-COUNTIFS(INDIRECT(A7),0,INDIRECT(B7),"",市民!$C$8:$C$1398,4)-COUNTIFS(INDIRECT(A7),0,INDIRECT(B7),"*",市民!$C$8:$C$1398,4)</f>
        <v>1</v>
      </c>
      <c r="Q20" s="15">
        <f ca="1">SUM(D20:P20)</f>
        <v>237</v>
      </c>
      <c r="R20">
        <f ca="1">COUNTIFS(INDIRECT(A$7),4,INDIRECT(B$7),4,INDIRECT(市民!C$7),4)+COUNTIFS(INDIRECT(A$7),4,INDIRECT(B$7),3,INDIRECT(市民!C$7),4)+COUNTIFS(INDIRECT(A$7),3,INDIRECT(B$7),4,INDIRECT(市民!C$7),4)+COUNTIFS(INDIRECT(A$7),3,INDIRECT(B$7),3,INDIRECT(市民!C$7),4)</f>
        <v>0</v>
      </c>
      <c r="S20">
        <f ca="1">COUNTIFS(INDIRECT(A$7),4,INDIRECT(B$7),1,INDIRECT(市民!C$7),4)+COUNTIFS(INDIRECT(A$7),4,INDIRECT(B$7),2,INDIRECT(市民!C$7),4)+COUNTIFS(INDIRECT(A$7),3,INDIRECT(B$7),1,INDIRECT(市民!C$7),4)+COUNTIFS(INDIRECT(A$7),3,INDIRECT(B$7),2,INDIRECT(市民!C$7),4)</f>
        <v>0</v>
      </c>
      <c r="T20">
        <f ca="1">COUNTIFS(INDIRECT(A$7),1,INDIRECT(B$7),3,INDIRECT(市民!C$7),4)+COUNTIFS(INDIRECT(A$7),1,INDIRECT(B$7),4,INDIRECT(市民!C$7),4)+COUNTIFS(INDIRECT(A$7),2,INDIRECT(B$7),4,INDIRECT(市民!C$7),4)+COUNTIFS(INDIRECT(A$7),2,INDIRECT(B$7),3,INDIRECT(市民!C$7),4)</f>
        <v>0</v>
      </c>
      <c r="U20" s="13">
        <f ca="1">COUNTIFS(INDIRECT(A$7),1,INDIRECT(B$7),1,INDIRECT(市民!C$7),4)+COUNTIFS(INDIRECT(A$7),1,INDIRECT(B$7),2,INDIRECT(市民!C$7),4)+COUNTIFS(INDIRECT(A$7),2,INDIRECT(B$7),1,INDIRECT(市民!C$7),4)+COUNTIFS(INDIRECT(A$7),2,INDIRECT(B$7),2,INDIRECT(市民!C$7),4)</f>
        <v>236</v>
      </c>
      <c r="V20" s="12">
        <f ca="1">COUNTIFS(INDIRECT(A$7),4,INDIRECT(B$7),1,INDIRECT(市民!C$7),4)+COUNTIFS(INDIRECT(A$7),3,INDIRECT(B$7),1,INDIRECT(市民!C$7),4)</f>
        <v>0</v>
      </c>
      <c r="W20" s="13">
        <f ca="1">COUNTIFS(INDIRECT(A$7),4,INDIRECT(B$7),2,INDIRECT(市民!C$7),4)+COUNTIFS(INDIRECT(A$7),3,INDIRECT(B$7),2,INDIRECT(市民!C$7),4)</f>
        <v>0</v>
      </c>
      <c r="X20" s="13">
        <f ca="1">COUNTIFS(INDIRECT(A$7),1,INDIRECT(B$7),1,INDIRECT(市民!C$7),4)+COUNTIFS(INDIRECT(A$7),2,INDIRECT(B$7),1,INDIRECT(市民!C$7),4)</f>
        <v>144</v>
      </c>
      <c r="Y20" s="13">
        <f ca="1">COUNTIFS(INDIRECT(A$7),1,INDIRECT(B$7),2,INDIRECT(市民!C$7),4)+COUNTIFS(INDIRECT(A$7),2,INDIRECT(B$7),2,INDIRECT(市民!C$7),4)</f>
        <v>92</v>
      </c>
      <c r="Z20" s="12">
        <f ca="1">COUNTIFS(INDIRECT(A$7),1,INDIRECT(B$7),4,INDIRECT(市民!C$7),4)+COUNTIFS(INDIRECT(A$7),1,INDIRECT(B$7),3,INDIRECT(市民!C$7),4)</f>
        <v>0</v>
      </c>
      <c r="AA20" s="13">
        <f ca="1">COUNTIFS(INDIRECT(A$7),1,INDIRECT(B$7),1,INDIRECT(市民!C$7),4)+COUNTIFS(INDIRECT(A$7),1,INDIRECT(B$7),2,INDIRECT(市民!C$7),4)</f>
        <v>144</v>
      </c>
      <c r="AB20" s="13">
        <f ca="1">COUNTIFS(INDIRECT(A$7),2,INDIRECT(B$7),4,INDIRECT(市民!C$7),4)+COUNTIFS(INDIRECT(A$7),2,INDIRECT(B$7),3,INDIRECT(市民!C$7),4)</f>
        <v>0</v>
      </c>
      <c r="AC20" s="13">
        <f ca="1">COUNTIFS(INDIRECT(A$7),2,INDIRECT(B$7),1,INDIRECT(市民!C$7),4)+COUNTIFS(INDIRECT(A$7),2,INDIRECT(B$7),2,INDIRECT(市民!C$7),4)</f>
        <v>92</v>
      </c>
    </row>
    <row r="21" spans="1:29" ht="15.95" customHeight="1">
      <c r="A21" s="119"/>
      <c r="B21" s="115"/>
      <c r="C21" s="32" t="s">
        <v>46</v>
      </c>
      <c r="D21" s="148">
        <f ca="1">D20/$Q20</f>
        <v>0.60759493670886078</v>
      </c>
      <c r="E21" s="149"/>
      <c r="F21" s="149"/>
      <c r="G21" s="146">
        <f ca="1">G20/Q20</f>
        <v>0</v>
      </c>
      <c r="H21" s="146"/>
      <c r="I21" s="146"/>
      <c r="J21" s="142">
        <f ca="1">J20/Q20</f>
        <v>0</v>
      </c>
      <c r="K21" s="142"/>
      <c r="L21" s="142"/>
      <c r="M21" s="134">
        <f ca="1">M20/Q20</f>
        <v>0.3881856540084388</v>
      </c>
      <c r="N21" s="134"/>
      <c r="O21" s="134"/>
      <c r="P21" s="27">
        <f ca="1">P20/Q20</f>
        <v>4.2194092827004216E-3</v>
      </c>
      <c r="Q21" s="15"/>
    </row>
    <row r="22" spans="1:29" ht="15.95" customHeight="1">
      <c r="A22" s="119"/>
      <c r="B22" s="112" t="s">
        <v>18</v>
      </c>
      <c r="C22" s="35" t="s">
        <v>10</v>
      </c>
      <c r="D22" s="144">
        <f ca="1">IF(AND(A6=4,B6=4),R22,IF(AND(A6=4,B6=2),V22,IF(AND(A6=2,B6=4),Z22,COUNTIFS(INDIRECT(A$7),1,INDIRECT(B$7),1,INDIRECT(市民!C$7),5))))</f>
        <v>129</v>
      </c>
      <c r="E22" s="143"/>
      <c r="F22" s="143"/>
      <c r="G22" s="135">
        <f ca="1">IF(AND(A6=4,B6=4),S22,IF(AND(A6=4,B6=2),W22,IF(AND(A6=2,B6=4),AA22,COUNTIFS(INDIRECT(A$7),1,INDIRECT(B$7),2,INDIRECT(市民!C$7),5))))</f>
        <v>0</v>
      </c>
      <c r="H22" s="135"/>
      <c r="I22" s="135"/>
      <c r="J22" s="143">
        <f ca="1">IF(AND(A6=4,B6=4),T22,IF(AND(A6=4,B6=2),X22,IF(AND(A6=2,B6=4),AB22,COUNTIFS(INDIRECT(A$7),2,INDIRECT(B$7),1,INDIRECT(市民!C$7),5))))</f>
        <v>0</v>
      </c>
      <c r="K22" s="143"/>
      <c r="L22" s="143"/>
      <c r="M22" s="138">
        <f ca="1">IF(AND(A6=4,B6=4),U22,IF(AND(A6=4,B6=2),Y22,IF(AND(A6=2,B6=4),AC22,COUNTIFS(INDIRECT(A$7),2,INDIRECT(B$7),2,INDIRECT(市民!C$7),5))))</f>
        <v>126</v>
      </c>
      <c r="N22" s="138"/>
      <c r="O22" s="138"/>
      <c r="P22" s="29">
        <f ca="1">COUNTIFS(INDIRECT($B$7),"",市民!$C$8:$C$1398,5)+COUNTIFS(INDIRECT($A$7),"",市民!$C$8:$C$1398,5)+COUNTIFS(INDIRECT($B$7),0,市民!$C$8:$C$1398,5)+COUNTIFS(INDIRECT($A$7),0,市民!$C$8:$C$1398,5)-COUNTIFS(INDIRECT(A7),"",INDIRECT(B7),"",市民!$C$8:$C$1398,5)-COUNTIFS(INDIRECT(A7),"*",INDIRECT(B7),"",市民!$C$8:$C$1398,5)-COUNTIFS(INDIRECT(A7),"",INDIRECT(B7),"*",市民!$C$8:$C$1398,5)-COUNTIFS(INDIRECT(A7),0,INDIRECT(B7),0,市民!$C$8:$C$1398,5)-COUNTIFS(INDIRECT(A7),"",INDIRECT(B7),0,市民!$C$8:$C$1398,5)-COUNTIFS(INDIRECT(A7),"*",INDIRECT(B7),0,市民!$C$8:$C$1398,5)-COUNTIFS(INDIRECT(A7),0,INDIRECT(B7),"",市民!$C$8:$C$1398,5)-COUNTIFS(INDIRECT(A7),0,INDIRECT(B7),"*",市民!$C$8:$C$1398,5)</f>
        <v>0</v>
      </c>
      <c r="Q22" s="15">
        <f ca="1">SUM(D22:P22)</f>
        <v>255</v>
      </c>
      <c r="R22">
        <f ca="1">COUNTIFS(INDIRECT(A$7),4,INDIRECT(B$7),4,INDIRECT(市民!C$7),5)+COUNTIFS(INDIRECT(A$7),4,INDIRECT(B$7),3,INDIRECT(市民!C$7),5)+COUNTIFS(INDIRECT(A$7),3,INDIRECT(B$7),4,INDIRECT(市民!C$7),5)+COUNTIFS(INDIRECT(A$7),3,INDIRECT(B$7),3,INDIRECT(市民!C$7),5)</f>
        <v>0</v>
      </c>
      <c r="S22">
        <f ca="1">COUNTIFS(INDIRECT(A$7),4,INDIRECT(B$7),1,INDIRECT(市民!C$7),5)+COUNTIFS(INDIRECT(A$7),4,INDIRECT(B$7),2,INDIRECT(市民!C$7),5)+COUNTIFS(INDIRECT(A$7),3,INDIRECT(B$7),1,INDIRECT(市民!C$7),5)+COUNTIFS(INDIRECT(A$7),3,INDIRECT(B$7),2,INDIRECT(市民!C$7),5)</f>
        <v>0</v>
      </c>
      <c r="T22">
        <f ca="1">COUNTIFS(INDIRECT(A$7),1,INDIRECT(B$7),3,INDIRECT(市民!C$7),5)+COUNTIFS(INDIRECT(A$7),1,INDIRECT(B$7),4,INDIRECT(市民!C$7),5)+COUNTIFS(INDIRECT(A$7),2,INDIRECT(B$7),4,INDIRECT(市民!C$7),5)+COUNTIFS(INDIRECT(A$7),2,INDIRECT(B$7),3,INDIRECT(市民!C$7),5)</f>
        <v>0</v>
      </c>
      <c r="U22" s="13">
        <f ca="1">COUNTIFS(INDIRECT(A$7),1,INDIRECT(B$7),1,INDIRECT(市民!C$7),5)+COUNTIFS(INDIRECT(A$7),1,INDIRECT(B$7),2,INDIRECT(市民!C$7),5)+COUNTIFS(INDIRECT(A$7),2,INDIRECT(B$7),1,INDIRECT(市民!C$7),5)+COUNTIFS(INDIRECT(A$7),2,INDIRECT(B$7),2,INDIRECT(市民!C$7),5)</f>
        <v>255</v>
      </c>
      <c r="V22" s="12">
        <f ca="1">COUNTIFS(INDIRECT(A$7),4,INDIRECT(B$7),1,INDIRECT(市民!C$7),5)+COUNTIFS(INDIRECT(A$7),3,INDIRECT(B$7),1,INDIRECT(市民!C$7),5)</f>
        <v>0</v>
      </c>
      <c r="W22" s="13">
        <f ca="1">COUNTIFS(INDIRECT(A$7),4,INDIRECT(B$7),2,INDIRECT(市民!C$7),5)+COUNTIFS(INDIRECT(A$7),3,INDIRECT(B$7),2,INDIRECT(市民!C$7),5)</f>
        <v>0</v>
      </c>
      <c r="X22" s="13">
        <f ca="1">COUNTIFS(INDIRECT(A$7),1,INDIRECT(B$7),1,INDIRECT(市民!C$7),5)+COUNTIFS(INDIRECT(A$7),2,INDIRECT(B$7),1,INDIRECT(市民!C$7),5)</f>
        <v>129</v>
      </c>
      <c r="Y22" s="13">
        <f ca="1">COUNTIFS(INDIRECT(A$7),1,INDIRECT(B$7),2,INDIRECT(市民!C$7),5)+COUNTIFS(INDIRECT(A$7),2,INDIRECT(B$7),2,INDIRECT(市民!C$7),5)</f>
        <v>126</v>
      </c>
      <c r="Z22" s="12">
        <f ca="1">COUNTIFS(INDIRECT(A$7),1,INDIRECT(B$7),4,INDIRECT(市民!C$7),5)+COUNTIFS(INDIRECT(A$7),1,INDIRECT(B$7),3,INDIRECT(市民!C$7),5)</f>
        <v>0</v>
      </c>
      <c r="AA22" s="13">
        <f ca="1">COUNTIFS(INDIRECT(A$7),1,INDIRECT(B$7),1,INDIRECT(市民!C$7),5)+COUNTIFS(INDIRECT(A$7),1,INDIRECT(B$7),2,INDIRECT(市民!C$7),5)</f>
        <v>129</v>
      </c>
      <c r="AB22" s="13">
        <f ca="1">COUNTIFS(INDIRECT(A$7),2,INDIRECT(B$7),4,INDIRECT(市民!C$7),5)+COUNTIFS(INDIRECT(A$7),2,INDIRECT(B$7),3,INDIRECT(市民!C$7),5)</f>
        <v>0</v>
      </c>
      <c r="AC22" s="13">
        <f ca="1">COUNTIFS(INDIRECT(A$7),2,INDIRECT(B$7),1,INDIRECT(市民!C$7),5)+COUNTIFS(INDIRECT(A$7),2,INDIRECT(B$7),2,INDIRECT(市民!C$7),5)</f>
        <v>126</v>
      </c>
    </row>
    <row r="23" spans="1:29" ht="15.95" customHeight="1">
      <c r="A23" s="119"/>
      <c r="B23" s="115"/>
      <c r="C23" s="32" t="s">
        <v>46</v>
      </c>
      <c r="D23" s="148">
        <f ca="1">D22/$Q22</f>
        <v>0.50588235294117645</v>
      </c>
      <c r="E23" s="149"/>
      <c r="F23" s="149"/>
      <c r="G23" s="134">
        <f ca="1">G22/Q22</f>
        <v>0</v>
      </c>
      <c r="H23" s="134"/>
      <c r="I23" s="134"/>
      <c r="J23" s="142">
        <f ca="1">J22/Q22</f>
        <v>0</v>
      </c>
      <c r="K23" s="142"/>
      <c r="L23" s="142"/>
      <c r="M23" s="134">
        <f ca="1">M22/Q22</f>
        <v>0.49411764705882355</v>
      </c>
      <c r="N23" s="134"/>
      <c r="O23" s="134"/>
      <c r="P23" s="27">
        <f ca="1">P22/Q22</f>
        <v>0</v>
      </c>
      <c r="Q23" s="15"/>
    </row>
    <row r="24" spans="1:29" ht="15.95" customHeight="1">
      <c r="A24" s="119"/>
      <c r="B24" s="112" t="s">
        <v>19</v>
      </c>
      <c r="C24" s="35" t="s">
        <v>10</v>
      </c>
      <c r="D24" s="144">
        <f ca="1">IF(AND(A6=4,B6=4),R24,IF(AND(A6=4,B6=2),V24,IF(AND(A6=2,B6=4),Z24,COUNTIFS(INDIRECT(A$7),1,INDIRECT(B$7),1,INDIRECT(市民!C$7),6))))</f>
        <v>58</v>
      </c>
      <c r="E24" s="143"/>
      <c r="F24" s="143"/>
      <c r="G24" s="135">
        <f ca="1">IF(AND(A6=4,B6=4),S24,IF(AND(A6=4,B6=2),W24,IF(AND(A6=2,B6=4),AA24,COUNTIFS(INDIRECT(A$7),1,INDIRECT(B$7),2,INDIRECT(市民!C$7),6))))</f>
        <v>0</v>
      </c>
      <c r="H24" s="135"/>
      <c r="I24" s="135"/>
      <c r="J24" s="143">
        <f ca="1">IF(AND(A6=4,B6=4),T24,IF(AND(A6=4,B6=2),X24,IF(AND(A6=2,B6=4),AB24,COUNTIFS(INDIRECT(A$7),2,INDIRECT(B$7),1,INDIRECT(市民!C$7),6))))</f>
        <v>0</v>
      </c>
      <c r="K24" s="143"/>
      <c r="L24" s="143"/>
      <c r="M24" s="135">
        <f ca="1">IF(AND(A6=4,B6=4),U24,IF(AND(A6=4,B6=2),Y24,IF(AND(A6=2,B6=4),AC24,COUNTIFS(INDIRECT(A$7),2,INDIRECT(B$7),2,INDIRECT(市民!C$7),6))))</f>
        <v>54</v>
      </c>
      <c r="N24" s="135"/>
      <c r="O24" s="135"/>
      <c r="P24" s="29">
        <f ca="1">COUNTIFS(INDIRECT($B$7),"",市民!$C$8:$C$1398,6)+COUNTIFS(INDIRECT($A$7),"",市民!$C$8:$C$1398,6)+COUNTIFS(INDIRECT($B$7),0,市民!$C$8:$C$1398,6)+COUNTIFS(INDIRECT($A$7),0,市民!$C$8:$C$1398,6)-COUNTIFS(INDIRECT(A7),"",INDIRECT(B7),"",市民!$C$8:$C$1398,6)-COUNTIFS(INDIRECT(A7),"*",INDIRECT(B7),"",市民!$C$8:$C$1398,6)-COUNTIFS(INDIRECT(A7),"",INDIRECT(B7),"*",市民!$C$8:$C$1398,6)-COUNTIFS(INDIRECT(A7),0,INDIRECT(B7),0,市民!$C$8:$C$1398,6)-COUNTIFS(INDIRECT(A7),"",INDIRECT(B7),0,市民!$C$8:$C$1398,6)-COUNTIFS(INDIRECT(A7),"*",INDIRECT(B7),0,市民!$C$8:$C$1398,6)-COUNTIFS(INDIRECT(A7),0,INDIRECT(B7),"",市民!$C$8:$C$1398,6)-COUNTIFS(INDIRECT(A7),0,INDIRECT(B7),"*",市民!$C$8:$C$1398,6)</f>
        <v>0</v>
      </c>
      <c r="Q24" s="15">
        <f ca="1">SUM(D24:P24)</f>
        <v>112</v>
      </c>
      <c r="R24">
        <f ca="1">COUNTIFS(INDIRECT(A$7),4,INDIRECT(B$7),4,INDIRECT(市民!C$7),6)+COUNTIFS(INDIRECT(A$7),4,INDIRECT(B$7),3,INDIRECT(市民!C$7),6)+COUNTIFS(INDIRECT(A$7),3,INDIRECT(B$7),4,INDIRECT(市民!C$7),6)+COUNTIFS(INDIRECT(A$7),3,INDIRECT(B$7),3,INDIRECT(市民!C$7),6)</f>
        <v>0</v>
      </c>
      <c r="S24">
        <f ca="1">COUNTIFS(INDIRECT(A$7),4,INDIRECT(B$7),1,INDIRECT(市民!C$7),6)+COUNTIFS(INDIRECT(A$7),4,INDIRECT(B$7),2,INDIRECT(市民!C$7),6)+COUNTIFS(INDIRECT(A$7),3,INDIRECT(B$7),1,INDIRECT(市民!C$7),6)+COUNTIFS(INDIRECT(A$7),3,INDIRECT(B$7),2,INDIRECT(市民!C$7),6)</f>
        <v>0</v>
      </c>
      <c r="T24">
        <f ca="1">COUNTIFS(INDIRECT(A$7),1,INDIRECT(B$7),3,INDIRECT(市民!C$7),6)+COUNTIFS(INDIRECT(A$7),1,INDIRECT(B$7),4,INDIRECT(市民!C$7),6)+COUNTIFS(INDIRECT(A$7),2,INDIRECT(B$7),4,INDIRECT(市民!C$7),6)+COUNTIFS(INDIRECT(A$7),2,INDIRECT(B$7),3,INDIRECT(市民!C$7),6)</f>
        <v>0</v>
      </c>
      <c r="U24" s="13">
        <f ca="1">COUNTIFS(INDIRECT(A$7),1,INDIRECT(B$7),1,INDIRECT(市民!C$7),6)+COUNTIFS(INDIRECT(A$7),1,INDIRECT(B$7),2,INDIRECT(市民!C$7),6)+COUNTIFS(INDIRECT(A$7),2,INDIRECT(B$7),1,INDIRECT(市民!C$7),6)+COUNTIFS(INDIRECT(A$7),2,INDIRECT(B$7),2,INDIRECT(市民!C$7),6)</f>
        <v>112</v>
      </c>
      <c r="V24" s="12">
        <f ca="1">COUNTIFS(INDIRECT(A$7),4,INDIRECT(B$7),1,INDIRECT(市民!C$7),6)+COUNTIFS(INDIRECT(A$7),3,INDIRECT(B$7),1,INDIRECT(市民!C$7),6)</f>
        <v>0</v>
      </c>
      <c r="W24" s="13">
        <f ca="1">COUNTIFS(INDIRECT(A$7),4,INDIRECT(B$7),2,INDIRECT(市民!C$7),6)+COUNTIFS(INDIRECT(A$7),3,INDIRECT(B$7),2,INDIRECT(市民!C$7),6)</f>
        <v>0</v>
      </c>
      <c r="X24" s="13">
        <f ca="1">COUNTIFS(INDIRECT(A$7),1,INDIRECT(B$7),1,INDIRECT(市民!C$7),6)+COUNTIFS(INDIRECT(A$7),2,INDIRECT(B$7),1,INDIRECT(市民!C$7),6)</f>
        <v>58</v>
      </c>
      <c r="Y24" s="13">
        <f ca="1">COUNTIFS(INDIRECT(A$7),1,INDIRECT(B$7),2,INDIRECT(市民!C$7),6)+COUNTIFS(INDIRECT(A$7),2,INDIRECT(B$7),2,INDIRECT(市民!C$7),6)</f>
        <v>54</v>
      </c>
      <c r="Z24" s="12">
        <f ca="1">COUNTIFS(INDIRECT(A$7),1,INDIRECT(B$7),4,INDIRECT(市民!C$7),6)+COUNTIFS(INDIRECT(A$7),1,INDIRECT(B$7),3,INDIRECT(市民!C$7),6)</f>
        <v>0</v>
      </c>
      <c r="AA24" s="13">
        <f ca="1">COUNTIFS(INDIRECT(A$7),1,INDIRECT(B$7),1,INDIRECT(市民!C$7),6)+COUNTIFS(INDIRECT(A$7),1,INDIRECT(B$7),2,INDIRECT(市民!C$7),6)</f>
        <v>58</v>
      </c>
      <c r="AB24" s="13">
        <f ca="1">COUNTIFS(INDIRECT(A$7),2,INDIRECT(B$7),4,INDIRECT(市民!C$7),6)+COUNTIFS(INDIRECT(A$7),2,INDIRECT(B$7),3,INDIRECT(市民!C$7),6)</f>
        <v>0</v>
      </c>
      <c r="AC24" s="13">
        <f ca="1">COUNTIFS(INDIRECT(A$7),2,INDIRECT(B$7),1,INDIRECT(市民!C$7),6)+COUNTIFS(INDIRECT(A$7),2,INDIRECT(B$7),2,INDIRECT(市民!C$7),6)</f>
        <v>54</v>
      </c>
    </row>
    <row r="25" spans="1:29" ht="15.95" customHeight="1">
      <c r="A25" s="119"/>
      <c r="B25" s="115"/>
      <c r="C25" s="32" t="s">
        <v>46</v>
      </c>
      <c r="D25" s="148">
        <f ca="1">D24/$Q24</f>
        <v>0.5178571428571429</v>
      </c>
      <c r="E25" s="149"/>
      <c r="F25" s="149"/>
      <c r="G25" s="134">
        <f ca="1">G24/Q24</f>
        <v>0</v>
      </c>
      <c r="H25" s="134"/>
      <c r="I25" s="134"/>
      <c r="J25" s="142">
        <f ca="1">J24/Q24</f>
        <v>0</v>
      </c>
      <c r="K25" s="142"/>
      <c r="L25" s="142"/>
      <c r="M25" s="134">
        <f ca="1">M24/Q24</f>
        <v>0.48214285714285715</v>
      </c>
      <c r="N25" s="134"/>
      <c r="O25" s="134"/>
      <c r="P25" s="27">
        <f ca="1">P24/Q24</f>
        <v>0</v>
      </c>
      <c r="Q25" s="15"/>
    </row>
    <row r="26" spans="1:29" ht="15.95" customHeight="1">
      <c r="A26" s="119"/>
      <c r="B26" s="112" t="s">
        <v>20</v>
      </c>
      <c r="C26" s="35" t="s">
        <v>10</v>
      </c>
      <c r="D26" s="144">
        <f ca="1">IF(AND(A6=4,B6=4),R26,IF(AND(A6=4,B6=2),V26,IF(AND(A6=2,B6=4),Z26,COUNTIFS(INDIRECT(A$7),1,INDIRECT(B$7),1,INDIRECT(市民!C$7),7))))</f>
        <v>67</v>
      </c>
      <c r="E26" s="143"/>
      <c r="F26" s="143"/>
      <c r="G26" s="138">
        <f ca="1">IF(AND(A6=4,B6=4),S26,IF(AND(A6=4,B6=2),W26,IF(AND(A6=2,B6=4),AA26,COUNTIFS(INDIRECT(A$7),1,INDIRECT(B$7),2,INDIRECT(市民!C$7),7))))</f>
        <v>0</v>
      </c>
      <c r="H26" s="138"/>
      <c r="I26" s="138"/>
      <c r="J26" s="143">
        <f ca="1">IF(AND(A6=4,B6=4),T26,IF(AND(A6=4,B6=2),X26,IF(AND(A6=2,B6=4),AB26,COUNTIFS(INDIRECT(A$7),2,INDIRECT(B$7),1,INDIRECT(市民!C$7),7))))</f>
        <v>0</v>
      </c>
      <c r="K26" s="143"/>
      <c r="L26" s="143"/>
      <c r="M26" s="135">
        <f ca="1">IF(AND(A6=4,B6=4),U26,IF(AND(A6=4,B6=2),Y26,IF(AND(A6=2,B6=4),AC26,COUNTIFS(INDIRECT(A$7),2,INDIRECT(B$7),2,INDIRECT(市民!C$7),7))))</f>
        <v>57</v>
      </c>
      <c r="N26" s="135"/>
      <c r="O26" s="135"/>
      <c r="P26" s="29">
        <f ca="1">COUNTIFS(INDIRECT($B$7),"",市民!$C$8:$C$1398,7)+COUNTIFS(INDIRECT($A$7),"",市民!$C$8:$C$1398,7)+COUNTIFS(INDIRECT($B$7),0,市民!$C$8:$C$1398,7)+COUNTIFS(INDIRECT($A$7),0,市民!$C$8:$C$1398,7)-COUNTIFS(INDIRECT(A7),"",INDIRECT(B7),"",市民!$C$8:$C$1398,7)-COUNTIFS(INDIRECT(A7),"*",INDIRECT(B7),"",市民!$C$8:$C$1398,7)-COUNTIFS(INDIRECT(A7),"",INDIRECT(B7),"*",市民!$C$8:$C$1398,7)-COUNTIFS(INDIRECT(A7),0,INDIRECT(B7),0,市民!$C$8:$C$1398,7)-COUNTIFS(INDIRECT(A7),"",INDIRECT(B7),0,市民!$C$8:$C$1398,7)-COUNTIFS(INDIRECT(A7),"*",INDIRECT(B7),0,市民!$C$8:$C$1398,7)-COUNTIFS(INDIRECT(A7),0,INDIRECT(B7),"",市民!$C$8:$C$1398,7)-COUNTIFS(INDIRECT(A7),0,INDIRECT(B7),"*",市民!$C$8:$C$1398,7)</f>
        <v>2</v>
      </c>
      <c r="Q26" s="15">
        <f ca="1">SUM(D26:P26)</f>
        <v>126</v>
      </c>
      <c r="R26">
        <f ca="1">COUNTIFS(INDIRECT(A$7),4,INDIRECT(B$7),4,INDIRECT(市民!C$7),7)+COUNTIFS(INDIRECT(A$7),4,INDIRECT(B$7),3,INDIRECT(市民!C$7),7)+COUNTIFS(INDIRECT(A$7),3,INDIRECT(B$7),4,INDIRECT(市民!C$7),7)+COUNTIFS(INDIRECT(A$7),3,INDIRECT(B$7),3,INDIRECT(市民!C$7),7)</f>
        <v>0</v>
      </c>
      <c r="S26">
        <f ca="1">COUNTIFS(INDIRECT(A$7),4,INDIRECT(B$7),1,INDIRECT(市民!C$7),7)+COUNTIFS(INDIRECT(A$7),4,INDIRECT(B$7),2,INDIRECT(市民!C$7),7)+COUNTIFS(INDIRECT(A$7),3,INDIRECT(B$7),1,INDIRECT(市民!C$7),7)+COUNTIFS(INDIRECT(A$7),3,INDIRECT(B$7),2,INDIRECT(市民!C$7),7)</f>
        <v>0</v>
      </c>
      <c r="T26">
        <f ca="1">COUNTIFS(INDIRECT(A$7),1,INDIRECT(B$7),3,INDIRECT(市民!C$7),7)+COUNTIFS(INDIRECT(A$7),1,INDIRECT(B$7),4,INDIRECT(市民!C$7),7)+COUNTIFS(INDIRECT(A$7),2,INDIRECT(B$7),4,INDIRECT(市民!C$7),7)+COUNTIFS(INDIRECT(A$7),2,INDIRECT(B$7),3,INDIRECT(市民!C$7),7)</f>
        <v>0</v>
      </c>
      <c r="U26" s="13">
        <f ca="1">COUNTIFS(INDIRECT(A$7),1,INDIRECT(B$7),1,INDIRECT(市民!C$7),7)+COUNTIFS(INDIRECT(A$7),1,INDIRECT(B$7),2,INDIRECT(市民!C$7),7)+COUNTIFS(INDIRECT(A$7),2,INDIRECT(B$7),1,INDIRECT(市民!C$7),7)+COUNTIFS(INDIRECT(A$7),2,INDIRECT(B$7),2,INDIRECT(市民!C$7),7)</f>
        <v>124</v>
      </c>
      <c r="V26" s="12">
        <f ca="1">COUNTIFS(INDIRECT(A$7),4,INDIRECT(B$7),1,INDIRECT(市民!C$7),7)+COUNTIFS(INDIRECT(A$7),3,INDIRECT(B$7),1,INDIRECT(市民!C$7),7)</f>
        <v>0</v>
      </c>
      <c r="W26" s="13">
        <f ca="1">COUNTIFS(INDIRECT(A$7),4,INDIRECT(B$7),2,INDIRECT(市民!C$7),7)+COUNTIFS(INDIRECT(A$7),3,INDIRECT(B$7),2,INDIRECT(市民!C$7),7)</f>
        <v>0</v>
      </c>
      <c r="X26" s="13">
        <f ca="1">COUNTIFS(INDIRECT(A$7),1,INDIRECT(B$7),1,INDIRECT(市民!C$7),7)+COUNTIFS(INDIRECT(A$7),2,INDIRECT(B$7),1,INDIRECT(市民!C$7),7)</f>
        <v>67</v>
      </c>
      <c r="Y26" s="13">
        <f ca="1">COUNTIFS(INDIRECT(A$7),1,INDIRECT(B$7),2,INDIRECT(市民!C$7),7)+COUNTIFS(INDIRECT(A$7),2,INDIRECT(B$7),2,INDIRECT(市民!C$7),7)</f>
        <v>57</v>
      </c>
      <c r="Z26" s="12">
        <f ca="1">COUNTIFS(INDIRECT(A$7),1,INDIRECT(B$7),4,INDIRECT(市民!C$7),7)+COUNTIFS(INDIRECT(A$7),1,INDIRECT(B$7),3,INDIRECT(市民!C$7),7)</f>
        <v>0</v>
      </c>
      <c r="AA26" s="13">
        <f ca="1">COUNTIFS(INDIRECT(A$7),1,INDIRECT(B$7),1,INDIRECT(市民!C$7),7)+COUNTIFS(INDIRECT(A$7),1,INDIRECT(B$7),2,INDIRECT(市民!C$7),7)</f>
        <v>67</v>
      </c>
      <c r="AB26" s="13">
        <f ca="1">COUNTIFS(INDIRECT(A$7),2,INDIRECT(B$7),4,INDIRECT(市民!C$7),7)+COUNTIFS(INDIRECT(A$7),2,INDIRECT(B$7),3,INDIRECT(市民!C$7),7)</f>
        <v>0</v>
      </c>
      <c r="AC26" s="13">
        <f ca="1">COUNTIFS(INDIRECT(A$7),2,INDIRECT(B$7),1,INDIRECT(市民!C$7),7)+COUNTIFS(INDIRECT(A$7),2,INDIRECT(B$7),2,INDIRECT(市民!C$7),7)</f>
        <v>57</v>
      </c>
    </row>
    <row r="27" spans="1:29" ht="15.95" customHeight="1">
      <c r="A27" s="119"/>
      <c r="B27" s="115"/>
      <c r="C27" s="32" t="s">
        <v>45</v>
      </c>
      <c r="D27" s="148">
        <f ca="1">D26/$Q26</f>
        <v>0.53174603174603174</v>
      </c>
      <c r="E27" s="149"/>
      <c r="F27" s="149"/>
      <c r="G27" s="134">
        <f ca="1">G26/Q26</f>
        <v>0</v>
      </c>
      <c r="H27" s="134"/>
      <c r="I27" s="134"/>
      <c r="J27" s="142">
        <f ca="1">J26/Q26</f>
        <v>0</v>
      </c>
      <c r="K27" s="142"/>
      <c r="L27" s="142"/>
      <c r="M27" s="134">
        <f ca="1">M26/Q26</f>
        <v>0.45238095238095238</v>
      </c>
      <c r="N27" s="134"/>
      <c r="O27" s="134"/>
      <c r="P27" s="27">
        <f ca="1">P26/Q26</f>
        <v>1.5873015873015872E-2</v>
      </c>
      <c r="Q27" s="15"/>
    </row>
    <row r="28" spans="1:29" ht="15.95" customHeight="1">
      <c r="A28" s="119"/>
      <c r="B28" s="112" t="s">
        <v>21</v>
      </c>
      <c r="C28" s="35" t="s">
        <v>10</v>
      </c>
      <c r="D28" s="144">
        <f ca="1">IF(AND(A6=4,B6=4),R28,IF(AND(A6=4,B6=2),V28,IF(AND(A6=2,B6=4),Z28,COUNTIFS(INDIRECT(A$7),1,INDIRECT(B$7),1,INDIRECT(市民!C$7),8))))</f>
        <v>88</v>
      </c>
      <c r="E28" s="143"/>
      <c r="F28" s="143"/>
      <c r="G28" s="135">
        <f ca="1">IF(AND(A6=4,B6=4),S28,IF(AND(A6=4,B6=2),W28,IF(AND(A6=2,B6=4),AA28,COUNTIFS(INDIRECT(A$7),1,INDIRECT(B$7),2,INDIRECT(市民!C$7),8))))</f>
        <v>0</v>
      </c>
      <c r="H28" s="135"/>
      <c r="I28" s="135"/>
      <c r="J28" s="143">
        <f ca="1">IF(AND(A6=4,B6=4),T28,IF(AND(A6=4,B6=2),X28,IF(AND(A6=2,B6=4),AB28,COUNTIFS(INDIRECT(A$7),2,INDIRECT(B$7),1,INDIRECT(市民!C$7),8))))</f>
        <v>0</v>
      </c>
      <c r="K28" s="143"/>
      <c r="L28" s="143"/>
      <c r="M28" s="135">
        <f ca="1">IF(AND(A6=4,B6=4),U28,IF(AND(A6=4,B6=2),Y28,IF(AND(A6=2,B6=4),AC28,COUNTIFS(INDIRECT(A$7),2,INDIRECT(B$7),2,INDIRECT(市民!C$7),8))))</f>
        <v>71</v>
      </c>
      <c r="N28" s="135"/>
      <c r="O28" s="135"/>
      <c r="P28" s="29">
        <f ca="1">COUNTIFS(INDIRECT($B$7),"",市民!$C$8:$C$1398,8)+COUNTIFS(INDIRECT($A$7),"",市民!$C$8:$C$1398,8)+COUNTIFS(INDIRECT($B$7),0,市民!$C$8:$C$1398,8)+COUNTIFS(INDIRECT($A$7),0,市民!$C$8:$C$1398,8)-COUNTIFS(INDIRECT(A7),"",INDIRECT(B7),"",市民!$C$8:$C$1398,8)-COUNTIFS(INDIRECT(A7),"*",INDIRECT(B7),"",市民!$C$8:$C$1398,8)-COUNTIFS(INDIRECT(A7),"",INDIRECT(B7),"*",市民!$C$8:$C$1398,8)-COUNTIFS(INDIRECT(A7),0,INDIRECT(B7),0,市民!$C$8:$C$1398,8)-COUNTIFS(INDIRECT(A7),"",INDIRECT(B7),0,市民!$C$8:$C$1398,8)-COUNTIFS(INDIRECT(A7),"*",INDIRECT(B7),0,市民!$C$8:$C$1398,8)-COUNTIFS(INDIRECT(A7),0,INDIRECT(B7),"",市民!$C$8:$C$1398,8)-COUNTIFS(INDIRECT(A7),0,INDIRECT(B7),"*",市民!$C$8:$C$1398,8)</f>
        <v>0</v>
      </c>
      <c r="Q28" s="15">
        <f ca="1">SUM(D28:P28)</f>
        <v>159</v>
      </c>
      <c r="R28">
        <f ca="1">COUNTIFS(INDIRECT(A$7),4,INDIRECT(B$7),4,INDIRECT(市民!C$7),8)+COUNTIFS(INDIRECT(A$7),4,INDIRECT(B$7),3,INDIRECT(市民!C$7),8)+COUNTIFS(INDIRECT(A$7),3,INDIRECT(B$7),4,INDIRECT(市民!C$7),8)+COUNTIFS(INDIRECT(A$7),3,INDIRECT(B$7),3,INDIRECT(市民!C$7),8)</f>
        <v>0</v>
      </c>
      <c r="S28">
        <f ca="1">COUNTIFS(INDIRECT(A$7),4,INDIRECT(B$7),1,INDIRECT(市民!C$7),8)+COUNTIFS(INDIRECT(A$7),4,INDIRECT(B$7),2,INDIRECT(市民!C$7),8)+COUNTIFS(INDIRECT(A$7),3,INDIRECT(B$7),1,INDIRECT(市民!C$7),8)+COUNTIFS(INDIRECT(A$7),3,INDIRECT(B$7),2,INDIRECT(市民!C$7),8)</f>
        <v>0</v>
      </c>
      <c r="T28">
        <f ca="1">COUNTIFS(INDIRECT(A$7),1,INDIRECT(B$7),3,INDIRECT(市民!C$7),8)+COUNTIFS(INDIRECT(A$7),1,INDIRECT(B$7),4,INDIRECT(市民!C$7),8)+COUNTIFS(INDIRECT(A$7),2,INDIRECT(B$7),4,INDIRECT(市民!C$7),8)+COUNTIFS(INDIRECT(A$7),2,INDIRECT(B$7),3,INDIRECT(市民!C$7),8)</f>
        <v>0</v>
      </c>
      <c r="U28" s="13">
        <f ca="1">COUNTIFS(INDIRECT(A$7),1,INDIRECT(B$7),1,INDIRECT(市民!C$7),8)+COUNTIFS(INDIRECT(A$7),1,INDIRECT(B$7),2,INDIRECT(市民!C$7),8)+COUNTIFS(INDIRECT(A$7),2,INDIRECT(B$7),1,INDIRECT(市民!C$7),8)+COUNTIFS(INDIRECT(A$7),2,INDIRECT(B$7),2,INDIRECT(市民!C$7),8)</f>
        <v>159</v>
      </c>
      <c r="V28" s="12">
        <f ca="1">COUNTIFS(INDIRECT(A$7),4,INDIRECT(B$7),1,INDIRECT(市民!C$7),8)+COUNTIFS(INDIRECT(A$7),3,INDIRECT(B$7),1,INDIRECT(市民!C$7),8)</f>
        <v>0</v>
      </c>
      <c r="W28" s="13">
        <f ca="1">COUNTIFS(INDIRECT(A$7),4,INDIRECT(B$7),2,INDIRECT(市民!C$7),8)+COUNTIFS(INDIRECT(A$7),3,INDIRECT(B$7),2,INDIRECT(市民!C$7),8)</f>
        <v>0</v>
      </c>
      <c r="X28" s="13">
        <f ca="1">COUNTIFS(INDIRECT(A$7),1,INDIRECT(B$7),1,INDIRECT(市民!C$7),8)+COUNTIFS(INDIRECT(A$7),2,INDIRECT(B$7),1,INDIRECT(市民!C$7),8)</f>
        <v>88</v>
      </c>
      <c r="Y28" s="13">
        <f ca="1">COUNTIFS(INDIRECT(A$7),1,INDIRECT(B$7),2,INDIRECT(市民!C$7),8)+COUNTIFS(INDIRECT(A$7),2,INDIRECT(B$7),2,INDIRECT(市民!C$7),8)</f>
        <v>71</v>
      </c>
      <c r="Z28" s="12">
        <f ca="1">COUNTIFS(INDIRECT(A$7),1,INDIRECT(B$7),4,INDIRECT(市民!C$7),8)+COUNTIFS(INDIRECT(A$7),1,INDIRECT(B$7),3,INDIRECT(市民!C$7),8)</f>
        <v>0</v>
      </c>
      <c r="AA28" s="13">
        <f ca="1">COUNTIFS(INDIRECT(A$7),1,INDIRECT(B$7),1,INDIRECT(市民!C$7),8)+COUNTIFS(INDIRECT(A$7),1,INDIRECT(B$7),2,INDIRECT(市民!C$7),8)</f>
        <v>88</v>
      </c>
      <c r="AB28" s="13">
        <f ca="1">COUNTIFS(INDIRECT(A$7),2,INDIRECT(B$7),4,INDIRECT(市民!C$7),8)+COUNTIFS(INDIRECT(A$7),2,INDIRECT(B$7),3,INDIRECT(市民!C$7),8)</f>
        <v>0</v>
      </c>
      <c r="AC28" s="13">
        <f ca="1">COUNTIFS(INDIRECT(A$7),2,INDIRECT(B$7),1,INDIRECT(市民!C$7),8)+COUNTIFS(INDIRECT(A$7),2,INDIRECT(B$7),2,INDIRECT(市民!C$7),8)</f>
        <v>71</v>
      </c>
    </row>
    <row r="29" spans="1:29" ht="15.95" customHeight="1">
      <c r="A29" s="119"/>
      <c r="B29" s="115"/>
      <c r="C29" s="32" t="s">
        <v>46</v>
      </c>
      <c r="D29" s="148">
        <f ca="1">D28/$Q28</f>
        <v>0.55345911949685533</v>
      </c>
      <c r="E29" s="149"/>
      <c r="F29" s="149"/>
      <c r="G29" s="146">
        <f ca="1">G28/Q28</f>
        <v>0</v>
      </c>
      <c r="H29" s="146"/>
      <c r="I29" s="146"/>
      <c r="J29" s="142">
        <f ca="1">J28/Q28</f>
        <v>0</v>
      </c>
      <c r="K29" s="142"/>
      <c r="L29" s="142"/>
      <c r="M29" s="134">
        <f ca="1">M28/Q28</f>
        <v>0.44654088050314467</v>
      </c>
      <c r="N29" s="134"/>
      <c r="O29" s="134"/>
      <c r="P29" s="27">
        <f ca="1">P28/Q28</f>
        <v>0</v>
      </c>
      <c r="Q29" s="15"/>
    </row>
    <row r="30" spans="1:29" ht="15.95" customHeight="1">
      <c r="A30" s="119"/>
      <c r="B30" s="112" t="s">
        <v>22</v>
      </c>
      <c r="C30" s="35" t="s">
        <v>10</v>
      </c>
      <c r="D30" s="144">
        <f ca="1">IF(AND(A6=4,B6=4),R30,IF(AND(A6=4,B6=2),V30,IF(AND(A6=2,B6=4),Z30,COUNTIFS(INDIRECT(A$7),1,INDIRECT(B$7),1,INDIRECT(市民!C$7),9))))</f>
        <v>87</v>
      </c>
      <c r="E30" s="143"/>
      <c r="F30" s="143"/>
      <c r="G30" s="135">
        <f ca="1">IF(AND(A6=4,B6=4),S30,IF(AND(A6=4,B6=2),W30,IF(AND(A6=2,B6=4),AA30,COUNTIFS(INDIRECT(A$7),1,INDIRECT(B$7),2,INDIRECT(市民!C$7),9))))</f>
        <v>0</v>
      </c>
      <c r="H30" s="135"/>
      <c r="I30" s="135"/>
      <c r="J30" s="143">
        <f ca="1">IF(AND(A6=4,B6=4),T30,IF(AND(A6=4,B6=2),X30,IF(AND(A6=2,B6=4),AB30,COUNTIFS(INDIRECT(A$7),2,INDIRECT(B$7),1,INDIRECT(市民!C$7),9))))</f>
        <v>0</v>
      </c>
      <c r="K30" s="143"/>
      <c r="L30" s="143"/>
      <c r="M30" s="135">
        <f ca="1">IF(AND(A6=4,B6=4),U30,IF(AND(A6=4,B6=2),Y30,IF(AND(A6=2,B6=4),AC30,COUNTIFS(INDIRECT(A$7),2,INDIRECT(B$7),2,INDIRECT(市民!C$7),9))))</f>
        <v>69</v>
      </c>
      <c r="N30" s="135"/>
      <c r="O30" s="135"/>
      <c r="P30" s="29">
        <f ca="1">COUNTIFS(INDIRECT($B$7),"",市民!$C$8:$C$1398,9)+COUNTIFS(INDIRECT($A$7),"",市民!$C$8:$C$1398,9)+COUNTIFS(INDIRECT($B$7),0,市民!$C$8:$C$1398,9)+COUNTIFS(INDIRECT($A$7),0,市民!$C$8:$C$1398,9)-COUNTIFS(INDIRECT(A7),"",INDIRECT(B7),"",市民!$C$8:$C$1398,9)-COUNTIFS(INDIRECT(A7),"*",INDIRECT(B7),"",市民!$C$8:$C$1398,9)-COUNTIFS(INDIRECT(A7),"",INDIRECT(B7),"*",市民!$C$8:$C$1398,9)-COUNTIFS(INDIRECT(A7),0,INDIRECT(B7),0,市民!$C$8:$C$1398,9)-COUNTIFS(INDIRECT(A7),"",INDIRECT(B7),0,市民!$C$8:$C$1398,9)-COUNTIFS(INDIRECT(A7),"*",INDIRECT(B7),0,市民!$C$8:$C$1398,9)-COUNTIFS(INDIRECT(A7),0,INDIRECT(B7),"",市民!$C$8:$C$1398,9)-COUNTIFS(INDIRECT(A7),0,INDIRECT(B7),"*",市民!$C$8:$C$1398,9)</f>
        <v>2</v>
      </c>
      <c r="Q30" s="15">
        <f ca="1">SUM(D30:P30)</f>
        <v>158</v>
      </c>
      <c r="R30">
        <f ca="1">COUNTIFS(INDIRECT(A$7),4,INDIRECT(B$7),4,INDIRECT(市民!C$7),9)+COUNTIFS(INDIRECT(A$7),4,INDIRECT(B$7),3,INDIRECT(市民!C$7),9)+COUNTIFS(INDIRECT(A$7),3,INDIRECT(B$7),4,INDIRECT(市民!C$7),9)+COUNTIFS(INDIRECT(A$7),3,INDIRECT(B$7),3,INDIRECT(市民!C$7),9)</f>
        <v>0</v>
      </c>
      <c r="S30">
        <f ca="1">COUNTIFS(INDIRECT(A$7),4,INDIRECT(B$7),1,INDIRECT(市民!C$7),9)+COUNTIFS(INDIRECT(A$7),4,INDIRECT(B$7),2,INDIRECT(市民!C$7),9)+COUNTIFS(INDIRECT(A$7),3,INDIRECT(B$7),1,INDIRECT(市民!C$7),9)+COUNTIFS(INDIRECT(A$7),3,INDIRECT(B$7),2,INDIRECT(市民!C$7),9)</f>
        <v>0</v>
      </c>
      <c r="T30">
        <f ca="1">COUNTIFS(INDIRECT(A$7),1,INDIRECT(B$7),3,INDIRECT(市民!C$7),9)+COUNTIFS(INDIRECT(A$7),1,INDIRECT(B$7),4,INDIRECT(市民!C$7),9)+COUNTIFS(INDIRECT(A$7),2,INDIRECT(B$7),4,INDIRECT(市民!C$7),9)+COUNTIFS(INDIRECT(A$7),2,INDIRECT(B$7),3,INDIRECT(市民!C$7),9)</f>
        <v>0</v>
      </c>
      <c r="U30" s="13">
        <f ca="1">COUNTIFS(INDIRECT(A$7),1,INDIRECT(B$7),1,INDIRECT(市民!C$7),9)+COUNTIFS(INDIRECT(A$7),1,INDIRECT(B$7),2,INDIRECT(市民!C$7),9)+COUNTIFS(INDIRECT(A$7),2,INDIRECT(B$7),1,INDIRECT(市民!C$7),9)+COUNTIFS(INDIRECT(A$7),2,INDIRECT(B$7),2,INDIRECT(市民!C$7),9)</f>
        <v>156</v>
      </c>
      <c r="V30" s="12">
        <f ca="1">COUNTIFS(INDIRECT(A$7),4,INDIRECT(B$7),1,INDIRECT(市民!C$7),9)+COUNTIFS(INDIRECT(A$7),3,INDIRECT(B$7),1,INDIRECT(市民!C$7),9)</f>
        <v>0</v>
      </c>
      <c r="W30" s="13">
        <f ca="1">COUNTIFS(INDIRECT(A$7),4,INDIRECT(B$7),2,INDIRECT(市民!C$7),9)+COUNTIFS(INDIRECT(A$7),3,INDIRECT(B$7),2,INDIRECT(市民!C$7),9)</f>
        <v>0</v>
      </c>
      <c r="X30" s="13">
        <f ca="1">COUNTIFS(INDIRECT(A$7),1,INDIRECT(B$7),1,INDIRECT(市民!C$7),9)+COUNTIFS(INDIRECT(A$7),2,INDIRECT(B$7),1,INDIRECT(市民!C$7),9)</f>
        <v>87</v>
      </c>
      <c r="Y30" s="13">
        <f ca="1">COUNTIFS(INDIRECT(A$7),1,INDIRECT(B$7),2,INDIRECT(市民!C$7),9)+COUNTIFS(INDIRECT(A$7),2,INDIRECT(B$7),2,INDIRECT(市民!C$7),9)</f>
        <v>69</v>
      </c>
      <c r="Z30" s="12">
        <f ca="1">COUNTIFS(INDIRECT(A$7),1,INDIRECT(B$7),4,INDIRECT(市民!C$7),9)+COUNTIFS(INDIRECT(A$7),1,INDIRECT(B$7),3,INDIRECT(市民!C$7),9)</f>
        <v>0</v>
      </c>
      <c r="AA30" s="13">
        <f ca="1">COUNTIFS(INDIRECT(A$7),1,INDIRECT(B$7),1,INDIRECT(市民!C$7),9)+COUNTIFS(INDIRECT(A$7),1,INDIRECT(B$7),2,INDIRECT(市民!C$7),9)</f>
        <v>87</v>
      </c>
      <c r="AB30" s="13">
        <f ca="1">COUNTIFS(INDIRECT(A$7),2,INDIRECT(B$7),4,INDIRECT(市民!C$7),9)+COUNTIFS(INDIRECT(A$7),2,INDIRECT(B$7),3,INDIRECT(市民!C$7),9)</f>
        <v>0</v>
      </c>
      <c r="AC30" s="13">
        <f ca="1">COUNTIFS(INDIRECT(A$7),2,INDIRECT(B$7),1,INDIRECT(市民!C$7),9)+COUNTIFS(INDIRECT(A$7),2,INDIRECT(B$7),2,INDIRECT(市民!C$7),9)</f>
        <v>69</v>
      </c>
    </row>
    <row r="31" spans="1:29" ht="15.95" customHeight="1" thickBot="1">
      <c r="A31" s="120"/>
      <c r="B31" s="113"/>
      <c r="C31" s="34" t="s">
        <v>46</v>
      </c>
      <c r="D31" s="145">
        <f ca="1">D30/$Q30</f>
        <v>0.55063291139240511</v>
      </c>
      <c r="E31" s="140"/>
      <c r="F31" s="140"/>
      <c r="G31" s="136">
        <f ca="1">G30/Q30</f>
        <v>0</v>
      </c>
      <c r="H31" s="136"/>
      <c r="I31" s="136"/>
      <c r="J31" s="140">
        <f ca="1">J30/Q30</f>
        <v>0</v>
      </c>
      <c r="K31" s="140"/>
      <c r="L31" s="140"/>
      <c r="M31" s="136">
        <f ca="1">M30/Q30</f>
        <v>0.43670886075949367</v>
      </c>
      <c r="N31" s="136"/>
      <c r="O31" s="136"/>
      <c r="P31" s="25">
        <f ca="1">P30/Q30</f>
        <v>1.2658227848101266E-2</v>
      </c>
      <c r="Q31" s="15"/>
    </row>
    <row r="32" spans="1:29" ht="15.95" customHeight="1" thickTop="1">
      <c r="A32" s="118" t="s">
        <v>39</v>
      </c>
      <c r="B32" s="133" t="s">
        <v>25</v>
      </c>
      <c r="C32" s="31" t="s">
        <v>10</v>
      </c>
      <c r="D32" s="147">
        <f ca="1">IF(AND(A6=4,B6=4),R32,IF(AND(A6=4,B6=2),V32,IF(AND(A6=2,B6=4),Z32,COUNTIFS(INDIRECT(A$7),1,INDIRECT(B$7),1,INDIRECT(市民!D$7),1))))</f>
        <v>243</v>
      </c>
      <c r="E32" s="141"/>
      <c r="F32" s="141"/>
      <c r="G32" s="138">
        <f ca="1">IF(AND(A6=4,B6=4),S32,IF(AND(A6=4,B6=2),W32,IF(AND(A6=2,B6=4),AA32,COUNTIFS(INDIRECT(A$7),1,INDIRECT(B$7),2,INDIRECT(市民!D$7),1))))</f>
        <v>0</v>
      </c>
      <c r="H32" s="138"/>
      <c r="I32" s="138"/>
      <c r="J32" s="141">
        <f ca="1">IF(AND(A6=4,B6=4),T32,IF(AND(A6=4,B6=2),X32,IF(AND(A6=2,B6=4),AB32,COUNTIFS(INDIRECT(A$7),2,INDIRECT(B$7),1,INDIRECT(市民!D$7),1))))</f>
        <v>0</v>
      </c>
      <c r="K32" s="141"/>
      <c r="L32" s="141"/>
      <c r="M32" s="138">
        <f ca="1">IF(AND(A6=4,B6=4),U32,IF(AND(A6=4,B6=2),Y32,IF(AND(A6=2,B6=4),AC32,COUNTIFS(INDIRECT(A$7),2,INDIRECT(B$7),2,INDIRECT(市民!D$7),1))))</f>
        <v>213</v>
      </c>
      <c r="N32" s="138"/>
      <c r="O32" s="138"/>
      <c r="P32" s="24">
        <f ca="1">COUNTIFS(INDIRECT($B$7),"",市民!$D$8:$D$1398,1)+COUNTIFS(INDIRECT($A$7),"",市民!$D$8:$D$1398,1)+COUNTIFS(INDIRECT($B$7),0,市民!$D$8:$D$1398,1)+COUNTIFS(INDIRECT($A$7),0,市民!$D$8:$D$1398,1)-COUNTIFS(INDIRECT(A7),"",INDIRECT(B7),"",市民!$D$8:$D$1398,1)-COUNTIFS(INDIRECT(A7),"*",INDIRECT(B7),"",市民!$D$8:$D$1398,1)-COUNTIFS(INDIRECT(A7),"",INDIRECT(B7),"*",市民!$D$8:$D$1398,1)-COUNTIFS(INDIRECT(A7),0,INDIRECT(B7),0,市民!$D$8:$D$1398,1)-COUNTIFS(INDIRECT(A7),"",INDIRECT(B7),0,市民!$D$8:$D$1398,1)-COUNTIFS(INDIRECT(A7),"*",INDIRECT(B7),0,市民!$D$8:$D$1398,1)-COUNTIFS(INDIRECT(A7),0,INDIRECT(B7),"",市民!$D$8:$D$1398,1)-COUNTIFS(INDIRECT(A7),0,INDIRECT(B7),"*",市民!$D$8:$D$1398,1)</f>
        <v>0</v>
      </c>
      <c r="Q32" s="15">
        <f ca="1">SUM(D32:P32)</f>
        <v>456</v>
      </c>
      <c r="R32">
        <f ca="1">COUNTIFS(INDIRECT(A$7),4,INDIRECT(B$7),4,INDIRECT(市民!D$7),1)+COUNTIFS(INDIRECT(A$7),4,INDIRECT(B$7),3,INDIRECT(市民!D$7),1)+COUNTIFS(INDIRECT(A$7),3,INDIRECT(B$7),4,INDIRECT(市民!D$7),1)+COUNTIFS(INDIRECT(A$7),3,INDIRECT(B$7),3,INDIRECT(市民!D$7),1)</f>
        <v>0</v>
      </c>
      <c r="S32">
        <f ca="1">COUNTIFS(INDIRECT(A$7),4,INDIRECT(B$7),1,INDIRECT(市民!D$7),2)+COUNTIFS(INDIRECT(A$7),4,INDIRECT(B$7),2,INDIRECT(市民!D$7),1)+COUNTIFS(INDIRECT(A$7),3,INDIRECT(B$7),1,INDIRECT(市民!D$7),2)+COUNTIFS(INDIRECT(A$7),3,INDIRECT(B$7),2,INDIRECT(市民!D$7),1)</f>
        <v>0</v>
      </c>
      <c r="T32">
        <f ca="1">COUNTIFS(INDIRECT(A$7),1,INDIRECT(B$7),3,INDIRECT(市民!D$7),1)+COUNTIFS(INDIRECT(A$7),1,INDIRECT(B$7),4,INDIRECT(市民!D$7),1)+COUNTIFS(INDIRECT(A$7),2,INDIRECT(B$7),4,INDIRECT(市民!D$7),1)+COUNTIFS(INDIRECT(A$7),2,INDIRECT(B$7),3,INDIRECT(市民!D$7),1)</f>
        <v>0</v>
      </c>
      <c r="U32" s="13">
        <f ca="1">COUNTIFS(INDIRECT(A$7),1,INDIRECT(B$7),1,INDIRECT(市民!D$7),1)+COUNTIFS(INDIRECT(A$7),1,INDIRECT(B$7),2,INDIRECT(市民!D$7),1)+COUNTIFS(INDIRECT(A$7),2,INDIRECT(B$7),1,INDIRECT(市民!D$7),1)+COUNTIFS(INDIRECT(A$7),2,INDIRECT(B$7),2,INDIRECT(市民!D$7),1)</f>
        <v>456</v>
      </c>
      <c r="V32" s="12">
        <f ca="1">COUNTIFS(INDIRECT(A$7),4,INDIRECT(B$7),1,INDIRECT(市民!D$7),1)+COUNTIFS(INDIRECT(A$7),3,INDIRECT(B$7),1,INDIRECT(市民!D$7),1)</f>
        <v>0</v>
      </c>
      <c r="W32" s="13">
        <f ca="1">COUNTIFS(INDIRECT(A$7),4,INDIRECT(B$7),2,INDIRECT(市民!D$7),1)+COUNTIFS(INDIRECT(A$7),3,INDIRECT(B$7),2,INDIRECT(市民!D$7),1)</f>
        <v>0</v>
      </c>
      <c r="X32" s="13">
        <f ca="1">COUNTIFS(INDIRECT(A$7),1,INDIRECT(B$7),1,INDIRECT(市民!D$7),1)+COUNTIFS(INDIRECT(A$7),2,INDIRECT(B$7),1,INDIRECT(市民!D$7),1)</f>
        <v>243</v>
      </c>
      <c r="Y32" s="13">
        <f ca="1">COUNTIFS(INDIRECT(A$7),1,INDIRECT(B$7),2,INDIRECT(市民!D$7),1)+COUNTIFS(INDIRECT(A$7),2,INDIRECT(B$7),2,INDIRECT(市民!D$7),1)</f>
        <v>213</v>
      </c>
      <c r="Z32" s="12">
        <f ca="1">COUNTIFS(INDIRECT(A$7),1,INDIRECT(B$7),4,INDIRECT(市民!D$7),1)+COUNTIFS(INDIRECT(A$7),1,INDIRECT(B$7),3,INDIRECT(市民!D$7),1)</f>
        <v>0</v>
      </c>
      <c r="AA32" s="13">
        <f ca="1">COUNTIFS(INDIRECT(A$7),1,INDIRECT(B$7),1,INDIRECT(市民!D$7),1)+COUNTIFS(INDIRECT(A$7),1,INDIRECT(B$7),2,INDIRECT(市民!D$7),1)</f>
        <v>243</v>
      </c>
      <c r="AB32" s="13">
        <f ca="1">COUNTIFS(INDIRECT(A$7),2,INDIRECT(B$7),4,INDIRECT(市民!D$7),1)+COUNTIFS(INDIRECT(A$7),2,INDIRECT(B$7),3,INDIRECT(市民!D$7),1)</f>
        <v>0</v>
      </c>
      <c r="AC32" s="13">
        <f ca="1">COUNTIFS(INDIRECT(A$7),2,INDIRECT(B$7),1,INDIRECT(市民!D$7),1)+COUNTIFS(INDIRECT(A$7),2,INDIRECT(B$7),2,INDIRECT(市民!D$7),1)</f>
        <v>213</v>
      </c>
    </row>
    <row r="33" spans="1:29" ht="15.95" customHeight="1">
      <c r="A33" s="119"/>
      <c r="B33" s="115"/>
      <c r="C33" s="32" t="s">
        <v>46</v>
      </c>
      <c r="D33" s="148">
        <f ca="1">D32/$Q32</f>
        <v>0.53289473684210531</v>
      </c>
      <c r="E33" s="149"/>
      <c r="F33" s="149"/>
      <c r="G33" s="146">
        <f ca="1">G32/Q32</f>
        <v>0</v>
      </c>
      <c r="H33" s="146"/>
      <c r="I33" s="146"/>
      <c r="J33" s="142">
        <f ca="1">J32/Q32</f>
        <v>0</v>
      </c>
      <c r="K33" s="142"/>
      <c r="L33" s="142"/>
      <c r="M33" s="134">
        <f ca="1">M32/Q32</f>
        <v>0.46710526315789475</v>
      </c>
      <c r="N33" s="134"/>
      <c r="O33" s="134"/>
      <c r="P33" s="27">
        <f ca="1">P32/Q32</f>
        <v>0</v>
      </c>
      <c r="Q33" s="15"/>
    </row>
    <row r="34" spans="1:29" ht="15.95" customHeight="1">
      <c r="A34" s="119"/>
      <c r="B34" s="112" t="s">
        <v>26</v>
      </c>
      <c r="C34" s="35" t="s">
        <v>10</v>
      </c>
      <c r="D34" s="144">
        <f ca="1">IF(AND(A6=4,B6=4),R34,IF(AND(A6=4,B6=2),V34,IF(AND(A6=2,B6=4),Z34,COUNTIFS(INDIRECT(A$7),1,INDIRECT(B$7),1,INDIRECT(市民!D$7),2))))</f>
        <v>40</v>
      </c>
      <c r="E34" s="143"/>
      <c r="F34" s="143"/>
      <c r="G34" s="135">
        <f ca="1">IF(AND(A6=4,B6=4),S34,IF(AND(A6=4,B6=2),W34,IF(AND(A6=2,B6=4),AA34,COUNTIFS(INDIRECT(A$7),1,INDIRECT(B$7),2,INDIRECT(市民!D$7),2))))</f>
        <v>0</v>
      </c>
      <c r="H34" s="135"/>
      <c r="I34" s="135"/>
      <c r="J34" s="143">
        <f ca="1">IF(AND(A6=4,B6=4),T34,IF(AND(A6=4,B6=2),X34,IF(AND(A6=2,B6=4),AB34,COUNTIFS(INDIRECT(A$7),2,INDIRECT(B$7),1,INDIRECT(市民!D$7),2))))</f>
        <v>0</v>
      </c>
      <c r="K34" s="143"/>
      <c r="L34" s="143"/>
      <c r="M34" s="138">
        <f ca="1">IF(AND(A6=4,B6=4),U34,IF(AND(A6=4,B6=2),Y34,IF(AND(A6=2,B6=4),AC34,COUNTIFS(INDIRECT(A$7),2,INDIRECT(B$7),2,INDIRECT(市民!D$7),2))))</f>
        <v>22</v>
      </c>
      <c r="N34" s="138"/>
      <c r="O34" s="138"/>
      <c r="P34" s="29">
        <f ca="1">COUNTIFS(INDIRECT($B$7),"",市民!$D$8:$D$1398,2)+COUNTIFS(INDIRECT($A$7),"",市民!$D$8:$D$1398,2)+COUNTIFS(INDIRECT($B$7),0,市民!$D$8:$D$1398,2)+COUNTIFS(INDIRECT($A$7),0,市民!$D$8:$D$1398,2)-COUNTIFS(INDIRECT(A7),"",INDIRECT(B7),"",市民!$D$8:$D$1398,2)-COUNTIFS(INDIRECT(A7),"*",INDIRECT(B7),"",市民!$D$8:$D$1398,2)-COUNTIFS(INDIRECT(A7),"",INDIRECT(B7),"*",市民!$D$8:$D$1398,2)-COUNTIFS(INDIRECT(A7),0,INDIRECT(B7),0,市民!$D$8:$D$1398,2)-COUNTIFS(INDIRECT(A7),"",INDIRECT(B7),0,市民!$D$8:$D$1398,2)-COUNTIFS(INDIRECT(A7),"*",INDIRECT(B7),0,市民!$D$8:$D$1398,2)-COUNTIFS(INDIRECT(A7),0,INDIRECT(B7),"",市民!$D$8:$D$1398,2)-COUNTIFS(INDIRECT(A7),0,INDIRECT(B7),"*",市民!$D$8:$D$1398,2)</f>
        <v>0</v>
      </c>
      <c r="Q34" s="15">
        <f ca="1">SUM(D34:P34)</f>
        <v>62</v>
      </c>
      <c r="R34">
        <f ca="1">COUNTIFS(INDIRECT(A$7),4,INDIRECT(B$7),4,INDIRECT(市民!D$7),2)+COUNTIFS(INDIRECT(A$7),4,INDIRECT(B$7),3,INDIRECT(市民!D$7),2)+COUNTIFS(INDIRECT(A$7),3,INDIRECT(B$7),4,INDIRECT(市民!D$7),2)+COUNTIFS(INDIRECT(A$7),3,INDIRECT(B$7),3,INDIRECT(市民!D$7),2)</f>
        <v>0</v>
      </c>
      <c r="S34">
        <f ca="1">COUNTIFS(INDIRECT(A$7),4,INDIRECT(B$7),1,INDIRECT(市民!D$7),2)+COUNTIFS(INDIRECT(A$7),4,INDIRECT(B$7),2,INDIRECT(市民!D$7),2)+COUNTIFS(INDIRECT(A$7),3,INDIRECT(B$7),1,INDIRECT(市民!D$7),2)+COUNTIFS(INDIRECT(A$7),3,INDIRECT(B$7),2,INDIRECT(市民!D$7),2)</f>
        <v>0</v>
      </c>
      <c r="T34">
        <f ca="1">COUNTIFS(INDIRECT(A$7),1,INDIRECT(B$7),3,INDIRECT(市民!D$7),2)+COUNTIFS(INDIRECT(A$7),1,INDIRECT(B$7),4,INDIRECT(市民!D$7),2)+COUNTIFS(INDIRECT(A$7),2,INDIRECT(B$7),4,INDIRECT(市民!D$7),2)+COUNTIFS(INDIRECT(A$7),2,INDIRECT(B$7),3,INDIRECT(市民!D$7),2)</f>
        <v>0</v>
      </c>
      <c r="U34" s="13">
        <f ca="1">COUNTIFS(INDIRECT(A$7),1,INDIRECT(B$7),1,INDIRECT(市民!D$7),2)+COUNTIFS(INDIRECT(A$7),1,INDIRECT(B$7),2,INDIRECT(市民!D$7),2)+COUNTIFS(INDIRECT(A$7),2,INDIRECT(B$7),1,INDIRECT(市民!D$7),2)+COUNTIFS(INDIRECT(A$7),2,INDIRECT(B$7),2,INDIRECT(市民!D$7),2)</f>
        <v>62</v>
      </c>
      <c r="V34" s="12">
        <f ca="1">COUNTIFS(INDIRECT(A$7),4,INDIRECT(B$7),1,INDIRECT(市民!D$7),2)+COUNTIFS(INDIRECT(A$7),3,INDIRECT(B$7),1,INDIRECT(市民!D$7),2)</f>
        <v>0</v>
      </c>
      <c r="W34" s="13">
        <f ca="1">COUNTIFS(INDIRECT(A$7),4,INDIRECT(B$7),2,INDIRECT(市民!D$7),2)+COUNTIFS(INDIRECT(A$7),3,INDIRECT(B$7),2,INDIRECT(市民!D$7),2)</f>
        <v>0</v>
      </c>
      <c r="X34" s="13">
        <f ca="1">COUNTIFS(INDIRECT(A$7),1,INDIRECT(B$7),1,INDIRECT(市民!D$7),2)+COUNTIFS(INDIRECT(A$7),2,INDIRECT(B$7),1,INDIRECT(市民!D$7),2)</f>
        <v>40</v>
      </c>
      <c r="Y34" s="13">
        <f ca="1">COUNTIFS(INDIRECT(A$7),1,INDIRECT(B$7),2,INDIRECT(市民!D$7),2)+COUNTIFS(INDIRECT(A$7),2,INDIRECT(B$7),2,INDIRECT(市民!D$7),2)</f>
        <v>22</v>
      </c>
      <c r="Z34" s="12">
        <f ca="1">COUNTIFS(INDIRECT(A$7),1,INDIRECT(B$7),4,INDIRECT(市民!D$7),2)+COUNTIFS(INDIRECT(A$7),1,INDIRECT(B$7),3,INDIRECT(市民!D$7),2)</f>
        <v>0</v>
      </c>
      <c r="AA34" s="13">
        <f ca="1">COUNTIFS(INDIRECT(A$7),1,INDIRECT(B$7),1,INDIRECT(市民!D$7),2)+COUNTIFS(INDIRECT(A$7),1,INDIRECT(B$7),2,INDIRECT(市民!D$7),2)</f>
        <v>40</v>
      </c>
      <c r="AB34" s="13">
        <f ca="1">COUNTIFS(INDIRECT(A$7),2,INDIRECT(B$7),4,INDIRECT(市民!D$7),2)+COUNTIFS(INDIRECT(A$7),2,INDIRECT(B$7),3,INDIRECT(市民!D$7),2)</f>
        <v>0</v>
      </c>
      <c r="AC34" s="13">
        <f ca="1">COUNTIFS(INDIRECT(A$7),2,INDIRECT(B$7),1,INDIRECT(市民!D$7),2)+COUNTIFS(INDIRECT(A$7),2,INDIRECT(B$7),2,INDIRECT(市民!D$7),2)</f>
        <v>22</v>
      </c>
    </row>
    <row r="35" spans="1:29" ht="15.95" customHeight="1">
      <c r="A35" s="119"/>
      <c r="B35" s="115"/>
      <c r="C35" s="32" t="s">
        <v>46</v>
      </c>
      <c r="D35" s="148">
        <f ca="1">D34/$Q34</f>
        <v>0.64516129032258063</v>
      </c>
      <c r="E35" s="149"/>
      <c r="F35" s="149"/>
      <c r="G35" s="134">
        <f ca="1">G34/Q$34</f>
        <v>0</v>
      </c>
      <c r="H35" s="134"/>
      <c r="I35" s="134"/>
      <c r="J35" s="142">
        <f ca="1">J34/Q$34</f>
        <v>0</v>
      </c>
      <c r="K35" s="142"/>
      <c r="L35" s="142"/>
      <c r="M35" s="134">
        <f ca="1">M34/Q$34</f>
        <v>0.35483870967741937</v>
      </c>
      <c r="N35" s="134"/>
      <c r="O35" s="134"/>
      <c r="P35" s="27">
        <f ca="1">P34/Q34</f>
        <v>0</v>
      </c>
      <c r="Q35" s="15"/>
    </row>
    <row r="36" spans="1:29" ht="15.95" customHeight="1">
      <c r="A36" s="119"/>
      <c r="B36" s="112" t="s">
        <v>27</v>
      </c>
      <c r="C36" s="35" t="s">
        <v>10</v>
      </c>
      <c r="D36" s="144">
        <f ca="1">IF(AND(A6=4,B6=4),R36,IF(AND(A6=4,B6=2),V36,IF(AND(A6=2,B6=4),Z36,COUNTIFS(INDIRECT(A$7),1,INDIRECT(B$7),1,INDIRECT(市民!D$7),3))))</f>
        <v>51</v>
      </c>
      <c r="E36" s="143"/>
      <c r="F36" s="143"/>
      <c r="G36" s="135">
        <f ca="1">IF(AND(A6=4,B6=4),S36,IF(AND(A6=4,B6=2),W36,IF(AND(A6=2,B6=4),AA36,COUNTIFS(INDIRECT(A$7),1,INDIRECT(B$7),2,INDIRECT(市民!D$7),3))))</f>
        <v>0</v>
      </c>
      <c r="H36" s="135"/>
      <c r="I36" s="135"/>
      <c r="J36" s="143">
        <f ca="1">IF(AND(A6=4,B6=4),T36,IF(AND(A6=4,B6=2),X36,IF(AND(A6=2,B6=4),AB36,COUNTIFS(INDIRECT(A$7),2,INDIRECT(B$7),1,INDIRECT(市民!D$7),3))))</f>
        <v>0</v>
      </c>
      <c r="K36" s="143"/>
      <c r="L36" s="143"/>
      <c r="M36" s="135">
        <f ca="1">IF(AND(A6=4,B6=4),U36,IF(AND(A6=4,B6=2),Y36,IF(AND(A6=2,B6=4),AC36,COUNTIFS(INDIRECT(A$7),2,INDIRECT(B$7),2,INDIRECT(市民!D$7),3))))</f>
        <v>27</v>
      </c>
      <c r="N36" s="135"/>
      <c r="O36" s="135"/>
      <c r="P36" s="29">
        <f ca="1">COUNTIFS(INDIRECT($B$7),"",市民!$D$8:$D$1398,3)+COUNTIFS(INDIRECT($A$7),"",市民!$D$8:$D$1398,3)+COUNTIFS(INDIRECT($B$7),0,市民!$D$8:$D$1398,3)+COUNTIFS(INDIRECT($A$7),0,市民!$D$8:$D$1398,3)-COUNTIFS(INDIRECT(A7),"",INDIRECT(B7),"",市民!$D$8:$D$1398,3)-COUNTIFS(INDIRECT(A7),"*",INDIRECT(B7),"",市民!$D$8:$D$1398,3)-COUNTIFS(INDIRECT(A7),"",INDIRECT(B7),"*",市民!$D$8:$D$1398,3)-COUNTIFS(INDIRECT(A7),0,INDIRECT(B7),0,市民!$D$8:$D$1398,3)-COUNTIFS(INDIRECT(A7),"",INDIRECT(B7),0,市民!$D$8:$D$1398,3)-COUNTIFS(INDIRECT(A7),"*",INDIRECT(B7),0,市民!$D$8:$D$1398,3)-COUNTIFS(INDIRECT(A7),0,INDIRECT(B7),"",市民!$D$8:$D$1398,3)-COUNTIFS(INDIRECT(A7),0,INDIRECT(B7),"*",市民!$D$8:$D$1398,3)</f>
        <v>0</v>
      </c>
      <c r="Q36" s="15">
        <f ca="1">SUM(D36:P36)</f>
        <v>78</v>
      </c>
      <c r="R36">
        <f ca="1">COUNTIFS(INDIRECT(A$7),4,INDIRECT(B$7),4,INDIRECT(市民!D$7),3)+COUNTIFS(INDIRECT(A$7),4,INDIRECT(B$7),3,INDIRECT(市民!D$7),3)+COUNTIFS(INDIRECT(A$7),3,INDIRECT(B$7),4,INDIRECT(市民!D$7),3)+COUNTIFS(INDIRECT(A$7),3,INDIRECT(B$7),3,INDIRECT(市民!D$7),3)</f>
        <v>0</v>
      </c>
      <c r="S36">
        <f ca="1">COUNTIFS(INDIRECT(A$7),4,INDIRECT(B$7),1,INDIRECT(市民!D$7),3)+COUNTIFS(INDIRECT(A$7),4,INDIRECT(B$7),2,INDIRECT(市民!D$7),3)+COUNTIFS(INDIRECT(A$7),3,INDIRECT(B$7),1,INDIRECT(市民!D$7),3)+COUNTIFS(INDIRECT(A$7),3,INDIRECT(B$7),2,INDIRECT(市民!D$7),3)</f>
        <v>0</v>
      </c>
      <c r="T36">
        <f ca="1">COUNTIFS(INDIRECT(A$7),1,INDIRECT(B$7),3,INDIRECT(市民!D$7),3)+COUNTIFS(INDIRECT(A$7),1,INDIRECT(B$7),4,INDIRECT(市民!D$7),3)+COUNTIFS(INDIRECT(A$7),2,INDIRECT(B$7),4,INDIRECT(市民!D$7),3)+COUNTIFS(INDIRECT(A$7),2,INDIRECT(B$7),3,INDIRECT(市民!D$7),3)</f>
        <v>0</v>
      </c>
      <c r="U36" s="13">
        <f ca="1">COUNTIFS(INDIRECT(A$7),1,INDIRECT(B$7),1,INDIRECT(市民!D$7),3)+COUNTIFS(INDIRECT(A$7),1,INDIRECT(B$7),2,INDIRECT(市民!D$7),3)+COUNTIFS(INDIRECT(A$7),2,INDIRECT(B$7),1,INDIRECT(市民!D$7),3)+COUNTIFS(INDIRECT(A$7),2,INDIRECT(B$7),2,INDIRECT(市民!D$7),3)</f>
        <v>78</v>
      </c>
      <c r="V36" s="12">
        <f ca="1">COUNTIFS(INDIRECT(A$7),4,INDIRECT(B$7),1,INDIRECT(市民!D$7),3)+COUNTIFS(INDIRECT(A$7),3,INDIRECT(B$7),1,INDIRECT(市民!D$7),3)</f>
        <v>0</v>
      </c>
      <c r="W36" s="13">
        <f ca="1">COUNTIFS(INDIRECT(A$7),4,INDIRECT(B$7),2,INDIRECT(市民!D$7),3)+COUNTIFS(INDIRECT(A$7),3,INDIRECT(B$7),2,INDIRECT(市民!D$7),3)</f>
        <v>0</v>
      </c>
      <c r="X36" s="13">
        <f ca="1">COUNTIFS(INDIRECT(A$7),1,INDIRECT(B$7),1,INDIRECT(市民!D$7),3)+COUNTIFS(INDIRECT(A$7),2,INDIRECT(B$7),1,INDIRECT(市民!D$7),3)</f>
        <v>51</v>
      </c>
      <c r="Y36" s="13">
        <f ca="1">COUNTIFS(INDIRECT(A$7),1,INDIRECT(B$7),2,INDIRECT(市民!D$7),3)+COUNTIFS(INDIRECT(A$7),2,INDIRECT(B$7),2,INDIRECT(市民!D$7),3)</f>
        <v>27</v>
      </c>
      <c r="Z36" s="12">
        <f ca="1">COUNTIFS(INDIRECT(A$7),1,INDIRECT(B$7),4,INDIRECT(市民!D$7),3)+COUNTIFS(INDIRECT(A$7),1,INDIRECT(B$7),3,INDIRECT(市民!D$7),3)</f>
        <v>0</v>
      </c>
      <c r="AA36" s="13">
        <f ca="1">COUNTIFS(INDIRECT(A$7),1,INDIRECT(B$7),1,INDIRECT(市民!D$7),3)+COUNTIFS(INDIRECT(A$7),1,INDIRECT(B$7),2,INDIRECT(市民!D$7),3)</f>
        <v>51</v>
      </c>
      <c r="AB36" s="13">
        <f ca="1">COUNTIFS(INDIRECT(A$7),2,INDIRECT(B$7),4,INDIRECT(市民!D$7),3)+COUNTIFS(INDIRECT(A$7),2,INDIRECT(B$7),3,INDIRECT(市民!D$7),3)</f>
        <v>0</v>
      </c>
      <c r="AC36" s="13">
        <f ca="1">COUNTIFS(INDIRECT(A$7),2,INDIRECT(B$7),1,INDIRECT(市民!D$7),3)+COUNTIFS(INDIRECT(A$7),2,INDIRECT(B$7),2,INDIRECT(市民!D$7),3)</f>
        <v>27</v>
      </c>
    </row>
    <row r="37" spans="1:29" ht="15.95" customHeight="1">
      <c r="A37" s="119"/>
      <c r="B37" s="115"/>
      <c r="C37" s="32" t="s">
        <v>46</v>
      </c>
      <c r="D37" s="148">
        <f ca="1">D36/$Q36</f>
        <v>0.65384615384615385</v>
      </c>
      <c r="E37" s="149"/>
      <c r="F37" s="149"/>
      <c r="G37" s="146">
        <f ca="1">G36/$Q36</f>
        <v>0</v>
      </c>
      <c r="H37" s="146"/>
      <c r="I37" s="146"/>
      <c r="J37" s="142">
        <f ca="1">J36/$Q36</f>
        <v>0</v>
      </c>
      <c r="K37" s="142"/>
      <c r="L37" s="142"/>
      <c r="M37" s="134">
        <f ca="1">M36/$Q36</f>
        <v>0.34615384615384615</v>
      </c>
      <c r="N37" s="134"/>
      <c r="O37" s="134"/>
      <c r="P37" s="27">
        <f ca="1">P36/Q36</f>
        <v>0</v>
      </c>
      <c r="Q37" s="15"/>
    </row>
    <row r="38" spans="1:29" ht="15.95" customHeight="1">
      <c r="A38" s="119"/>
      <c r="B38" s="124" t="s">
        <v>28</v>
      </c>
      <c r="C38" s="33" t="s">
        <v>10</v>
      </c>
      <c r="D38" s="144">
        <f ca="1">IF(AND(A6=4,B6=4),R38,IF(AND(A6=4,B6=2),V38,IF(AND(A6=2,B6=4),Z38,COUNTIFS(INDIRECT(A$7),1,INDIRECT(B$7),1,INDIRECT(市民!D$7),4))))</f>
        <v>120</v>
      </c>
      <c r="E38" s="143"/>
      <c r="F38" s="143"/>
      <c r="G38" s="135">
        <f ca="1">IF(AND(A6=4,B6=4),S38,IF(AND(A6=4,B6=2),W38,IF(AND(A6=2,B6=4),AA38,COUNTIFS(INDIRECT(A$7),1,INDIRECT(B$7),2,INDIRECT(市民!D$7),4))))</f>
        <v>0</v>
      </c>
      <c r="H38" s="135"/>
      <c r="I38" s="135"/>
      <c r="J38" s="143">
        <f ca="1">IF(AND(A6=4,B6=4),T38,IF(AND(A6=4,B6=2),X38,IF(AND(A6=2,B6=4),AB38,COUNTIFS(INDIRECT(A$7),2,INDIRECT(B$7),1,INDIRECT(市民!D$7),4))))</f>
        <v>0</v>
      </c>
      <c r="K38" s="143"/>
      <c r="L38" s="143"/>
      <c r="M38" s="138">
        <f ca="1">IF(AND(A6=4,B6=4),U38,IF(AND(A6=4,B6=2),Y38,IF(AND(A6=2,B6=4),AC38,COUNTIFS(INDIRECT(A$7),2,INDIRECT(B$7),2,INDIRECT(市民!D$7),4))))</f>
        <v>121</v>
      </c>
      <c r="N38" s="138"/>
      <c r="O38" s="138"/>
      <c r="P38" s="29">
        <f ca="1">COUNTIFS(INDIRECT($B$7),"",市民!$D$8:$D$1398,4)+COUNTIFS(INDIRECT($A$7),"",市民!$D$8:$D$1398,4)+COUNTIFS(INDIRECT($B$7),0,市民!$D$8:$D$1398,4)+COUNTIFS(INDIRECT($A$7),0,市民!$D$8:$D$1398,4)-COUNTIFS(INDIRECT(A7),"",INDIRECT(B7),"",市民!$D$8:$D$1398,4)-COUNTIFS(INDIRECT(A7),"*",INDIRECT(B7),"",市民!$D$8:$D$1398,4)-COUNTIFS(INDIRECT(A7),"",INDIRECT(B7),"*",市民!$D$8:$D$1398,4)-COUNTIFS(INDIRECT(A7),0,INDIRECT(B7),0,市民!$D$8:$D$1398,4)-COUNTIFS(INDIRECT(A7),"",INDIRECT(B7),0,市民!$D$8:$D$1398,4)-COUNTIFS(INDIRECT(A7),"*",INDIRECT(B7),0,市民!$D$8:$D$1398,4)-COUNTIFS(INDIRECT(A7),0,INDIRECT(B7),"",市民!$D$8:$D$1398,4)-COUNTIFS(INDIRECT(A7),0,INDIRECT(B7),"*",市民!$D$8:$D$1398,4)</f>
        <v>1</v>
      </c>
      <c r="Q38" s="15">
        <f ca="1">SUM(D38:P38)</f>
        <v>242</v>
      </c>
      <c r="R38">
        <f ca="1">COUNTIFS(INDIRECT(A$7),4,INDIRECT(B$7),4,INDIRECT(市民!D$7),4)+COUNTIFS(INDIRECT(A$7),4,INDIRECT(B$7),3,INDIRECT(市民!D$7),4)+COUNTIFS(INDIRECT(A$7),3,INDIRECT(B$7),4,INDIRECT(市民!D$7),4)+COUNTIFS(INDIRECT(A$7),3,INDIRECT(B$7),3,INDIRECT(市民!D$7),4)</f>
        <v>0</v>
      </c>
      <c r="S38">
        <f ca="1">COUNTIFS(INDIRECT(A$7),4,INDIRECT(B$7),1,INDIRECT(市民!D$7),4)+COUNTIFS(INDIRECT(A$7),4,INDIRECT(B$7),2,INDIRECT(市民!D$7),4)+COUNTIFS(INDIRECT(A$7),3,INDIRECT(B$7),1,INDIRECT(市民!D$7),4)+COUNTIFS(INDIRECT(A$7),3,INDIRECT(B$7),2,INDIRECT(市民!D$7),4)</f>
        <v>0</v>
      </c>
      <c r="T38">
        <f ca="1">COUNTIFS(INDIRECT(A$7),1,INDIRECT(B$7),3,INDIRECT(市民!D$7),4)+COUNTIFS(INDIRECT(A$7),1,INDIRECT(B$7),4,INDIRECT(市民!D$7),4)+COUNTIFS(INDIRECT(A$7),2,INDIRECT(B$7),4,INDIRECT(市民!D$7),4)+COUNTIFS(INDIRECT(A$7),2,INDIRECT(B$7),3,INDIRECT(市民!D$7),4)</f>
        <v>0</v>
      </c>
      <c r="U38" s="13">
        <f ca="1">COUNTIFS(INDIRECT(A$7),1,INDIRECT(B$7),1,INDIRECT(市民!D$7),4)+COUNTIFS(INDIRECT(A$7),1,INDIRECT(B$7),2,INDIRECT(市民!D$7),4)+COUNTIFS(INDIRECT(A$7),2,INDIRECT(B$7),1,INDIRECT(市民!D$7),4)+COUNTIFS(INDIRECT(A$7),2,INDIRECT(B$7),2,INDIRECT(市民!D$7),4)</f>
        <v>241</v>
      </c>
      <c r="V38" s="12">
        <f ca="1">COUNTIFS(INDIRECT(A$7),4,INDIRECT(B$7),1,INDIRECT(市民!D$7),4)+COUNTIFS(INDIRECT(A$7),3,INDIRECT(B$7),1,INDIRECT(市民!D$7),4)</f>
        <v>0</v>
      </c>
      <c r="W38" s="13">
        <f ca="1">COUNTIFS(INDIRECT(A$7),4,INDIRECT(B$7),2,INDIRECT(市民!D$7),4)+COUNTIFS(INDIRECT(A$7),3,INDIRECT(B$7),2,INDIRECT(市民!D$7),4)</f>
        <v>0</v>
      </c>
      <c r="X38" s="13">
        <f ca="1">COUNTIFS(INDIRECT(A$7),1,INDIRECT(B$7),1,INDIRECT(市民!D$7),4)+COUNTIFS(INDIRECT(A$7),2,INDIRECT(B$7),1,INDIRECT(市民!D$7),4)</f>
        <v>120</v>
      </c>
      <c r="Y38" s="13">
        <f ca="1">COUNTIFS(INDIRECT(A$7),1,INDIRECT(B$7),2,INDIRECT(市民!D$7),4)+COUNTIFS(INDIRECT(A$7),2,INDIRECT(B$7),2,INDIRECT(市民!D$7),4)</f>
        <v>121</v>
      </c>
      <c r="Z38" s="12">
        <f ca="1">COUNTIFS(INDIRECT(A$7),1,INDIRECT(B$7),4,INDIRECT(市民!D$7),4)+COUNTIFS(INDIRECT(A$7),1,INDIRECT(B$7),3,INDIRECT(市民!D$7),4)</f>
        <v>0</v>
      </c>
      <c r="AA38" s="13">
        <f ca="1">COUNTIFS(INDIRECT(A$7),1,INDIRECT(B$7),1,INDIRECT(市民!D$7),4)+COUNTIFS(INDIRECT(A$7),1,INDIRECT(B$7),2,INDIRECT(市民!D$7),4)</f>
        <v>120</v>
      </c>
      <c r="AB38" s="13">
        <f ca="1">COUNTIFS(INDIRECT(A$7),2,INDIRECT(B$7),4,INDIRECT(市民!D$7),4)+COUNTIFS(INDIRECT(A$7),2,INDIRECT(B$7),3,INDIRECT(市民!D$7),4)</f>
        <v>0</v>
      </c>
      <c r="AC38" s="13">
        <f ca="1">COUNTIFS(INDIRECT(A$7),2,INDIRECT(B$7),1,INDIRECT(市民!D$7),4)+COUNTIFS(INDIRECT(A$7),2,INDIRECT(B$7),2,INDIRECT(市民!D$7),4)</f>
        <v>121</v>
      </c>
    </row>
    <row r="39" spans="1:29" ht="15.95" customHeight="1">
      <c r="A39" s="119"/>
      <c r="B39" s="115"/>
      <c r="C39" s="32" t="s">
        <v>46</v>
      </c>
      <c r="D39" s="148">
        <f ca="1">D38/$Q38</f>
        <v>0.49586776859504134</v>
      </c>
      <c r="E39" s="149"/>
      <c r="F39" s="149"/>
      <c r="G39" s="134">
        <f ca="1">G38/$Q38</f>
        <v>0</v>
      </c>
      <c r="H39" s="134"/>
      <c r="I39" s="134"/>
      <c r="J39" s="142">
        <f ca="1">J38/$Q38</f>
        <v>0</v>
      </c>
      <c r="K39" s="142"/>
      <c r="L39" s="142"/>
      <c r="M39" s="134">
        <f ca="1">M38/$Q38</f>
        <v>0.5</v>
      </c>
      <c r="N39" s="134"/>
      <c r="O39" s="134"/>
      <c r="P39" s="27">
        <f ca="1">P38/Q38</f>
        <v>4.1322314049586778E-3</v>
      </c>
      <c r="Q39" s="15"/>
    </row>
    <row r="40" spans="1:29" ht="15.95" customHeight="1">
      <c r="A40" s="119"/>
      <c r="B40" s="114" t="s">
        <v>29</v>
      </c>
      <c r="C40" s="33" t="s">
        <v>10</v>
      </c>
      <c r="D40" s="144">
        <f ca="1">IF(AND(A6=4,B6=4),R40,IF(AND(A6=4,B6=2),V40,IF(AND(A6=2,B6=4),Z40,COUNTIFS(INDIRECT(A$7),1,INDIRECT(B$7),1,INDIRECT(市民!D$7),5))))</f>
        <v>125</v>
      </c>
      <c r="E40" s="143"/>
      <c r="F40" s="143"/>
      <c r="G40" s="135">
        <f ca="1">IF(AND(A6=4,B6=4),S40,IF(AND(A6=4,B6=2),W40,IF(AND(A6=2,B6=4),AA40,COUNTIFS(INDIRECT(A$7),1,INDIRECT(B$7),2,INDIRECT(市民!D$7),5))))</f>
        <v>0</v>
      </c>
      <c r="H40" s="135"/>
      <c r="I40" s="135"/>
      <c r="J40" s="143">
        <f ca="1">IF(AND(A6=4,B6=4),T40,IF(AND(A6=4,B6=2),X40,IF(AND(A6=2,B6=4),AB40,COUNTIFS(INDIRECT(A$7),2,INDIRECT(B$7),1,INDIRECT(市民!D$7),5))))</f>
        <v>0</v>
      </c>
      <c r="K40" s="143"/>
      <c r="L40" s="143"/>
      <c r="M40" s="135">
        <f ca="1">IF(AND(A6=4,B6=4),U40,IF(AND(A6=4,B6=2),Y40,IF(AND(A6=2,B6=4),AC40,COUNTIFS(INDIRECT(A$7),2,INDIRECT(B$7),2,INDIRECT(市民!D$7),5))))</f>
        <v>92</v>
      </c>
      <c r="N40" s="135"/>
      <c r="O40" s="135"/>
      <c r="P40" s="29">
        <f ca="1">COUNTIFS(INDIRECT($B$7),"",市民!$D$8:$D$1398,5)+COUNTIFS(INDIRECT($A$7),"",市民!$D$8:$D$1398,5)+COUNTIFS(INDIRECT($B$7),0,市民!$D$8:$D$1398,5)+COUNTIFS(INDIRECT($A$7),0,市民!$D$8:$D$1398,5)-COUNTIFS(INDIRECT(A7),"",INDIRECT(B7),"",市民!$D$8:$D$1398,5)-COUNTIFS(INDIRECT(A7),"*",INDIRECT(B7),"",市民!$D$8:$D$1398,5)-COUNTIFS(INDIRECT(A7),"",INDIRECT(B7),"*",市民!$D$8:$D$1398,5)-COUNTIFS(INDIRECT(A7),0,INDIRECT(B7),0,市民!$D$8:$D$1398,5)-COUNTIFS(INDIRECT(A7),"",INDIRECT(B7),0,市民!$D$8:$D$1398,5)-COUNTIFS(INDIRECT(A7),"*",INDIRECT(B7),0,市民!$D$8:$D$1398,5)-COUNTIFS(INDIRECT(A7),0,INDIRECT(B7),"",市民!$D$8:$D$1398,5)-COUNTIFS(INDIRECT(A7),0,INDIRECT(B7),"*",市民!$D$8:$D$1398,5)</f>
        <v>0</v>
      </c>
      <c r="Q40" s="15">
        <f ca="1">SUM(D40:P40)</f>
        <v>217</v>
      </c>
      <c r="R40">
        <f ca="1">COUNTIFS(INDIRECT(A$7),4,INDIRECT(B$7),4,INDIRECT(市民!D$7),5)+COUNTIFS(INDIRECT(A$7),4,INDIRECT(B$7),3,INDIRECT(市民!D$7),5)+COUNTIFS(INDIRECT(A$7),3,INDIRECT(B$7),4,INDIRECT(市民!D$7),5)+COUNTIFS(INDIRECT(A$7),3,INDIRECT(B$7),3,INDIRECT(市民!D$7),5)</f>
        <v>0</v>
      </c>
      <c r="S40">
        <f ca="1">COUNTIFS(INDIRECT(A$7),4,INDIRECT(B$7),1,INDIRECT(市民!D$7),5)+COUNTIFS(INDIRECT(A$7),4,INDIRECT(B$7),2,INDIRECT(市民!D$7),5)+COUNTIFS(INDIRECT(A$7),3,INDIRECT(B$7),1,INDIRECT(市民!D$7),5)+COUNTIFS(INDIRECT(A$7),3,INDIRECT(B$7),2,INDIRECT(市民!D$7),5)</f>
        <v>0</v>
      </c>
      <c r="T40">
        <f ca="1">COUNTIFS(INDIRECT(A$7),1,INDIRECT(B$7),3,INDIRECT(市民!D$7),5)+COUNTIFS(INDIRECT(A$7),1,INDIRECT(B$7),4,INDIRECT(市民!D$7),5)+COUNTIFS(INDIRECT(A$7),2,INDIRECT(B$7),4,INDIRECT(市民!D$7),5)+COUNTIFS(INDIRECT(A$7),2,INDIRECT(B$7),3,INDIRECT(市民!D$7),5)</f>
        <v>0</v>
      </c>
      <c r="U40" s="13">
        <f ca="1">COUNTIFS(INDIRECT(A$7),1,INDIRECT(B$7),1,INDIRECT(市民!D$7),5)+COUNTIFS(INDIRECT(A$7),1,INDIRECT(B$7),2,INDIRECT(市民!D$7),5)+COUNTIFS(INDIRECT(A$7),2,INDIRECT(B$7),1,INDIRECT(市民!D$7),5)+COUNTIFS(INDIRECT(A$7),2,INDIRECT(B$7),2,INDIRECT(市民!D$7),5)</f>
        <v>217</v>
      </c>
      <c r="V40" s="12">
        <f ca="1">COUNTIFS(INDIRECT(A$7),4,INDIRECT(B$7),1,INDIRECT(市民!D$7),5)+COUNTIFS(INDIRECT(A$7),3,INDIRECT(B$7),1,INDIRECT(市民!D$7),5)</f>
        <v>0</v>
      </c>
      <c r="W40" s="13">
        <f ca="1">COUNTIFS(INDIRECT(A$7),4,INDIRECT(B$7),2,INDIRECT(市民!D$7),5)+COUNTIFS(INDIRECT(A$7),3,INDIRECT(B$7),2,INDIRECT(市民!D$7),5)</f>
        <v>0</v>
      </c>
      <c r="X40" s="13">
        <f ca="1">COUNTIFS(INDIRECT(A$7),1,INDIRECT(B$7),1,INDIRECT(市民!D$7),5)+COUNTIFS(INDIRECT(A$7),2,INDIRECT(B$7),1,INDIRECT(市民!D$7),5)</f>
        <v>125</v>
      </c>
      <c r="Y40" s="13">
        <f ca="1">COUNTIFS(INDIRECT(A$7),1,INDIRECT(B$7),2,INDIRECT(市民!D$7),5)+COUNTIFS(INDIRECT(A$7),2,INDIRECT(B$7),2,INDIRECT(市民!D$7),5)</f>
        <v>92</v>
      </c>
      <c r="Z40" s="12">
        <f ca="1">COUNTIFS(INDIRECT(A$7),1,INDIRECT(B$7),4,INDIRECT(市民!D$7),5)+COUNTIFS(INDIRECT(A$7),1,INDIRECT(B$7),3,INDIRECT(市民!D$7),5)</f>
        <v>0</v>
      </c>
      <c r="AA40" s="13">
        <f ca="1">COUNTIFS(INDIRECT(A$7),1,INDIRECT(B$7),1,INDIRECT(市民!D$7),5)+COUNTIFS(INDIRECT(A$7),1,INDIRECT(B$7),2,INDIRECT(市民!D$7),5)</f>
        <v>125</v>
      </c>
      <c r="AB40" s="13">
        <f ca="1">COUNTIFS(INDIRECT(A$7),2,INDIRECT(B$7),4,INDIRECT(市民!D$7),5)+COUNTIFS(INDIRECT(A$7),2,INDIRECT(B$7),3,INDIRECT(市民!D$7),5)</f>
        <v>0</v>
      </c>
      <c r="AC40" s="13">
        <f ca="1">COUNTIFS(INDIRECT(A$7),2,INDIRECT(B$7),1,INDIRECT(市民!D$7),5)+COUNTIFS(INDIRECT(A$7),2,INDIRECT(B$7),2,INDIRECT(市民!D$7),5)</f>
        <v>92</v>
      </c>
    </row>
    <row r="41" spans="1:29" ht="15.95" customHeight="1">
      <c r="A41" s="119"/>
      <c r="B41" s="115"/>
      <c r="C41" s="32" t="s">
        <v>46</v>
      </c>
      <c r="D41" s="148">
        <f ca="1">D40/$Q40</f>
        <v>0.57603686635944695</v>
      </c>
      <c r="E41" s="149"/>
      <c r="F41" s="149"/>
      <c r="G41" s="146">
        <f ca="1">G40/$Q40</f>
        <v>0</v>
      </c>
      <c r="H41" s="146"/>
      <c r="I41" s="146"/>
      <c r="J41" s="142">
        <f ca="1">J40/$Q40</f>
        <v>0</v>
      </c>
      <c r="K41" s="142"/>
      <c r="L41" s="142"/>
      <c r="M41" s="134">
        <f ca="1">M40/$Q40</f>
        <v>0.42396313364055299</v>
      </c>
      <c r="N41" s="134"/>
      <c r="O41" s="134"/>
      <c r="P41" s="27">
        <f ca="1">P40/Q40</f>
        <v>0</v>
      </c>
      <c r="Q41" s="15"/>
    </row>
    <row r="42" spans="1:29" ht="15.95" customHeight="1">
      <c r="A42" s="119"/>
      <c r="B42" s="114" t="s">
        <v>30</v>
      </c>
      <c r="C42" s="33" t="s">
        <v>10</v>
      </c>
      <c r="D42" s="144">
        <f ca="1">IF(AND(A6=4,B6=4),R42,IF(AND(A6=4,B6=2),V42,IF(AND(A6=2,B6=4),Z42,COUNTIFS(INDIRECT(A$7),1,INDIRECT(B$7),1,INDIRECT(市民!D$7),6))))</f>
        <v>24</v>
      </c>
      <c r="E42" s="143"/>
      <c r="F42" s="143"/>
      <c r="G42" s="135">
        <f ca="1">IF(AND(A6=4,B6=4),S42,IF(AND(A6=4,B6=2),W42,IF(AND(A6=2,B6=4),AA42,COUNTIFS(INDIRECT(A$7),1,INDIRECT(B$7),2,INDIRECT(市民!D$7),6))))</f>
        <v>0</v>
      </c>
      <c r="H42" s="135"/>
      <c r="I42" s="135"/>
      <c r="J42" s="143">
        <f ca="1">IF(AND(A6=4,B6=4),T42,IF(AND(A6=4,B6=2),X42,IF(AND(A6=2,B6=4),AB42,COUNTIFS(INDIRECT(A$7),2,INDIRECT(B$7),1,INDIRECT(市民!D$7),6))))</f>
        <v>0</v>
      </c>
      <c r="K42" s="143"/>
      <c r="L42" s="143"/>
      <c r="M42" s="135">
        <f ca="1">IF(AND(A6=4,B6=4),U42,IF(AND(A6=4,B6=2),Y42,IF(AND(A6=2,B6=4),AC42,COUNTIFS(INDIRECT(A$7),2,INDIRECT(B$7),2,INDIRECT(市民!D$7),6))))</f>
        <v>11</v>
      </c>
      <c r="N42" s="135"/>
      <c r="O42" s="135"/>
      <c r="P42" s="29">
        <f ca="1">COUNTIFS(INDIRECT($B$7),"",市民!$D$8:$D$1398,6)+COUNTIFS(INDIRECT($A$7),"",市民!$D$8:$D$1398,6)+COUNTIFS(INDIRECT($B$7),0,市民!$D$8:$D$1398,6)+COUNTIFS(INDIRECT($A$7),0,市民!$D$8:$D$1398,6)-COUNTIFS(INDIRECT(A7),"",INDIRECT(B7),"",市民!$D$8:$D$1398,6)-COUNTIFS(INDIRECT(A7),"*",INDIRECT(B7),"",市民!$D$8:$D$1398,6)-COUNTIFS(INDIRECT(A7),"",INDIRECT(B7),"*",市民!$D$8:$D$1398,6)-COUNTIFS(INDIRECT(A7),0,INDIRECT(B7),0,市民!$D$8:$D$1398,6)-COUNTIFS(INDIRECT(A7),"",INDIRECT(B7),0,市民!$D$8:$D$1398,6)-COUNTIFS(INDIRECT(A7),"*",INDIRECT(B7),0,市民!$D$8:$D$1398,6)-COUNTIFS(INDIRECT(A7),0,INDIRECT(B7),"",市民!$D$8:$D$1398,6)-COUNTIFS(INDIRECT(A7),0,INDIRECT(B7),"*",市民!$D$8:$D$1398,6)</f>
        <v>0</v>
      </c>
      <c r="Q42" s="15">
        <f ca="1">SUM(D42:P42)</f>
        <v>35</v>
      </c>
      <c r="R42">
        <f ca="1">COUNTIFS(INDIRECT(A$7),4,INDIRECT(B$7),4,INDIRECT(市民!D$7),6)+COUNTIFS(INDIRECT(A$7),4,INDIRECT(B$7),3,INDIRECT(市民!D$7),6)+COUNTIFS(INDIRECT(A$7),3,INDIRECT(B$7),4,INDIRECT(市民!D$7),6)+COUNTIFS(INDIRECT(A$7),3,INDIRECT(B$7),3,INDIRECT(市民!D$7),6)</f>
        <v>0</v>
      </c>
      <c r="S42">
        <f ca="1">COUNTIFS(INDIRECT(A$7),4,INDIRECT(B$7),1,INDIRECT(市民!D$7),6)+COUNTIFS(INDIRECT(A$7),4,INDIRECT(B$7),2,INDIRECT(市民!D$7),6)+COUNTIFS(INDIRECT(A$7),3,INDIRECT(B$7),1,INDIRECT(市民!D$7),6)+COUNTIFS(INDIRECT(A$7),3,INDIRECT(B$7),2,INDIRECT(市民!D$7),6)</f>
        <v>0</v>
      </c>
      <c r="T42">
        <f ca="1">COUNTIFS(INDIRECT(A$7),1,INDIRECT(B$7),3,INDIRECT(市民!D$7),6)+COUNTIFS(INDIRECT(A$7),1,INDIRECT(B$7),4,INDIRECT(市民!D$7),6)+COUNTIFS(INDIRECT(A$7),2,INDIRECT(B$7),4,INDIRECT(市民!D$7),6)+COUNTIFS(INDIRECT(A$7),2,INDIRECT(B$7),3,INDIRECT(市民!D$7),6)</f>
        <v>0</v>
      </c>
      <c r="U42" s="13">
        <f ca="1">COUNTIFS(INDIRECT(A$7),1,INDIRECT(B$7),1,INDIRECT(市民!D$7),6)+COUNTIFS(INDIRECT(A$7),1,INDIRECT(B$7),2,INDIRECT(市民!D$7),6)+COUNTIFS(INDIRECT(A$7),2,INDIRECT(B$7),1,INDIRECT(市民!D$7),6)+COUNTIFS(INDIRECT(A$7),2,INDIRECT(B$7),2,INDIRECT(市民!D$7),6)</f>
        <v>35</v>
      </c>
      <c r="V42" s="12">
        <f ca="1">COUNTIFS(INDIRECT(A$7),4,INDIRECT(B$7),1,INDIRECT(市民!D$7),6)+COUNTIFS(INDIRECT(A$7),3,INDIRECT(B$7),1,INDIRECT(市民!D$7),6)</f>
        <v>0</v>
      </c>
      <c r="W42" s="13">
        <f ca="1">COUNTIFS(INDIRECT(A$7),4,INDIRECT(B$7),2,INDIRECT(市民!D$7),6)+COUNTIFS(INDIRECT(A$7),3,INDIRECT(B$7),2,INDIRECT(市民!D$7),6)</f>
        <v>0</v>
      </c>
      <c r="X42" s="13">
        <f ca="1">COUNTIFS(INDIRECT(A$7),1,INDIRECT(B$7),1,INDIRECT(市民!D$7),6)+COUNTIFS(INDIRECT(A$7),2,INDIRECT(B$7),1,INDIRECT(市民!D$7),6)</f>
        <v>24</v>
      </c>
      <c r="Y42" s="13">
        <f ca="1">COUNTIFS(INDIRECT(A$7),1,INDIRECT(B$7),2,INDIRECT(市民!D$7),6)+COUNTIFS(INDIRECT(A$7),2,INDIRECT(B$7),2,INDIRECT(市民!D$7),6)</f>
        <v>11</v>
      </c>
      <c r="Z42" s="12">
        <f ca="1">COUNTIFS(INDIRECT(A$7),1,INDIRECT(B$7),4,INDIRECT(市民!D$7),6)+COUNTIFS(INDIRECT(A$7),1,INDIRECT(B$7),3,INDIRECT(市民!D$7),6)</f>
        <v>0</v>
      </c>
      <c r="AA42" s="13">
        <f ca="1">COUNTIFS(INDIRECT(A$7),1,INDIRECT(B$7),1,INDIRECT(市民!D$7),6)+COUNTIFS(INDIRECT(A$7),1,INDIRECT(B$7),2,INDIRECT(市民!D$7),6)</f>
        <v>24</v>
      </c>
      <c r="AB42" s="13">
        <f ca="1">COUNTIFS(INDIRECT(A$7),2,INDIRECT(B$7),4,INDIRECT(市民!D$7),6)+COUNTIFS(INDIRECT(A$7),2,INDIRECT(B$7),3,INDIRECT(市民!D$7),6)</f>
        <v>0</v>
      </c>
      <c r="AC42" s="13">
        <f ca="1">COUNTIFS(INDIRECT(A$7),2,INDIRECT(B$7),1,INDIRECT(市民!D$7),6)+COUNTIFS(INDIRECT(A$7),2,INDIRECT(B$7),2,INDIRECT(市民!D$7),6)</f>
        <v>11</v>
      </c>
    </row>
    <row r="43" spans="1:29" ht="15.95" customHeight="1">
      <c r="A43" s="119"/>
      <c r="B43" s="115"/>
      <c r="C43" s="32" t="s">
        <v>46</v>
      </c>
      <c r="D43" s="148">
        <f ca="1">D42/$Q42</f>
        <v>0.68571428571428572</v>
      </c>
      <c r="E43" s="149"/>
      <c r="F43" s="149"/>
      <c r="G43" s="134">
        <f ca="1">G42/$Q42</f>
        <v>0</v>
      </c>
      <c r="H43" s="134"/>
      <c r="I43" s="134"/>
      <c r="J43" s="142">
        <f ca="1">J42/$Q42</f>
        <v>0</v>
      </c>
      <c r="K43" s="142"/>
      <c r="L43" s="142"/>
      <c r="M43" s="134">
        <f ca="1">M42/$Q42</f>
        <v>0.31428571428571428</v>
      </c>
      <c r="N43" s="134"/>
      <c r="O43" s="134"/>
      <c r="P43" s="27">
        <f ca="1">P42/Q42</f>
        <v>0</v>
      </c>
      <c r="Q43" s="15"/>
    </row>
    <row r="44" spans="1:29" ht="15.95" customHeight="1">
      <c r="A44" s="119"/>
      <c r="B44" s="116" t="s">
        <v>31</v>
      </c>
      <c r="C44" s="35" t="s">
        <v>10</v>
      </c>
      <c r="D44" s="144">
        <f ca="1">IF(AND(A6=4,B6=4),R44,IF(AND(A6=4,B6=2),V44,IF(AND(A6=2,B6=4),Z44,COUNTIFS(INDIRECT(A$7),1,INDIRECT(B$7),1,INDIRECT(市民!D$7),7))))</f>
        <v>137</v>
      </c>
      <c r="E44" s="143"/>
      <c r="F44" s="143"/>
      <c r="G44" s="135">
        <f ca="1">IF(AND(A6=4,B6=4),S44,IF(AND(A6=4,B6=2),W44,IF(AND(A6=2,B6=4),AA44,COUNTIFS(INDIRECT(A$7),1,INDIRECT(B$7),2,INDIRECT(市民!D$7),7))))</f>
        <v>0</v>
      </c>
      <c r="H44" s="135"/>
      <c r="I44" s="135"/>
      <c r="J44" s="143">
        <f ca="1">IF(AND(A6=4,B6=4),T44,IF(AND(A6=4,B6=2),X44,IF(AND(A6=2,B6=4),AB44,COUNTIFS(INDIRECT(A$7),2,INDIRECT(B$7),1,INDIRECT(市民!D$7),7))))</f>
        <v>0</v>
      </c>
      <c r="K44" s="143"/>
      <c r="L44" s="143"/>
      <c r="M44" s="135">
        <f ca="1">IF(AND(A6=4,B6=4),U44,IF(AND(A6=4,B6=2),Y44,IF(AND(A6=2,B6=4),AC44,COUNTIFS(INDIRECT(A$7),2,INDIRECT(B$7),2,INDIRECT(市民!D$7),7))))</f>
        <v>120</v>
      </c>
      <c r="N44" s="135"/>
      <c r="O44" s="135"/>
      <c r="P44" s="29">
        <f ca="1">COUNTIFS(INDIRECT($B$7),"",市民!$D$8:$D$1398,7)+COUNTIFS(INDIRECT($A$7),"",市民!$D$8:$D$1398,7)+COUNTIFS(INDIRECT($B$7),0,市民!$D$8:$D$1398,7)+COUNTIFS(INDIRECT($A$7),0,市民!$D$8:$D$1398,7)-COUNTIFS(INDIRECT(A7),"",INDIRECT(B7),"",市民!$D$8:$D$1398,7)-COUNTIFS(INDIRECT(A7),"*",INDIRECT(B7),"",市民!$D$8:$D$1398,7)-COUNTIFS(INDIRECT(A7),"",INDIRECT(B7),"*",市民!$D$8:$D$1398,7)-COUNTIFS(INDIRECT(A7),0,INDIRECT(B7),0,市民!$D$8:$D$1398,7)-COUNTIFS(INDIRECT(A7),"",INDIRECT(B7),0,市民!$D$8:$D$1398,7)-COUNTIFS(INDIRECT(A7),"*",INDIRECT(B7),0,市民!$D$8:$D$1398,7)-COUNTIFS(INDIRECT(A7),0,INDIRECT(B7),"",市民!$D$8:$D$1398,7)-COUNTIFS(INDIRECT(A7),0,INDIRECT(B7),"*",市民!$D$8:$D$1398,7)</f>
        <v>2</v>
      </c>
      <c r="Q44" s="15">
        <f ca="1">SUM(D44:P44)</f>
        <v>259</v>
      </c>
      <c r="R44">
        <f ca="1">COUNTIFS(INDIRECT(A$7),4,INDIRECT(B$7),4,INDIRECT(市民!D$7),7)+COUNTIFS(INDIRECT(A$7),4,INDIRECT(B$7),3,INDIRECT(市民!D$7),7)+COUNTIFS(INDIRECT(A$7),3,INDIRECT(B$7),4,INDIRECT(市民!D$7),7)+COUNTIFS(INDIRECT(A$7),3,INDIRECT(B$7),3,INDIRECT(市民!D$7),7)</f>
        <v>0</v>
      </c>
      <c r="S44">
        <f ca="1">COUNTIFS(INDIRECT(A$7),4,INDIRECT(B$7),1,INDIRECT(市民!D$7),7)+COUNTIFS(INDIRECT(A$7),4,INDIRECT(B$7),2,INDIRECT(市民!D$7),7)+COUNTIFS(INDIRECT(A$7),3,INDIRECT(B$7),1,INDIRECT(市民!D$7),7)+COUNTIFS(INDIRECT(A$7),3,INDIRECT(B$7),2,INDIRECT(市民!D$7),7)</f>
        <v>0</v>
      </c>
      <c r="T44">
        <f ca="1">COUNTIFS(INDIRECT(A$7),1,INDIRECT(B$7),3,INDIRECT(市民!D$7),7)+COUNTIFS(INDIRECT(A$7),1,INDIRECT(B$7),4,INDIRECT(市民!D$7),7)+COUNTIFS(INDIRECT(A$7),2,INDIRECT(B$7),4,INDIRECT(市民!D$7),7)+COUNTIFS(INDIRECT(A$7),2,INDIRECT(B$7),3,INDIRECT(市民!D$7),7)</f>
        <v>0</v>
      </c>
      <c r="U44" s="13">
        <f ca="1">COUNTIFS(INDIRECT(A$7),1,INDIRECT(B$7),1,INDIRECT(市民!D$7),7)+COUNTIFS(INDIRECT(A$7),1,INDIRECT(B$7),2,INDIRECT(市民!D$7),7)+COUNTIFS(INDIRECT(A$7),2,INDIRECT(B$7),1,INDIRECT(市民!D$7),7)+COUNTIFS(INDIRECT(A$7),2,INDIRECT(B$7),2,INDIRECT(市民!D$7),7)</f>
        <v>257</v>
      </c>
      <c r="V44" s="12">
        <f ca="1">COUNTIFS(INDIRECT(A$7),4,INDIRECT(B$7),1,INDIRECT(市民!D$7),7)+COUNTIFS(INDIRECT(A$7),3,INDIRECT(B$7),1,INDIRECT(市民!D$7),7)</f>
        <v>0</v>
      </c>
      <c r="W44" s="13">
        <f ca="1">COUNTIFS(INDIRECT(A$7),4,INDIRECT(B$7),2,INDIRECT(市民!D$7),7)+COUNTIFS(INDIRECT(A$7),3,INDIRECT(B$7),2,INDIRECT(市民!D$7),7)</f>
        <v>0</v>
      </c>
      <c r="X44" s="13">
        <f ca="1">COUNTIFS(INDIRECT(A$7),1,INDIRECT(B$7),1,INDIRECT(市民!D$7),7)+COUNTIFS(INDIRECT(A$7),2,INDIRECT(B$7),1,INDIRECT(市民!D$7),7)</f>
        <v>137</v>
      </c>
      <c r="Y44" s="13">
        <f ca="1">COUNTIFS(INDIRECT(A$7),1,INDIRECT(B$7),2,INDIRECT(市民!D$7),7)+COUNTIFS(INDIRECT(A$7),2,INDIRECT(B$7),2,INDIRECT(市民!D$7),7)</f>
        <v>120</v>
      </c>
      <c r="Z44" s="12">
        <f ca="1">COUNTIFS(INDIRECT(A$7),1,INDIRECT(B$7),4,INDIRECT(市民!D$7),7)+COUNTIFS(INDIRECT(A$7),1,INDIRECT(B$7),3,INDIRECT(市民!D$7),7)</f>
        <v>0</v>
      </c>
      <c r="AA44" s="13">
        <f ca="1">COUNTIFS(INDIRECT(A$7),1,INDIRECT(B$7),1,INDIRECT(市民!D$7),7)+COUNTIFS(INDIRECT(A$7),1,INDIRECT(B$7),2,INDIRECT(市民!D$7),7)</f>
        <v>137</v>
      </c>
      <c r="AB44" s="13">
        <f ca="1">COUNTIFS(INDIRECT(A$7),2,INDIRECT(B$7),4,INDIRECT(市民!D$7),7)+COUNTIFS(INDIRECT(A$7),2,INDIRECT(B$7),3,INDIRECT(市民!D$7),7)</f>
        <v>0</v>
      </c>
      <c r="AC44" s="13">
        <f ca="1">COUNTIFS(INDIRECT(A$7),2,INDIRECT(B$7),1,INDIRECT(市民!D$7),7)+COUNTIFS(INDIRECT(A$7),2,INDIRECT(B$7),2,INDIRECT(市民!D$7),7)</f>
        <v>120</v>
      </c>
    </row>
    <row r="45" spans="1:29" ht="15.95" customHeight="1" thickBot="1">
      <c r="A45" s="120"/>
      <c r="B45" s="117"/>
      <c r="C45" s="34" t="s">
        <v>46</v>
      </c>
      <c r="D45" s="145">
        <f ca="1">D44/$Q44</f>
        <v>0.52895752895752901</v>
      </c>
      <c r="E45" s="140"/>
      <c r="F45" s="140"/>
      <c r="G45" s="136">
        <f ca="1">G44/$Q44</f>
        <v>0</v>
      </c>
      <c r="H45" s="136"/>
      <c r="I45" s="136"/>
      <c r="J45" s="140">
        <f ca="1">J44/$Q44</f>
        <v>0</v>
      </c>
      <c r="K45" s="140"/>
      <c r="L45" s="140"/>
      <c r="M45" s="136">
        <f ca="1">M44/$Q44</f>
        <v>0.46332046332046334</v>
      </c>
      <c r="N45" s="136"/>
      <c r="O45" s="136"/>
      <c r="P45" s="25">
        <f ca="1">P44/Q44</f>
        <v>7.7220077220077222E-3</v>
      </c>
      <c r="Q45" s="15"/>
    </row>
    <row r="46" spans="1:29" ht="15.95" customHeight="1" thickTop="1">
      <c r="A46" s="118" t="s">
        <v>40</v>
      </c>
      <c r="B46" s="121" t="s">
        <v>33</v>
      </c>
      <c r="C46" s="31" t="s">
        <v>10</v>
      </c>
      <c r="D46" s="147">
        <f ca="1">IF(AND(A6=4,B6=4),R46,IF(AND(A6=4,B6=2),V46,IF(AND(A6=2,B6=4),Z46,COUNTIFS(INDIRECT(A$7),1,INDIRECT(B$7),1,INDIRECT(市民!M$7),1))))</f>
        <v>154</v>
      </c>
      <c r="E46" s="141"/>
      <c r="F46" s="141"/>
      <c r="G46" s="137">
        <f ca="1">IF(AND(A6=4,B6=4),S46,IF(AND(A6=4,B6=2),W46,IF(AND(A6=2,B6=4),AA46,COUNTIFS(INDIRECT(A$7),1,INDIRECT(B$7),2,INDIRECT(市民!M$7),1))))</f>
        <v>0</v>
      </c>
      <c r="H46" s="137"/>
      <c r="I46" s="137"/>
      <c r="J46" s="141">
        <f ca="1">IF(AND(A6=4,B6=4),T46,IF(AND(A6=4,B6=2),X46,IF(AND(A6=2,B6=4),AB46,COUNTIFS(INDIRECT(A$7),2,INDIRECT(B$7),1,INDIRECT(市民!M$7),1))))</f>
        <v>0</v>
      </c>
      <c r="K46" s="141"/>
      <c r="L46" s="141"/>
      <c r="M46" s="137">
        <f ca="1">IF(AND(A6=4,B6=4),U46,IF(AND(A6=4,B6=2),Y46,IF(AND(A6=2,B6=4),AC46,COUNTIFS(INDIRECT(A$7),2,INDIRECT(B$7),2,INDIRECT(市民!M$7),1))))</f>
        <v>168</v>
      </c>
      <c r="N46" s="137"/>
      <c r="O46" s="137"/>
      <c r="P46" s="24">
        <f ca="1">COUNTIFS(INDIRECT($B$7),"",市民!$M$8:$M$1398,1)+COUNTIFS(INDIRECT($A$7),"",市民!$M$8:$M$1398,1)+COUNTIFS(INDIRECT($B$7),0,市民!$M$8:$M$1398,1)+COUNTIFS(INDIRECT($A$7),0,市民!$M$8:$M$1398,1)-COUNTIFS(INDIRECT(A7),"",INDIRECT(B7),"",市民!$M$8:$M$1398,1)-COUNTIFS(INDIRECT(A7),"*",INDIRECT(B7),"",市民!$M$8:$M$1398,1)-COUNTIFS(INDIRECT(A7),"",INDIRECT(B7),"*",市民!$M$8:$M$1398,1)-COUNTIFS(INDIRECT(A7),0,INDIRECT(B7),0,市民!$M$8:$M$1398,1)-COUNTIFS(INDIRECT(A7),"",INDIRECT(B7),0,市民!$M$8:$M$1398,1)-COUNTIFS(INDIRECT(A7),"*",INDIRECT(B7),0,市民!$M$8:$M$1398,1)-COUNTIFS(INDIRECT(A7),0,INDIRECT(B7),"",市民!$M$8:$M$1398,1)-COUNTIFS(INDIRECT(A7),0,INDIRECT(B7),"*",市民!$M$8:$M$1398,1)</f>
        <v>0</v>
      </c>
      <c r="Q46" s="15">
        <f ca="1">SUM(D46:P46)</f>
        <v>322</v>
      </c>
      <c r="R46">
        <f ca="1">COUNTIFS(INDIRECT(A$7),4,INDIRECT(B$7),4,INDIRECT(市民!M$7),1)+COUNTIFS(INDIRECT(A$7),4,INDIRECT(B$7),3,INDIRECT(市民!M$7),1)+COUNTIFS(INDIRECT(A$7),3,INDIRECT(B$7),4,INDIRECT(市民!M$7),1)+COUNTIFS(INDIRECT(A$7),3,INDIRECT(B$7),3,INDIRECT(市民!M$7),1)</f>
        <v>0</v>
      </c>
      <c r="S46">
        <f ca="1">COUNTIFS(INDIRECT(A$7),4,INDIRECT(B$7),1,INDIRECT(市民!M$7),1)+COUNTIFS(INDIRECT(A$7),4,INDIRECT(B$7),2,INDIRECT(市民!M$7),1)+COUNTIFS(INDIRECT(A$7),3,INDIRECT(B$7),1,INDIRECT(市民!M$7),1)+COUNTIFS(INDIRECT(A$7),3,INDIRECT(B$7),2,INDIRECT(市民!M$7),1)</f>
        <v>0</v>
      </c>
      <c r="T46">
        <f ca="1">COUNTIFS(INDIRECT(A$7),1,INDIRECT(B$7),3,INDIRECT(市民!M$7),1)+COUNTIFS(INDIRECT(A$7),1,INDIRECT(B$7),4,INDIRECT(市民!M$7),1)+COUNTIFS(INDIRECT(A$7),2,INDIRECT(B$7),4,INDIRECT(市民!M$7),1)+COUNTIFS(INDIRECT(A$7),2,INDIRECT(B$7),3,INDIRECT(市民!M$7),1)</f>
        <v>0</v>
      </c>
      <c r="U46" s="13">
        <f ca="1">COUNTIFS(INDIRECT(A$7),1,INDIRECT(B$7),1,INDIRECT(市民!M$7),1)+COUNTIFS(INDIRECT(A$7),1,INDIRECT(B$7),2,INDIRECT(市民!M$7),1)+COUNTIFS(INDIRECT(A$7),2,INDIRECT(B$7),1,INDIRECT(市民!M$7),1)+COUNTIFS(INDIRECT(A$7),2,INDIRECT(B$7),2,INDIRECT(市民!M$7),1)</f>
        <v>322</v>
      </c>
      <c r="V46" s="12">
        <f ca="1">COUNTIFS(INDIRECT(A$7),4,INDIRECT(B$7),1,INDIRECT(市民!M$7),1)+COUNTIFS(INDIRECT(A$7),3,INDIRECT(B$7),1,INDIRECT(市民!M$7),1)</f>
        <v>0</v>
      </c>
      <c r="W46" s="13">
        <f ca="1">COUNTIFS(INDIRECT(A$7),4,INDIRECT(B$7),2,INDIRECT(市民!M$7),1)+COUNTIFS(INDIRECT(A$7),3,INDIRECT(B$7),2,INDIRECT(市民!M$7),1)</f>
        <v>0</v>
      </c>
      <c r="X46" s="13">
        <f ca="1">COUNTIFS(INDIRECT(A$7),1,INDIRECT(B$7),1,INDIRECT(市民!M$7),1)+COUNTIFS(INDIRECT(A$7),2,INDIRECT(B$7),1,INDIRECT(市民!M$7),1)</f>
        <v>154</v>
      </c>
      <c r="Y46" s="13">
        <f ca="1">COUNTIFS(INDIRECT(A$7),1,INDIRECT(B$7),2,INDIRECT(市民!M$7),1)+COUNTIFS(INDIRECT(A$7),2,INDIRECT(B$7),2,INDIRECT(市民!M$7),1)</f>
        <v>168</v>
      </c>
      <c r="Z46" s="12">
        <f ca="1">COUNTIFS(INDIRECT(A$7),1,INDIRECT(B$7),4,INDIRECT(市民!M$7),1)+COUNTIFS(INDIRECT(A$7),1,INDIRECT(B$7),3,INDIRECT(市民!M$7),1)</f>
        <v>0</v>
      </c>
      <c r="AA46" s="13">
        <f ca="1">COUNTIFS(INDIRECT(A$7),1,INDIRECT(B$7),1,INDIRECT(市民!M$7),1)+COUNTIFS(INDIRECT(A$7),1,INDIRECT(B$7),2,INDIRECT(市民!M$7),1)</f>
        <v>154</v>
      </c>
      <c r="AB46" s="13">
        <f ca="1">COUNTIFS(INDIRECT(A$7),2,INDIRECT(B$7),4,INDIRECT(市民!M$7),1)+COUNTIFS(INDIRECT(A$7),2,INDIRECT(B$7),3,INDIRECT(市民!M$7),1)</f>
        <v>0</v>
      </c>
      <c r="AC46" s="13">
        <f ca="1">COUNTIFS(INDIRECT(A$7),2,INDIRECT(B$7),1,INDIRECT(市民!M$7),1)+COUNTIFS(INDIRECT(A$7),2,INDIRECT(B$7),2,INDIRECT(市民!M$7),1)</f>
        <v>168</v>
      </c>
    </row>
    <row r="47" spans="1:29" ht="15.95" customHeight="1">
      <c r="A47" s="119"/>
      <c r="B47" s="122"/>
      <c r="C47" s="32" t="s">
        <v>46</v>
      </c>
      <c r="D47" s="148">
        <f ca="1">D46/$Q46</f>
        <v>0.47826086956521741</v>
      </c>
      <c r="E47" s="149"/>
      <c r="F47" s="149"/>
      <c r="G47" s="134">
        <f ca="1">G46/$Q46</f>
        <v>0</v>
      </c>
      <c r="H47" s="134"/>
      <c r="I47" s="134"/>
      <c r="J47" s="142">
        <f ca="1">J46/$Q46</f>
        <v>0</v>
      </c>
      <c r="K47" s="142"/>
      <c r="L47" s="142"/>
      <c r="M47" s="134">
        <f ca="1">M46/$Q46</f>
        <v>0.52173913043478259</v>
      </c>
      <c r="N47" s="134"/>
      <c r="O47" s="134"/>
      <c r="P47" s="27">
        <f ca="1">P46/Q46</f>
        <v>0</v>
      </c>
      <c r="Q47" s="15"/>
    </row>
    <row r="48" spans="1:29" ht="15.95" customHeight="1">
      <c r="A48" s="119"/>
      <c r="B48" s="123" t="s">
        <v>34</v>
      </c>
      <c r="C48" s="33" t="s">
        <v>10</v>
      </c>
      <c r="D48" s="144">
        <f ca="1">IF(AND(A6=4,B6=4),R48,IF(AND(A6=4,B6=2),V48,IF(AND(A6=2,B6=4),Z48,COUNTIFS(INDIRECT(A$7),1,INDIRECT(B$7),1,INDIRECT(市民!M$7),2))))</f>
        <v>518</v>
      </c>
      <c r="E48" s="143"/>
      <c r="F48" s="143"/>
      <c r="G48" s="135">
        <f ca="1">IF(AND(A6=4,B6=4),S48,IF(AND(A6=4,B6=2),W48,IF(AND(A6=2,B6=4),AA48,COUNTIFS(INDIRECT(A$7),1,INDIRECT(B$7),2,INDIRECT(市民!M$7),2))))</f>
        <v>0</v>
      </c>
      <c r="H48" s="135"/>
      <c r="I48" s="135"/>
      <c r="J48" s="139">
        <f ca="1">IF(AND(A6=4,B6=4),T48,IF(AND(A6=4,B6=2),X48,IF(AND(A6=2,B6=4),AB48,COUNTIFS(INDIRECT(A$7),2,INDIRECT(B$7),1,INDIRECT(市民!M$7),2))))</f>
        <v>0</v>
      </c>
      <c r="K48" s="139"/>
      <c r="L48" s="139"/>
      <c r="M48" s="135">
        <f ca="1">IF(AND(A6=4,B6=4),U48,IF(AND(A6=4,B6=2),Y48,IF(AND(A6=2,B6=4),AC48,COUNTIFS(INDIRECT(A$7),2,INDIRECT(B$7),2,INDIRECT(市民!M$7),2))))</f>
        <v>375</v>
      </c>
      <c r="N48" s="135"/>
      <c r="O48" s="135"/>
      <c r="P48" s="30">
        <f ca="1">COUNTIFS(INDIRECT($B$7),"",市民!$M$8:$M$1398,2)+COUNTIFS(INDIRECT($A$7),"",市民!$M$8:$M$1398,2)+COUNTIFS(INDIRECT($B$7),0,市民!$M$8:$M$1398,2)+COUNTIFS(INDIRECT($A$7),0,市民!$M$8:$M$1398,2)-COUNTIFS(INDIRECT(A7),"",INDIRECT(B7),"",市民!$M$8:$M$1398,2)-COUNTIFS(INDIRECT(A7),"*",INDIRECT(B7),"",市民!$M$8:$M$1398,2)-COUNTIFS(INDIRECT(A7),"",INDIRECT(B7),"*",市民!$M$8:$M$1398,2)-COUNTIFS(INDIRECT(A7),0,INDIRECT(B7),0,市民!$M$8:$M$1398,2)-COUNTIFS(INDIRECT(A7),"",INDIRECT(B7),0,市民!$M$8:$M$1398,2)-COUNTIFS(INDIRECT(A7),"*",INDIRECT(B7),0,市民!$M$8:$M$1398,2)-COUNTIFS(INDIRECT(A7),0,INDIRECT(B7),"",市民!$M$8:$M$1398,2)-COUNTIFS(INDIRECT(A7),0,INDIRECT(B7),"*",市民!$M$8:$M$1398,2)</f>
        <v>5</v>
      </c>
      <c r="Q48" s="15">
        <f ca="1">SUM(D48:P48)</f>
        <v>898</v>
      </c>
      <c r="R48">
        <f ca="1">COUNTIFS(INDIRECT(A$7),4,INDIRECT(B$7),4,INDIRECT(市民!M$7),2)+COUNTIFS(INDIRECT(A$7),4,INDIRECT(B$7),3,INDIRECT(市民!M$7),2)+COUNTIFS(INDIRECT(A$7),3,INDIRECT(B$7),4,INDIRECT(市民!M$7),2)+COUNTIFS(INDIRECT(A$7),3,INDIRECT(B$7),3,INDIRECT(市民!M$7),2)</f>
        <v>0</v>
      </c>
      <c r="S48">
        <f ca="1">COUNTIFS(INDIRECT(A$7),4,INDIRECT(B$7),1,INDIRECT(市民!M$7),2)+COUNTIFS(INDIRECT(A$7),4,INDIRECT(B$7),2,INDIRECT(市民!M$7),2)+COUNTIFS(INDIRECT(A$7),3,INDIRECT(B$7),1,INDIRECT(市民!M$7),2)+COUNTIFS(INDIRECT(A$7),3,INDIRECT(B$7),2,INDIRECT(市民!M$7),2)</f>
        <v>0</v>
      </c>
      <c r="T48">
        <f ca="1">COUNTIFS(INDIRECT(A$7),1,INDIRECT(B$7),3,INDIRECT(市民!M$7),2)+COUNTIFS(INDIRECT(A$7),1,INDIRECT(B$7),4,INDIRECT(市民!M$7),2)+COUNTIFS(INDIRECT(A$7),2,INDIRECT(B$7),4,INDIRECT(市民!M$7),2)+COUNTIFS(INDIRECT(A$7),2,INDIRECT(B$7),3,INDIRECT(市民!M$7),2)</f>
        <v>0</v>
      </c>
      <c r="U48" s="13">
        <f ca="1">COUNTIFS(INDIRECT(A$7),1,INDIRECT(B$7),1,INDIRECT(市民!M$7),2)+COUNTIFS(INDIRECT(A$7),1,INDIRECT(B$7),2,INDIRECT(市民!M$7),2)+COUNTIFS(INDIRECT(A$7),2,INDIRECT(B$7),1,INDIRECT(市民!M$7),2)+COUNTIFS(INDIRECT(A$7),2,INDIRECT(B$7),2,INDIRECT(市民!M$7),2)</f>
        <v>893</v>
      </c>
      <c r="V48" s="12">
        <f ca="1">COUNTIFS(INDIRECT(A$7),4,INDIRECT(B$7),1,INDIRECT(市民!M$7),2)+COUNTIFS(INDIRECT(A$7),3,INDIRECT(B$7),1,INDIRECT(市民!M$7),2)</f>
        <v>0</v>
      </c>
      <c r="W48" s="13">
        <f ca="1">COUNTIFS(INDIRECT(A$7),4,INDIRECT(B$7),2,INDIRECT(市民!M$7),2)+COUNTIFS(INDIRECT(A$7),3,INDIRECT(B$7),2,INDIRECT(市民!M$7),2)</f>
        <v>0</v>
      </c>
      <c r="X48" s="13">
        <f ca="1">COUNTIFS(INDIRECT(A$7),1,INDIRECT(B$7),1,INDIRECT(市民!M$7),2)+COUNTIFS(INDIRECT(A$7),2,INDIRECT(B$7),1,INDIRECT(市民!M$7),2)</f>
        <v>518</v>
      </c>
      <c r="Y48" s="13">
        <f ca="1">COUNTIFS(INDIRECT(A$7),1,INDIRECT(B$7),2,INDIRECT(市民!M$7),2)+COUNTIFS(INDIRECT(A$7),2,INDIRECT(B$7),2,INDIRECT(市民!M$7),2)</f>
        <v>375</v>
      </c>
      <c r="Z48" s="12">
        <f ca="1">COUNTIFS(INDIRECT(A$7),1,INDIRECT(B$7),4,INDIRECT(市民!M$7),2)+COUNTIFS(INDIRECT(A$7),1,INDIRECT(B$7),3,INDIRECT(市民!M$7),2)</f>
        <v>0</v>
      </c>
      <c r="AA48" s="13">
        <f ca="1">COUNTIFS(INDIRECT(A$7),1,INDIRECT(B$7),1,INDIRECT(市民!M$7),2)+COUNTIFS(INDIRECT(A$7),1,INDIRECT(B$7),2,INDIRECT(市民!M$7),2)</f>
        <v>518</v>
      </c>
      <c r="AB48" s="13">
        <f ca="1">COUNTIFS(INDIRECT(A$7),2,INDIRECT(B$7),4,INDIRECT(市民!M$7),2)+COUNTIFS(INDIRECT(A$7),2,INDIRECT(B$7),3,INDIRECT(市民!M$7),2)</f>
        <v>0</v>
      </c>
      <c r="AC48" s="13">
        <f ca="1">COUNTIFS(INDIRECT(A$7),2,INDIRECT(B$7),1,INDIRECT(市民!M$7),2)+COUNTIFS(INDIRECT(A$7),2,INDIRECT(B$7),2,INDIRECT(市民!M$7),2)</f>
        <v>375</v>
      </c>
    </row>
    <row r="49" spans="1:29" ht="15.95" customHeight="1">
      <c r="A49" s="119"/>
      <c r="B49" s="122"/>
      <c r="C49" s="32" t="s">
        <v>46</v>
      </c>
      <c r="D49" s="148">
        <f ca="1">D48/$Q48</f>
        <v>0.57683741648106901</v>
      </c>
      <c r="E49" s="149"/>
      <c r="F49" s="149"/>
      <c r="G49" s="134">
        <f ca="1">G48/$Q48</f>
        <v>0</v>
      </c>
      <c r="H49" s="134"/>
      <c r="I49" s="134"/>
      <c r="J49" s="142">
        <f ca="1">J48/$Q48</f>
        <v>0</v>
      </c>
      <c r="K49" s="142"/>
      <c r="L49" s="142"/>
      <c r="M49" s="134">
        <f ca="1">M48/$Q48</f>
        <v>0.41759465478841873</v>
      </c>
      <c r="N49" s="134"/>
      <c r="O49" s="134"/>
      <c r="P49" s="27">
        <f ca="1">P48/Q48</f>
        <v>5.5679287305122494E-3</v>
      </c>
      <c r="Q49" s="15"/>
    </row>
    <row r="50" spans="1:29" ht="15.95" customHeight="1">
      <c r="A50" s="119"/>
      <c r="B50" s="150" t="s">
        <v>35</v>
      </c>
      <c r="C50" s="35" t="s">
        <v>10</v>
      </c>
      <c r="D50" s="144">
        <f ca="1">IF(AND(A6=4,B6=4),R50,IF(AND(A6=4,B6=2),V50,IF(AND(A6=2,B6=4),Z50,COUNTIFS(INDIRECT(A$7),1,INDIRECT(B$7),1,INDIRECT(市民!M$7),3))))</f>
        <v>77</v>
      </c>
      <c r="E50" s="143"/>
      <c r="F50" s="143"/>
      <c r="G50" s="138">
        <f ca="1">IF(AND(A6=4,B6=4),S50,IF(AND(A6=4,B6=2),W50,IF(AND(A6=2,B6=4),AA50,COUNTIFS(INDIRECT(A$7),1,INDIRECT(B$7),2,INDIRECT(市民!M$7),3))))</f>
        <v>0</v>
      </c>
      <c r="H50" s="138"/>
      <c r="I50" s="138"/>
      <c r="J50" s="139">
        <f ca="1">IF(AND(A6=4,B6=4),T50,IF(AND(A6=4,B6=2),X50,IF(AND(A6=2,B6=4),AB50,COUNTIFS(INDIRECT(A$7),2,INDIRECT(B$7),1,INDIRECT(市民!M$7),3))))</f>
        <v>0</v>
      </c>
      <c r="K50" s="139"/>
      <c r="L50" s="139"/>
      <c r="M50" s="135">
        <f ca="1">IF(AND(A6=4,B6=4),U50,IF(AND(A6=4,B6=2),Y50,IF(AND(A6=2,B6=4),AC50,COUNTIFS(INDIRECT(A$7),2,INDIRECT(B$7),2,INDIRECT(市民!M$7),3))))</f>
        <v>70</v>
      </c>
      <c r="N50" s="135"/>
      <c r="O50" s="135"/>
      <c r="P50" s="30">
        <f ca="1">COUNTIFS(INDIRECT($B$7),"",市民!$M$8:$M$1398,3)+COUNTIFS(INDIRECT($A$7),"",市民!$M$8:$M$1398,3)+COUNTIFS(INDIRECT($B$7),0,市民!$M$8:$M$1398,3)+COUNTIFS(INDIRECT($A$7),0,市民!$M$8:$M$1398,3)-COUNTIFS(INDIRECT(A7),"",INDIRECT(B7),"",市民!$M$8:$M$1398,3)-COUNTIFS(INDIRECT(A7),"*",INDIRECT(B7),"",市民!$M$8:$M$1398,3)-COUNTIFS(INDIRECT(A7),"",INDIRECT(B7),"*",市民!$M$8:$M$1398,3)-COUNTIFS(INDIRECT(A7),0,INDIRECT(B7),0,市民!$M$8:$M$1398,3)-COUNTIFS(INDIRECT(A7),"",INDIRECT(B7),0,市民!$M$8:$M$1398,3)-COUNTIFS(INDIRECT(A7),"*",INDIRECT(B7),0,市民!$M$8:$M$1398,3)-COUNTIFS(INDIRECT(A7),0,INDIRECT(B7),"",市民!$M$8:$M$1398,3)-COUNTIFS(INDIRECT(A7),0,INDIRECT(B7),"*",市民!$M$8:$M$1398,3)</f>
        <v>0</v>
      </c>
      <c r="Q50" s="15">
        <f ca="1">SUM(D50:P50)</f>
        <v>147</v>
      </c>
      <c r="R50">
        <f ca="1">COUNTIFS(INDIRECT(A$7),4,INDIRECT(B$7),4,INDIRECT(市民!M$7),3)+COUNTIFS(INDIRECT(A$7),4,INDIRECT(B$7),3,INDIRECT(市民!M$7),3)+COUNTIFS(INDIRECT(A$7),3,INDIRECT(B$7),4,INDIRECT(市民!M$7),3)+COUNTIFS(INDIRECT(A$7),3,INDIRECT(B$7),3,INDIRECT(市民!M$7),3)</f>
        <v>0</v>
      </c>
      <c r="S50">
        <f ca="1">COUNTIFS(INDIRECT(A$7),4,INDIRECT(B$7),1,INDIRECT(市民!M$7),3)+COUNTIFS(INDIRECT(A$7),4,INDIRECT(B$7),2,INDIRECT(市民!M$7),3)+COUNTIFS(INDIRECT(A$7),3,INDIRECT(B$7),1,INDIRECT(市民!M$7),3)+COUNTIFS(INDIRECT(A$7),3,INDIRECT(B$7),2,INDIRECT(市民!M$7),3)</f>
        <v>0</v>
      </c>
      <c r="T50">
        <f ca="1">COUNTIFS(INDIRECT(A$7),1,INDIRECT(B$7),3,INDIRECT(市民!M$7),3)+COUNTIFS(INDIRECT(A$7),1,INDIRECT(B$7),4,INDIRECT(市民!M$7),3)+COUNTIFS(INDIRECT(A$7),2,INDIRECT(B$7),4,INDIRECT(市民!M$7),3)+COUNTIFS(INDIRECT(A$7),2,INDIRECT(B$7),3,INDIRECT(市民!M$7),3)</f>
        <v>0</v>
      </c>
      <c r="U50" s="13">
        <f ca="1">COUNTIFS(INDIRECT(A$7),1,INDIRECT(B$7),1,INDIRECT(市民!M$7),3)+COUNTIFS(INDIRECT(A$7),1,INDIRECT(B$7),2,INDIRECT(市民!M$7),3)+COUNTIFS(INDIRECT(A$7),2,INDIRECT(B$7),1,INDIRECT(市民!M$7),3)+COUNTIFS(INDIRECT(A$7),2,INDIRECT(B$7),2,INDIRECT(市民!M$7),3)</f>
        <v>147</v>
      </c>
      <c r="V50" s="12">
        <f ca="1">COUNTIFS(INDIRECT(A$7),4,INDIRECT(B$7),1,INDIRECT(市民!M$7),3)+COUNTIFS(INDIRECT(A$7),3,INDIRECT(B$7),1,INDIRECT(市民!M$7),3)</f>
        <v>0</v>
      </c>
      <c r="W50" s="13">
        <f ca="1">COUNTIFS(INDIRECT(A$7),4,INDIRECT(B$7),2,INDIRECT(市民!M$7),3)+COUNTIFS(INDIRECT(A$7),3,INDIRECT(B$7),2,INDIRECT(市民!M$7),3)</f>
        <v>0</v>
      </c>
      <c r="X50" s="13">
        <f ca="1">COUNTIFS(INDIRECT(A$7),1,INDIRECT(B$7),1,INDIRECT(市民!M$7),3)+COUNTIFS(INDIRECT(A$7),2,INDIRECT(B$7),1,INDIRECT(市民!M$7),3)</f>
        <v>77</v>
      </c>
      <c r="Y50" s="13">
        <f ca="1">COUNTIFS(INDIRECT(A$7),1,INDIRECT(B$7),2,INDIRECT(市民!M$7),3)+COUNTIFS(INDIRECT(A$7),2,INDIRECT(B$7),2,INDIRECT(市民!M$7),3)</f>
        <v>70</v>
      </c>
      <c r="Z50" s="12">
        <f ca="1">COUNTIFS(INDIRECT(A$7),1,INDIRECT(B$7),4,INDIRECT(市民!M$7),3)+COUNTIFS(INDIRECT(A$7),1,INDIRECT(B$7),3,INDIRECT(市民!M$7),3)</f>
        <v>0</v>
      </c>
      <c r="AA50" s="13">
        <f ca="1">COUNTIFS(INDIRECT(A$7),1,INDIRECT(B$7),1,INDIRECT(市民!M$7),3)+COUNTIFS(INDIRECT(A$7),1,INDIRECT(B$7),2,INDIRECT(市民!M$7),3)</f>
        <v>77</v>
      </c>
      <c r="AB50" s="13">
        <f ca="1">COUNTIFS(INDIRECT(A$7),2,INDIRECT(B$7),4,INDIRECT(市民!M$7),3)+COUNTIFS(INDIRECT(A$7),2,INDIRECT(B$7),3,INDIRECT(市民!M$7),3)</f>
        <v>0</v>
      </c>
      <c r="AC50" s="13">
        <f ca="1">COUNTIFS(INDIRECT(A$7),2,INDIRECT(B$7),1,INDIRECT(市民!M$7),3)+COUNTIFS(INDIRECT(A$7),2,INDIRECT(B$7),2,INDIRECT(市民!M$7),3)</f>
        <v>70</v>
      </c>
    </row>
    <row r="51" spans="1:29" ht="15.95" customHeight="1" thickBot="1">
      <c r="A51" s="120"/>
      <c r="B51" s="125"/>
      <c r="C51" s="34" t="s">
        <v>46</v>
      </c>
      <c r="D51" s="145">
        <f ca="1">D50/$Q50</f>
        <v>0.52380952380952384</v>
      </c>
      <c r="E51" s="140"/>
      <c r="F51" s="140"/>
      <c r="G51" s="136">
        <f ca="1">G50/$Q50</f>
        <v>0</v>
      </c>
      <c r="H51" s="136"/>
      <c r="I51" s="136"/>
      <c r="J51" s="140">
        <f ca="1">J50/$Q50</f>
        <v>0</v>
      </c>
      <c r="K51" s="140"/>
      <c r="L51" s="140"/>
      <c r="M51" s="136">
        <f ca="1">M50/$Q50</f>
        <v>0.47619047619047616</v>
      </c>
      <c r="N51" s="136"/>
      <c r="O51" s="136"/>
      <c r="P51" s="25">
        <f ca="1">P50/Q50</f>
        <v>0</v>
      </c>
      <c r="Q51" s="15"/>
    </row>
    <row r="52" spans="1:29" ht="15.95" customHeight="1" thickTop="1">
      <c r="A52" s="118" t="s">
        <v>47</v>
      </c>
      <c r="B52" s="133" t="s">
        <v>48</v>
      </c>
      <c r="C52" s="31" t="s">
        <v>10</v>
      </c>
      <c r="D52" s="144">
        <f ca="1">IF(AND(A6=4,B6=4),R52,IF(AND(A6=4,B6=2),V52,IF(AND(A6=2,B6=4),Z52,COUNTIFS(INDIRECT(A$7),1,INDIRECT(B$7),1,INDIRECT(市民!E$7),1))))</f>
        <v>86</v>
      </c>
      <c r="E52" s="143"/>
      <c r="F52" s="143"/>
      <c r="G52" s="135">
        <f ca="1">IF(AND(A6=4,B6=4),S52,IF(AND(A6=4,B6=2),W52,IF(AND(A6=2,B6=4),AA52,COUNTIFS(INDIRECT(A$7),1,INDIRECT(B$7),2,INDIRECT(市民!E$7),1))))</f>
        <v>0</v>
      </c>
      <c r="H52" s="135"/>
      <c r="I52" s="135"/>
      <c r="J52" s="143">
        <f ca="1">IF(AND(A6=4,B6=4),T52,IF(AND(A6=4,B6=2),X52,IF(AND(A6=2,B6=4),AB52,COUNTIFS(INDIRECT(A$7),2,INDIRECT(B$7),1,INDIRECT(市民!E$7),1))))</f>
        <v>0</v>
      </c>
      <c r="K52" s="143"/>
      <c r="L52" s="143"/>
      <c r="M52" s="135">
        <f ca="1">IF(AND(A6=4,B6=4),U52,IF(AND(A6=4,B6=2),Y52,IF(AND(A6=2,B6=4),AC52,COUNTIFS(INDIRECT(A$7),2,INDIRECT(B$7),2,INDIRECT(市民!E$7),1))))</f>
        <v>73</v>
      </c>
      <c r="N52" s="135"/>
      <c r="O52" s="135"/>
      <c r="P52" s="24">
        <f ca="1">COUNTIFS(INDIRECT($B$7),"",市民!$E$8:$E$1398,1)+COUNTIFS(INDIRECT($A$7),"",市民!$E$8:$E$1398,1)+COUNTIFS(INDIRECT($B$7),0,市民!$E$8:$E$1398,1)+COUNTIFS(INDIRECT($A$7),0,市民!$E$8:$E$1398,1)-COUNTIFS(INDIRECT(A7),"",INDIRECT(B7),"",市民!$E$8:$E$1398,1)-COUNTIFS(INDIRECT(A7),"*",INDIRECT(B7),"",市民!$E$8:$E$1398,1)-COUNTIFS(INDIRECT(A7),"",INDIRECT(B7),"*",市民!$E$8:$E$1398,1)-COUNTIFS(INDIRECT(A7),0,INDIRECT(B7),0,市民!$E$8:$E$1398,1)-COUNTIFS(INDIRECT(A7),"",INDIRECT(B7),0,市民!$E$8:$E$1398,1)-COUNTIFS(INDIRECT(A7),"*",INDIRECT(B7),0,市民!$E$8:$E$1398,1)-COUNTIFS(INDIRECT(A7),0,INDIRECT(B7),"",市民!$E$8:$E$1398,1)-COUNTIFS(INDIRECT(A7),0,INDIRECT(B7),"*",市民!$E$8:$E$1398,1)</f>
        <v>0</v>
      </c>
      <c r="Q52" s="15">
        <f ca="1">SUM(D52:P52)</f>
        <v>159</v>
      </c>
      <c r="R52">
        <f ca="1">COUNTIFS(INDIRECT(A$7),4,INDIRECT(B$7),4,INDIRECT(市民!E$7),1)+COUNTIFS(INDIRECT(A$7),4,INDIRECT(B$7),3,INDIRECT(市民!E$7),1)+COUNTIFS(INDIRECT(A$7),3,INDIRECT(B$7),4,INDIRECT(市民!E$7),1)+COUNTIFS(INDIRECT(A$7),3,INDIRECT(B$7),3,INDIRECT(市民!E$7),1)</f>
        <v>0</v>
      </c>
      <c r="S52">
        <f ca="1">COUNTIFS(INDIRECT(A$7),4,INDIRECT(B$7),1,INDIRECT(市民!E$7),1)+COUNTIFS(INDIRECT(A$7),4,INDIRECT(B$7),2,INDIRECT(市民!E$7),1)+COUNTIFS(INDIRECT(A$7),3,INDIRECT(B$7),1,INDIRECT(市民!E$7),1)+COUNTIFS(INDIRECT(A$7),3,INDIRECT(B$7),2,INDIRECT(市民!E$7),1)</f>
        <v>0</v>
      </c>
      <c r="T52">
        <f ca="1">COUNTIFS(INDIRECT(A$7),1,INDIRECT(B$7),3,INDIRECT(市民!E$7),1)+COUNTIFS(INDIRECT(A$7),1,INDIRECT(B$7),4,INDIRECT(市民!E$7),1)+COUNTIFS(INDIRECT(A$7),2,INDIRECT(B$7),4,INDIRECT(市民!E$7),1)+COUNTIFS(INDIRECT(A$7),2,INDIRECT(B$7),3,INDIRECT(市民!E$7),1)</f>
        <v>0</v>
      </c>
      <c r="U52" s="13">
        <f ca="1">COUNTIFS(INDIRECT(A$7),1,INDIRECT(B$7),1,INDIRECT(市民!E$7),1)+COUNTIFS(INDIRECT(A$7),1,INDIRECT(B$7),2,INDIRECT(市民!E$7),1)+COUNTIFS(INDIRECT(A$7),2,INDIRECT(B$7),1,INDIRECT(市民!E$7),1)+COUNTIFS(INDIRECT(A$7),2,INDIRECT(B$7),2,INDIRECT(市民!E$7),1)</f>
        <v>159</v>
      </c>
      <c r="V52" s="12">
        <f ca="1">COUNTIFS(INDIRECT(A$7),4,INDIRECT(B$7),1,INDIRECT(市民!E$7),1)+COUNTIFS(INDIRECT(A$7),3,INDIRECT(B$7),1,INDIRECT(市民!E$7),1)</f>
        <v>0</v>
      </c>
      <c r="W52" s="13">
        <f ca="1">COUNTIFS(INDIRECT(A$7),4,INDIRECT(B$7),2,INDIRECT(市民!E$7),1)+COUNTIFS(INDIRECT(A$7),3,INDIRECT(B$7),2,INDIRECT(市民!E$7),1)</f>
        <v>0</v>
      </c>
      <c r="X52" s="13">
        <f ca="1">COUNTIFS(INDIRECT(A$7),1,INDIRECT(B$7),1,INDIRECT(市民!E$7),1)+COUNTIFS(INDIRECT(A$7),2,INDIRECT(B$7),1,INDIRECT(市民!E$7),1)</f>
        <v>86</v>
      </c>
      <c r="Y52" s="13">
        <f ca="1">COUNTIFS(INDIRECT(A$7),1,INDIRECT(B$7),2,INDIRECT(市民!E$7),1)+COUNTIFS(INDIRECT(A$7),2,INDIRECT(B$7),2,INDIRECT(市民!E$7),1)</f>
        <v>73</v>
      </c>
      <c r="Z52" s="12">
        <f ca="1">COUNTIFS(INDIRECT(A$7),1,INDIRECT(B$7),4,INDIRECT(市民!E$7),1)+COUNTIFS(INDIRECT(A$7),1,INDIRECT(B$7),3,INDIRECT(市民!E$7),1)</f>
        <v>0</v>
      </c>
      <c r="AA52" s="13">
        <f ca="1">COUNTIFS(INDIRECT(A$7),1,INDIRECT(B$7),1,INDIRECT(市民!E$7),1)+COUNTIFS(INDIRECT(A$7),1,INDIRECT(B$7),2,INDIRECT(市民!E$7),1)</f>
        <v>86</v>
      </c>
      <c r="AB52" s="13">
        <f ca="1">COUNTIFS(INDIRECT(A$7),2,INDIRECT(B$7),4,INDIRECT(市民!E$7),1)+COUNTIFS(INDIRECT(A$7),2,INDIRECT(B$7),3,INDIRECT(市民!E$7),1)</f>
        <v>0</v>
      </c>
      <c r="AC52" s="13">
        <f ca="1">COUNTIFS(INDIRECT(A$7),2,INDIRECT(B$7),1,INDIRECT(市民!E$7),1)+COUNTIFS(INDIRECT(A$7),2,INDIRECT(B$7),2,INDIRECT(市民!E$7),1)</f>
        <v>73</v>
      </c>
    </row>
    <row r="53" spans="1:29" ht="15.95" customHeight="1">
      <c r="A53" s="119"/>
      <c r="B53" s="115"/>
      <c r="C53" s="32" t="s">
        <v>46</v>
      </c>
      <c r="D53" s="151">
        <f ca="1">D52/$Q52</f>
        <v>0.54088050314465408</v>
      </c>
      <c r="E53" s="142"/>
      <c r="F53" s="142"/>
      <c r="G53" s="134">
        <f ca="1">G52/Q52</f>
        <v>0</v>
      </c>
      <c r="H53" s="134"/>
      <c r="I53" s="134"/>
      <c r="J53" s="142">
        <f ca="1">J52/Q52</f>
        <v>0</v>
      </c>
      <c r="K53" s="142"/>
      <c r="L53" s="142"/>
      <c r="M53" s="134">
        <f ca="1">M52/Q52</f>
        <v>0.45911949685534592</v>
      </c>
      <c r="N53" s="134"/>
      <c r="O53" s="134"/>
      <c r="P53" s="27">
        <f ca="1">P52/Q52</f>
        <v>0</v>
      </c>
      <c r="Q53" s="15"/>
    </row>
    <row r="54" spans="1:29" ht="15.95" customHeight="1">
      <c r="A54" s="119"/>
      <c r="B54" s="112" t="s">
        <v>49</v>
      </c>
      <c r="C54" s="35" t="s">
        <v>10</v>
      </c>
      <c r="D54" s="144">
        <f ca="1">IF(AND(A6=4,B6=4),R54,IF(AND(A6=4,B6=2),V54,IF(AND(A6=2,B6=4),Z54,COUNTIFS(INDIRECT(A$7),1,INDIRECT(B$7),1,INDIRECT(市民!E$7),2))))</f>
        <v>29</v>
      </c>
      <c r="E54" s="143"/>
      <c r="F54" s="143"/>
      <c r="G54" s="135">
        <f ca="1">IF(AND(A6=4,B6=4),S54,IF(AND(A6=4,B6=2),W54,IF(AND(A6=2,B6=4),AA54,COUNTIFS(INDIRECT(A$7),1,INDIRECT(B$7),2,INDIRECT(市民!E$7),2))))</f>
        <v>0</v>
      </c>
      <c r="H54" s="135"/>
      <c r="I54" s="135"/>
      <c r="J54" s="143">
        <f ca="1">IF(AND(A6=4,B6=4),T54,IF(AND(A6=4,B6=2),X54,IF(AND(A6=2,B6=4),AB54,COUNTIFS(INDIRECT(A$7),2,INDIRECT(B$7),1,INDIRECT(市民!E$7),2))))</f>
        <v>0</v>
      </c>
      <c r="K54" s="143"/>
      <c r="L54" s="143"/>
      <c r="M54" s="135">
        <f ca="1">IF(AND(A6=4,B6=4),U54,IF(AND(A6=4,B6=2),Y54,IF(AND(A6=2,B6=4),AC54,COUNTIFS(INDIRECT(A$7),2,INDIRECT(B$7),2,INDIRECT(市民!E$7),2))))</f>
        <v>30</v>
      </c>
      <c r="N54" s="135"/>
      <c r="O54" s="135"/>
      <c r="P54" s="29">
        <f ca="1">COUNTIFS(INDIRECT($B$7),"",市民!$E$8:$E$1398,2)+COUNTIFS(INDIRECT($A$7),"",市民!$E$8:$E$1398,2)+COUNTIFS(INDIRECT($B$7),0,市民!$E$8:$E$1398,2)+COUNTIFS(INDIRECT($A$7),0,市民!$E$8:$E$1398,2)-COUNTIFS(INDIRECT(A7),"",INDIRECT(B7),"",市民!$E$8:$E$1398,2)-COUNTIFS(INDIRECT(A7),"*",INDIRECT(B7),"",市民!$E$8:$E$1398,2)-COUNTIFS(INDIRECT(A7),"",INDIRECT(B7),"*",市民!$E$8:$E$1398,2)-COUNTIFS(INDIRECT(A7),0,INDIRECT(B7),0,市民!$E$8:$E$1398,2)-COUNTIFS(INDIRECT(A7),"",INDIRECT(B7),0,市民!$E$8:$E$1398,2)-COUNTIFS(INDIRECT(A7),"*",INDIRECT(B7),0,市民!$E$8:$E$1398,2)-COUNTIFS(INDIRECT(A7),0,INDIRECT(B7),"",市民!$E$8:$E$1398,2)-COUNTIFS(INDIRECT(A7),0,INDIRECT(B7),"*",市民!$E$8:$E$1398,2)</f>
        <v>0</v>
      </c>
      <c r="Q54" s="15">
        <f ca="1">SUM(D54:P54)</f>
        <v>59</v>
      </c>
      <c r="R54">
        <f ca="1">COUNTIFS(INDIRECT(A$7),4,INDIRECT(B$7),4,INDIRECT(市民!E$7),2)+COUNTIFS(INDIRECT(A$7),4,INDIRECT(B$7),3,INDIRECT(市民!E$7),2)+COUNTIFS(INDIRECT(A$7),3,INDIRECT(B$7),4,INDIRECT(市民!E$7),2)+COUNTIFS(INDIRECT(A$7),3,INDIRECT(B$7),3,INDIRECT(市民!E$7),2)</f>
        <v>0</v>
      </c>
      <c r="S54">
        <f ca="1">COUNTIFS(INDIRECT(A$7),4,INDIRECT(B$7),1,INDIRECT(市民!E$7),2)+COUNTIFS(INDIRECT(A$7),4,INDIRECT(B$7),2,INDIRECT(市民!E$7),2)+COUNTIFS(INDIRECT(A$7),3,INDIRECT(B$7),1,INDIRECT(市民!E$7),2)+COUNTIFS(INDIRECT(A$7),3,INDIRECT(B$7),2,INDIRECT(市民!E$7),2)</f>
        <v>0</v>
      </c>
      <c r="T54">
        <f ca="1">COUNTIFS(INDIRECT(A$7),1,INDIRECT(B$7),3,INDIRECT(市民!E$7),2)+COUNTIFS(INDIRECT(A$7),1,INDIRECT(B$7),4,INDIRECT(市民!E$7),2)+COUNTIFS(INDIRECT(A$7),2,INDIRECT(B$7),4,INDIRECT(市民!E$7),2)+COUNTIFS(INDIRECT(A$7),2,INDIRECT(B$7),3,INDIRECT(市民!E$7),2)</f>
        <v>0</v>
      </c>
      <c r="U54" s="13">
        <f ca="1">COUNTIFS(INDIRECT(A$7),1,INDIRECT(B$7),1,INDIRECT(市民!E$7),2)+COUNTIFS(INDIRECT(A$7),1,INDIRECT(B$7),2,INDIRECT(市民!E$7),2)+COUNTIFS(INDIRECT(A$7),2,INDIRECT(B$7),1,INDIRECT(市民!E$7),2)+COUNTIFS(INDIRECT(A$7),2,INDIRECT(B$7),2,INDIRECT(市民!E$7),2)</f>
        <v>59</v>
      </c>
      <c r="V54" s="12">
        <f ca="1">COUNTIFS(INDIRECT(A$7),4,INDIRECT(B$7),1,INDIRECT(市民!E$7),2)+COUNTIFS(INDIRECT(A$7),3,INDIRECT(B$7),1,INDIRECT(市民!E$7),2)</f>
        <v>0</v>
      </c>
      <c r="W54" s="13">
        <f ca="1">COUNTIFS(INDIRECT(A$7),4,INDIRECT(B$7),2,INDIRECT(市民!E$7),2)+COUNTIFS(INDIRECT(A$7),3,INDIRECT(B$7),2,INDIRECT(市民!E$7),2)</f>
        <v>0</v>
      </c>
      <c r="X54" s="13">
        <f ca="1">COUNTIFS(INDIRECT(A$7),1,INDIRECT(B$7),1,INDIRECT(市民!E$7),2)+COUNTIFS(INDIRECT(A$7),2,INDIRECT(B$7),1,INDIRECT(市民!E$7),2)</f>
        <v>29</v>
      </c>
      <c r="Y54" s="13">
        <f ca="1">COUNTIFS(INDIRECT(A$7),1,INDIRECT(B$7),2,INDIRECT(市民!E$7),2)+COUNTIFS(INDIRECT(A$7),2,INDIRECT(B$7),2,INDIRECT(市民!E$7),2)</f>
        <v>30</v>
      </c>
      <c r="Z54" s="12">
        <f ca="1">COUNTIFS(INDIRECT(A$7),1,INDIRECT(B$7),4,INDIRECT(市民!E$7),2)+COUNTIFS(INDIRECT(A$7),1,INDIRECT(B$7),3,INDIRECT(市民!E$7),2)</f>
        <v>0</v>
      </c>
      <c r="AA54" s="13">
        <f ca="1">COUNTIFS(INDIRECT(A$7),1,INDIRECT(B$7),1,INDIRECT(市民!E$7),2)+COUNTIFS(INDIRECT(A$7),1,INDIRECT(B$7),2,INDIRECT(市民!E$7),2)</f>
        <v>29</v>
      </c>
      <c r="AB54" s="13">
        <f ca="1">COUNTIFS(INDIRECT(A$7),2,INDIRECT(B$7),4,INDIRECT(市民!E$7),2)+COUNTIFS(INDIRECT(A$7),2,INDIRECT(B$7),3,INDIRECT(市民!E$7),2)</f>
        <v>0</v>
      </c>
      <c r="AC54" s="13">
        <f ca="1">COUNTIFS(INDIRECT(A$7),2,INDIRECT(B$7),1,INDIRECT(市民!E$7),2)+COUNTIFS(INDIRECT(A$7),2,INDIRECT(B$7),2,INDIRECT(市民!E$7),2)</f>
        <v>30</v>
      </c>
    </row>
    <row r="55" spans="1:29" ht="15.95" customHeight="1">
      <c r="A55" s="119"/>
      <c r="B55" s="115"/>
      <c r="C55" s="32" t="s">
        <v>46</v>
      </c>
      <c r="D55" s="151">
        <f ca="1">D54/$Q54</f>
        <v>0.49152542372881358</v>
      </c>
      <c r="E55" s="142"/>
      <c r="F55" s="142"/>
      <c r="G55" s="134">
        <f ca="1">G54/Q54</f>
        <v>0</v>
      </c>
      <c r="H55" s="134"/>
      <c r="I55" s="134"/>
      <c r="J55" s="142">
        <f ca="1">J54/Q54</f>
        <v>0</v>
      </c>
      <c r="K55" s="142"/>
      <c r="L55" s="142"/>
      <c r="M55" s="134">
        <f ca="1">M54/Q54</f>
        <v>0.50847457627118642</v>
      </c>
      <c r="N55" s="134"/>
      <c r="O55" s="134"/>
      <c r="P55" s="27">
        <f ca="1">P54/Q54</f>
        <v>0</v>
      </c>
      <c r="Q55" s="15"/>
    </row>
    <row r="56" spans="1:29" ht="15.95" customHeight="1">
      <c r="A56" s="119"/>
      <c r="B56" s="112" t="s">
        <v>50</v>
      </c>
      <c r="C56" s="35" t="s">
        <v>10</v>
      </c>
      <c r="D56" s="144">
        <f ca="1">IF(AND(A6=4,B6=4),R56,IF(AND(A6=4,B6=2),V56,IF(AND(A6=2,B6=4),Z56,COUNTIFS(INDIRECT(A$7),1,INDIRECT(B$7),1,INDIRECT(市民!E$7),3))))</f>
        <v>56</v>
      </c>
      <c r="E56" s="143"/>
      <c r="F56" s="143"/>
      <c r="G56" s="135">
        <f ca="1">IF(AND(A6=4,B6=4),S56,IF(AND(A6=4,B6=2),W56,IF(AND(A6=2,B6=4),AA56,COUNTIFS(INDIRECT(A$7),1,INDIRECT(B$7),2,INDIRECT(市民!E$7),3))))</f>
        <v>0</v>
      </c>
      <c r="H56" s="135"/>
      <c r="I56" s="135"/>
      <c r="J56" s="143">
        <f ca="1">IF(AND(A6=4,B6=4),T56,IF(AND(A6=4,B6=2),X56,IF(AND(A6=2,B6=4),AB56,COUNTIFS(INDIRECT(A$7),2,INDIRECT(B$7),1,INDIRECT(市民!E$7),3))))</f>
        <v>0</v>
      </c>
      <c r="K56" s="143"/>
      <c r="L56" s="143"/>
      <c r="M56" s="135">
        <f ca="1">IF(AND(A6=4,B6=4),U56,IF(AND(A6=4,B6=2),Y56,IF(AND(A6=2,B6=4),AC56,COUNTIFS(INDIRECT(A$7),2,INDIRECT(B$7),2,INDIRECT(市民!E$7),3))))</f>
        <v>51</v>
      </c>
      <c r="N56" s="135"/>
      <c r="O56" s="135"/>
      <c r="P56" s="29">
        <f ca="1">COUNTIFS(INDIRECT($B$7),"",市民!$E$8:$E$1398,3)+COUNTIFS(INDIRECT($A$7),"",市民!$E$8:$E$1398,3)+COUNTIFS(INDIRECT($B$7),0,市民!$E$8:$E$1398,3)+COUNTIFS(INDIRECT($A$7),0,市民!$E$8:$E$1398,3)-COUNTIFS(INDIRECT(A7),"",INDIRECT(B7),"",市民!$E$8:$E$1398,3)-COUNTIFS(INDIRECT(A7),"*",INDIRECT(B7),"",市民!$E$8:$E$1398,3)-COUNTIFS(INDIRECT(A7),"",INDIRECT(B7),"*",市民!$E$8:$E$1398,3)-COUNTIFS(INDIRECT(A7),0,INDIRECT(B7),0,市民!$E$8:$E$1398,3)-COUNTIFS(INDIRECT(A7),"",INDIRECT(B7),0,市民!$E$8:$E$1398,3)-COUNTIFS(INDIRECT(A7),"*",INDIRECT(B7),0,市民!$E$8:$E$1398,3)-COUNTIFS(INDIRECT(A7),0,INDIRECT(B7),"",市民!$E$8:$E$1398,3)-COUNTIFS(INDIRECT(A7),0,INDIRECT(B7),"*",市民!$E$8:$E$1398,3)</f>
        <v>0</v>
      </c>
      <c r="Q56" s="15">
        <f ca="1">SUM(D56:P56)</f>
        <v>107</v>
      </c>
      <c r="R56">
        <f ca="1">COUNTIFS(INDIRECT(A$7),4,INDIRECT(B$7),4,INDIRECT(市民!E$7),3)+COUNTIFS(INDIRECT(A$7),4,INDIRECT(B$7),3,INDIRECT(市民!E$7),3)+COUNTIFS(INDIRECT(A$7),3,INDIRECT(B$7),4,INDIRECT(市民!E$7),3)+COUNTIFS(INDIRECT(A$7),3,INDIRECT(B$7),3,INDIRECT(市民!E$7),3)</f>
        <v>0</v>
      </c>
      <c r="S56">
        <f ca="1">COUNTIFS(INDIRECT(A$7),4,INDIRECT(B$7),1,INDIRECT(市民!E$7),3)+COUNTIFS(INDIRECT(A$7),4,INDIRECT(B$7),2,INDIRECT(市民!E$7),3)+COUNTIFS(INDIRECT(A$7),3,INDIRECT(B$7),1,INDIRECT(市民!E$7),3)+COUNTIFS(INDIRECT(A$7),3,INDIRECT(B$7),2,INDIRECT(市民!E$7),3)</f>
        <v>0</v>
      </c>
      <c r="T56">
        <f ca="1">COUNTIFS(INDIRECT(A$7),1,INDIRECT(B$7),3,INDIRECT(市民!E$7),3)+COUNTIFS(INDIRECT(A$7),1,INDIRECT(B$7),4,INDIRECT(市民!E$7),3)+COUNTIFS(INDIRECT(A$7),2,INDIRECT(B$7),4,INDIRECT(市民!E$7),3)+COUNTIFS(INDIRECT(A$7),2,INDIRECT(B$7),3,INDIRECT(市民!E$7),3)</f>
        <v>0</v>
      </c>
      <c r="U56" s="13">
        <f ca="1">COUNTIFS(INDIRECT(A$7),1,INDIRECT(B$7),1,INDIRECT(市民!E$7),3)+COUNTIFS(INDIRECT(A$7),1,INDIRECT(B$7),2,INDIRECT(市民!E$7),3)+COUNTIFS(INDIRECT(A$7),2,INDIRECT(B$7),1,INDIRECT(市民!E$7),3)+COUNTIFS(INDIRECT(A$7),2,INDIRECT(B$7),2,INDIRECT(市民!E$7),3)</f>
        <v>107</v>
      </c>
      <c r="V56" s="12">
        <f ca="1">COUNTIFS(INDIRECT(A$7),4,INDIRECT(B$7),1,INDIRECT(市民!E$7),3)+COUNTIFS(INDIRECT(A$7),3,INDIRECT(B$7),1,INDIRECT(市民!E$7),3)</f>
        <v>0</v>
      </c>
      <c r="W56" s="13">
        <f ca="1">COUNTIFS(INDIRECT(A$7),4,INDIRECT(B$7),2,INDIRECT(市民!E$7),3)+COUNTIFS(INDIRECT(A$7),3,INDIRECT(B$7),2,INDIRECT(市民!E$7),3)</f>
        <v>0</v>
      </c>
      <c r="X56" s="13">
        <f ca="1">COUNTIFS(INDIRECT(A$7),1,INDIRECT(B$7),1,INDIRECT(市民!E$7),3)+COUNTIFS(INDIRECT(A$7),2,INDIRECT(B$7),1,INDIRECT(市民!E$7),3)</f>
        <v>56</v>
      </c>
      <c r="Y56" s="13">
        <f ca="1">COUNTIFS(INDIRECT(A$7),1,INDIRECT(B$7),2,INDIRECT(市民!E$7),3)+COUNTIFS(INDIRECT(A$7),2,INDIRECT(B$7),2,INDIRECT(市民!E$7),3)</f>
        <v>51</v>
      </c>
      <c r="Z56" s="12">
        <f ca="1">COUNTIFS(INDIRECT(A$7),1,INDIRECT(B$7),4,INDIRECT(市民!E$7),3)+COUNTIFS(INDIRECT(A$7),1,INDIRECT(B$7),3,INDIRECT(市民!E$7),3)</f>
        <v>0</v>
      </c>
      <c r="AA56" s="13">
        <f ca="1">COUNTIFS(INDIRECT(A$7),1,INDIRECT(B$7),1,INDIRECT(市民!E$7),3)+COUNTIFS(INDIRECT(A$7),1,INDIRECT(B$7),2,INDIRECT(市民!E$7),3)</f>
        <v>56</v>
      </c>
      <c r="AB56" s="13">
        <f ca="1">COUNTIFS(INDIRECT(A$7),2,INDIRECT(B$7),4,INDIRECT(市民!E$7),3)+COUNTIFS(INDIRECT(A$7),2,INDIRECT(B$7),3,INDIRECT(市民!E$7),3)</f>
        <v>0</v>
      </c>
      <c r="AC56" s="13">
        <f ca="1">COUNTIFS(INDIRECT(A$7),2,INDIRECT(B$7),1,INDIRECT(市民!E$7),3)+COUNTIFS(INDIRECT(A$7),2,INDIRECT(B$7),2,INDIRECT(市民!E$7),3)</f>
        <v>51</v>
      </c>
    </row>
    <row r="57" spans="1:29" ht="15.95" customHeight="1">
      <c r="A57" s="119"/>
      <c r="B57" s="115"/>
      <c r="C57" s="32" t="s">
        <v>46</v>
      </c>
      <c r="D57" s="151">
        <f ca="1">D56/$Q56</f>
        <v>0.52336448598130836</v>
      </c>
      <c r="E57" s="142"/>
      <c r="F57" s="142"/>
      <c r="G57" s="134">
        <f ca="1">G56/Q56</f>
        <v>0</v>
      </c>
      <c r="H57" s="134"/>
      <c r="I57" s="134"/>
      <c r="J57" s="142">
        <f ca="1">J56/Q56</f>
        <v>0</v>
      </c>
      <c r="K57" s="142"/>
      <c r="L57" s="142"/>
      <c r="M57" s="134">
        <f ca="1">M56/Q56</f>
        <v>0.47663551401869159</v>
      </c>
      <c r="N57" s="134"/>
      <c r="O57" s="134"/>
      <c r="P57" s="27">
        <f ca="1">P56/Q56</f>
        <v>0</v>
      </c>
      <c r="Q57" s="15"/>
    </row>
    <row r="58" spans="1:29" ht="15.95" customHeight="1">
      <c r="A58" s="119"/>
      <c r="B58" s="112" t="s">
        <v>51</v>
      </c>
      <c r="C58" s="35" t="s">
        <v>10</v>
      </c>
      <c r="D58" s="144">
        <f ca="1">IF(AND(A6=4,B6=4),R58,IF(AND(A6=4,B6=2),V58,IF(AND(A6=2,B6=4),Z58,COUNTIFS(INDIRECT(A$7),1,INDIRECT(B$7),1,INDIRECT(市民!E$7),4))))</f>
        <v>35</v>
      </c>
      <c r="E58" s="143"/>
      <c r="F58" s="143"/>
      <c r="G58" s="135">
        <f ca="1">IF(AND(A6=4,B6=4),S58,IF(AND(A6=4,B6=2),W58,IF(AND(A6=2,B6=4),AA58,COUNTIFS(INDIRECT(A$7),1,INDIRECT(B$7),2,INDIRECT(市民!E$7),4))))</f>
        <v>0</v>
      </c>
      <c r="H58" s="135"/>
      <c r="I58" s="135"/>
      <c r="J58" s="143">
        <f ca="1">IF(AND(A6=4,B6=4),T58,IF(AND(A6=4,B6=2),X58,IF(AND(A6=2,B6=4),AB58,COUNTIFS(INDIRECT(A$7),2,INDIRECT(B$7),1,INDIRECT(市民!E$7),4))))</f>
        <v>0</v>
      </c>
      <c r="K58" s="143"/>
      <c r="L58" s="143"/>
      <c r="M58" s="135">
        <f ca="1">IF(AND(A6=4,B6=4),U58,IF(AND(A6=4,B6=2),Y58,IF(AND(A6=2,B6=4),AC58,COUNTIFS(INDIRECT(A$7),2,INDIRECT(B$7),2,INDIRECT(市民!E$7),4))))</f>
        <v>24</v>
      </c>
      <c r="N58" s="135"/>
      <c r="O58" s="135"/>
      <c r="P58" s="29">
        <f ca="1">COUNTIFS(INDIRECT($B$7),"",市民!$E$8:$E$1398,4)+COUNTIFS(INDIRECT($A$7),"",市民!$E$8:$E$1398,4)+COUNTIFS(INDIRECT($B$7),0,市民!$E$8:$E$1398,4)+COUNTIFS(INDIRECT($A$7),0,市民!$E$8:$E$1398,4)-COUNTIFS(INDIRECT(A7),"",INDIRECT(B7),"",市民!$E$8:$E$1398,4)-COUNTIFS(INDIRECT(A7),"*",INDIRECT(B7),"",市民!$E$8:$E$1398,4)-COUNTIFS(INDIRECT(A7),"",INDIRECT(B7),"*",市民!$E$8:$E$1398,4)-COUNTIFS(INDIRECT(A7),0,INDIRECT(B7),0,市民!$E$8:$E$1398,4)-COUNTIFS(INDIRECT(A7),"",INDIRECT(B7),0,市民!$E$8:$E$1398,4)-COUNTIFS(INDIRECT(A7),"*",INDIRECT(B7),0,市民!$E$8:$E$1398,4)-COUNTIFS(INDIRECT(A7),0,INDIRECT(B7),"",市民!$E$8:$E$1398,4)-COUNTIFS(INDIRECT(A7),0,INDIRECT(B7),"*",市民!$E$8:$E$1398,4)</f>
        <v>0</v>
      </c>
      <c r="Q58" s="15">
        <f ca="1">SUM(D58:P58)</f>
        <v>59</v>
      </c>
      <c r="R58">
        <f ca="1">COUNTIFS(INDIRECT(A$7),4,INDIRECT(B$7),4,INDIRECT(市民!E$7),4)+COUNTIFS(INDIRECT(A$7),4,INDIRECT(B$7),3,INDIRECT(市民!E$7),4)+COUNTIFS(INDIRECT(A$7),3,INDIRECT(B$7),4,INDIRECT(市民!E$7),4)+COUNTIFS(INDIRECT(A$7),3,INDIRECT(B$7),3,INDIRECT(市民!E$7),4)</f>
        <v>0</v>
      </c>
      <c r="S58">
        <f ca="1">COUNTIFS(INDIRECT(A$7),4,INDIRECT(B$7),1,INDIRECT(市民!E$7),4)+COUNTIFS(INDIRECT(A$7),4,INDIRECT(B$7),2,INDIRECT(市民!E$7),4)+COUNTIFS(INDIRECT(A$7),3,INDIRECT(B$7),1,INDIRECT(市民!E$7),4)+COUNTIFS(INDIRECT(A$7),3,INDIRECT(B$7),2,INDIRECT(市民!E$7),4)</f>
        <v>0</v>
      </c>
      <c r="T58">
        <f ca="1">COUNTIFS(INDIRECT(A$7),1,INDIRECT(B$7),3,INDIRECT(市民!E$7),4)+COUNTIFS(INDIRECT(A$7),1,INDIRECT(B$7),4,INDIRECT(市民!E$7),4)+COUNTIFS(INDIRECT(A$7),2,INDIRECT(B$7),4,INDIRECT(市民!E$7),4)+COUNTIFS(INDIRECT(A$7),2,INDIRECT(B$7),3,INDIRECT(市民!E$7),4)</f>
        <v>0</v>
      </c>
      <c r="U58" s="13">
        <f ca="1">COUNTIFS(INDIRECT(A$7),1,INDIRECT(B$7),1,INDIRECT(市民!E$7),4)+COUNTIFS(INDIRECT(A$7),1,INDIRECT(B$7),2,INDIRECT(市民!E$7),4)+COUNTIFS(INDIRECT(A$7),2,INDIRECT(B$7),1,INDIRECT(市民!E$7),4)+COUNTIFS(INDIRECT(A$7),2,INDIRECT(B$7),2,INDIRECT(市民!E$7),4)</f>
        <v>59</v>
      </c>
      <c r="V58" s="12">
        <f ca="1">COUNTIFS(INDIRECT(A$7),4,INDIRECT(B$7),1,INDIRECT(市民!E$7),4)+COUNTIFS(INDIRECT(A$7),3,INDIRECT(B$7),1,INDIRECT(市民!E$7),4)</f>
        <v>0</v>
      </c>
      <c r="W58" s="13">
        <f ca="1">COUNTIFS(INDIRECT(A$7),4,INDIRECT(B$7),2,INDIRECT(市民!E$7),4)+COUNTIFS(INDIRECT(A$7),3,INDIRECT(B$7),2,INDIRECT(市民!E$7),4)</f>
        <v>0</v>
      </c>
      <c r="X58" s="13">
        <f ca="1">COUNTIFS(INDIRECT(A$7),1,INDIRECT(B$7),1,INDIRECT(市民!E$7),4)+COUNTIFS(INDIRECT(A$7),2,INDIRECT(B$7),1,INDIRECT(市民!E$7),4)</f>
        <v>35</v>
      </c>
      <c r="Y58" s="13">
        <f ca="1">COUNTIFS(INDIRECT(A$7),1,INDIRECT(B$7),2,INDIRECT(市民!E$7),4)+COUNTIFS(INDIRECT(A$7),2,INDIRECT(B$7),2,INDIRECT(市民!E$7),4)</f>
        <v>24</v>
      </c>
      <c r="Z58" s="12">
        <f ca="1">COUNTIFS(INDIRECT(A$7),1,INDIRECT(B$7),4,INDIRECT(市民!E$7),4)+COUNTIFS(INDIRECT(A$7),1,INDIRECT(B$7),3,INDIRECT(市民!E$7),4)</f>
        <v>0</v>
      </c>
      <c r="AA58" s="13">
        <f ca="1">COUNTIFS(INDIRECT(A$7),1,INDIRECT(B$7),1,INDIRECT(市民!E$7),4)+COUNTIFS(INDIRECT(A$7),1,INDIRECT(B$7),2,INDIRECT(市民!E$7),4)</f>
        <v>35</v>
      </c>
      <c r="AB58" s="13">
        <f ca="1">COUNTIFS(INDIRECT(A$7),2,INDIRECT(B$7),4,INDIRECT(市民!E$7),4)+COUNTIFS(INDIRECT(A$7),2,INDIRECT(B$7),3,INDIRECT(市民!E$7),4)</f>
        <v>0</v>
      </c>
      <c r="AC58" s="13">
        <f ca="1">COUNTIFS(INDIRECT(A$7),2,INDIRECT(B$7),1,INDIRECT(市民!E$7),4)+COUNTIFS(INDIRECT(A$7),2,INDIRECT(B$7),2,INDIRECT(市民!E$7),4)</f>
        <v>24</v>
      </c>
    </row>
    <row r="59" spans="1:29" ht="15.95" customHeight="1">
      <c r="A59" s="119"/>
      <c r="B59" s="115"/>
      <c r="C59" s="32" t="s">
        <v>46</v>
      </c>
      <c r="D59" s="151">
        <f ca="1">D58/$Q58</f>
        <v>0.59322033898305082</v>
      </c>
      <c r="E59" s="142"/>
      <c r="F59" s="142"/>
      <c r="G59" s="134">
        <f ca="1">G58/Q58</f>
        <v>0</v>
      </c>
      <c r="H59" s="134"/>
      <c r="I59" s="134"/>
      <c r="J59" s="142">
        <f ca="1">J58/Q58</f>
        <v>0</v>
      </c>
      <c r="K59" s="142"/>
      <c r="L59" s="142"/>
      <c r="M59" s="134">
        <f ca="1">M58/Q58</f>
        <v>0.40677966101694918</v>
      </c>
      <c r="N59" s="134"/>
      <c r="O59" s="134"/>
      <c r="P59" s="27">
        <f ca="1">P58/Q58</f>
        <v>0</v>
      </c>
      <c r="Q59" s="15"/>
    </row>
    <row r="60" spans="1:29" ht="15.95" customHeight="1">
      <c r="A60" s="119"/>
      <c r="B60" s="112" t="s">
        <v>52</v>
      </c>
      <c r="C60" s="33" t="s">
        <v>10</v>
      </c>
      <c r="D60" s="144">
        <f ca="1">IF(AND(A6=4,B6=4),R60,IF(AND(A6=4,B6=2),V60,IF(AND(A6=2,B6=4),Z60,COUNTIFS(INDIRECT(A$7),1,INDIRECT(B$7),1,INDIRECT(市民!E$7),5))))</f>
        <v>79</v>
      </c>
      <c r="E60" s="143"/>
      <c r="F60" s="143"/>
      <c r="G60" s="135">
        <f ca="1">IF(AND(A6=4,B6=4),S60,IF(AND(A6=4,B6=2),W60,IF(AND(A6=2,B6=4),AA60,COUNTIFS(INDIRECT(A$7),1,INDIRECT(B$7),2,INDIRECT(市民!E$7),5))))</f>
        <v>0</v>
      </c>
      <c r="H60" s="135"/>
      <c r="I60" s="135"/>
      <c r="J60" s="143">
        <f ca="1">IF(AND(A6=4,B6=4),T60,IF(AND(A6=4,B6=2),X60,IF(AND(A6=2,B6=4),AB60,COUNTIFS(INDIRECT(A$7),2,INDIRECT(B$7),1,INDIRECT(市民!E$7),5))))</f>
        <v>0</v>
      </c>
      <c r="K60" s="143"/>
      <c r="L60" s="143"/>
      <c r="M60" s="135">
        <f ca="1">IF(AND(A6=4,B6=4),U60,IF(AND(A6=4,B6=2),Y60,IF(AND(A6=2,B6=4),AC60,COUNTIFS(INDIRECT(A$7),2,INDIRECT(B$7),2,INDIRECT(市民!E$7),5))))</f>
        <v>70</v>
      </c>
      <c r="N60" s="135"/>
      <c r="O60" s="135"/>
      <c r="P60" s="29">
        <f ca="1">COUNTIFS(INDIRECT($B$7),"",市民!$E$8:$E$1398,5)+COUNTIFS(INDIRECT($A$7),"",市民!$E$8:$E$1398,5)+COUNTIFS(INDIRECT($B$7),0,市民!$E$8:$E$1398,5)+COUNTIFS(INDIRECT($A$7),0,市民!$E$8:$E$1398,5)-COUNTIFS(INDIRECT(A7),"",INDIRECT(B7),"",市民!$E$8:$E$1398,5)-COUNTIFS(INDIRECT(A7),"*",INDIRECT(B7),"",市民!$E$8:$E$1398,5)-COUNTIFS(INDIRECT(A7),"",INDIRECT(B7),"*",市民!$E$8:$E$1398,5)-COUNTIFS(INDIRECT(A7),0,INDIRECT(B7),0,市民!$E$8:$E$1398,5)-COUNTIFS(INDIRECT(A7),"",INDIRECT(B7),0,市民!$E$8:$E$1398,5)-COUNTIFS(INDIRECT(A7),"*",INDIRECT(B7),0,市民!$E$8:$E$1398,5)-COUNTIFS(INDIRECT(A7),0,INDIRECT(B7),"",市民!$E$8:$E$1398,5)-COUNTIFS(INDIRECT(A7),0,INDIRECT(B7),"*",市民!$E$8:$E$1398,5)</f>
        <v>2</v>
      </c>
      <c r="Q60" s="15">
        <f ca="1">SUM(D60:P60)</f>
        <v>151</v>
      </c>
      <c r="R60">
        <f ca="1">COUNTIFS(INDIRECT(A$7),4,INDIRECT(B$7),4,INDIRECT(市民!E$7),5)+COUNTIFS(INDIRECT(A$7),4,INDIRECT(B$7),3,INDIRECT(市民!E$7),5)+COUNTIFS(INDIRECT(A$7),3,INDIRECT(B$7),4,INDIRECT(市民!E$7),5)+COUNTIFS(INDIRECT(A$7),3,INDIRECT(B$7),3,INDIRECT(市民!E$7),5)</f>
        <v>0</v>
      </c>
      <c r="S60">
        <f ca="1">COUNTIFS(INDIRECT(A$7),4,INDIRECT(B$7),1,INDIRECT(市民!E$7),5)+COUNTIFS(INDIRECT(A$7),4,INDIRECT(B$7),2,INDIRECT(市民!E$7),5)+COUNTIFS(INDIRECT(A$7),3,INDIRECT(B$7),1,INDIRECT(市民!E$7),5)+COUNTIFS(INDIRECT(A$7),3,INDIRECT(B$7),2,INDIRECT(市民!E$7),5)</f>
        <v>0</v>
      </c>
      <c r="T60">
        <f ca="1">COUNTIFS(INDIRECT(A$7),1,INDIRECT(B$7),3,INDIRECT(市民!E$7),5)+COUNTIFS(INDIRECT(A$7),1,INDIRECT(B$7),4,INDIRECT(市民!E$7),5)+COUNTIFS(INDIRECT(A$7),2,INDIRECT(B$7),4,INDIRECT(市民!E$7),5)+COUNTIFS(INDIRECT(A$7),2,INDIRECT(B$7),3,INDIRECT(市民!E$7),5)</f>
        <v>0</v>
      </c>
      <c r="U60" s="13">
        <f ca="1">COUNTIFS(INDIRECT(A$7),1,INDIRECT(B$7),1,INDIRECT(市民!E$7),5)+COUNTIFS(INDIRECT(A$7),1,INDIRECT(B$7),2,INDIRECT(市民!E$7),5)+COUNTIFS(INDIRECT(A$7),2,INDIRECT(B$7),1,INDIRECT(市民!E$7),5)+COUNTIFS(INDIRECT(A$7),2,INDIRECT(B$7),2,INDIRECT(市民!E$7),5)</f>
        <v>149</v>
      </c>
      <c r="V60" s="12">
        <f ca="1">COUNTIFS(INDIRECT(A$7),4,INDIRECT(B$7),1,INDIRECT(市民!E$7),5)+COUNTIFS(INDIRECT(A$7),3,INDIRECT(B$7),1,INDIRECT(市民!E$7),5)</f>
        <v>0</v>
      </c>
      <c r="W60" s="13">
        <f ca="1">COUNTIFS(INDIRECT(A$7),4,INDIRECT(B$7),2,INDIRECT(市民!E$7),5)+COUNTIFS(INDIRECT(A$7),3,INDIRECT(B$7),2,INDIRECT(市民!E$7),5)</f>
        <v>0</v>
      </c>
      <c r="X60" s="13">
        <f ca="1">COUNTIFS(INDIRECT(A$7),1,INDIRECT(B$7),1,INDIRECT(市民!E$7),5)+COUNTIFS(INDIRECT(A$7),2,INDIRECT(B$7),1,INDIRECT(市民!E$7),5)</f>
        <v>79</v>
      </c>
      <c r="Y60" s="13">
        <f ca="1">COUNTIFS(INDIRECT(A$7),1,INDIRECT(B$7),2,INDIRECT(市民!E$7),5)+COUNTIFS(INDIRECT(A$7),2,INDIRECT(B$7),2,INDIRECT(市民!E$7),5)</f>
        <v>70</v>
      </c>
      <c r="Z60" s="12">
        <f ca="1">COUNTIFS(INDIRECT(A$7),1,INDIRECT(B$7),4,INDIRECT(市民!E$7),5)+COUNTIFS(INDIRECT(A$7),1,INDIRECT(B$7),3,INDIRECT(市民!E$7),5)</f>
        <v>0</v>
      </c>
      <c r="AA60" s="13">
        <f ca="1">COUNTIFS(INDIRECT(A$7),1,INDIRECT(B$7),1,INDIRECT(市民!E$7),5)+COUNTIFS(INDIRECT(A$7),1,INDIRECT(B$7),2,INDIRECT(市民!E$7),5)</f>
        <v>79</v>
      </c>
      <c r="AB60" s="13">
        <f ca="1">COUNTIFS(INDIRECT(A$7),2,INDIRECT(B$7),4,INDIRECT(市民!E$7),5)+COUNTIFS(INDIRECT(A$7),2,INDIRECT(B$7),3,INDIRECT(市民!E$7),5)</f>
        <v>0</v>
      </c>
      <c r="AC60" s="13">
        <f ca="1">COUNTIFS(INDIRECT(A$7),2,INDIRECT(B$7),1,INDIRECT(市民!E$7),5)+COUNTIFS(INDIRECT(A$7),2,INDIRECT(B$7),2,INDIRECT(市民!E$7),5)</f>
        <v>70</v>
      </c>
    </row>
    <row r="61" spans="1:29" ht="15.95" customHeight="1">
      <c r="A61" s="119"/>
      <c r="B61" s="115"/>
      <c r="C61" s="32" t="s">
        <v>46</v>
      </c>
      <c r="D61" s="151">
        <f ca="1">D60/$Q60</f>
        <v>0.52317880794701987</v>
      </c>
      <c r="E61" s="142"/>
      <c r="F61" s="142"/>
      <c r="G61" s="134">
        <f ca="1">G60/Q60</f>
        <v>0</v>
      </c>
      <c r="H61" s="134"/>
      <c r="I61" s="134"/>
      <c r="J61" s="142">
        <f ca="1">J60/Q60</f>
        <v>0</v>
      </c>
      <c r="K61" s="142"/>
      <c r="L61" s="142"/>
      <c r="M61" s="134">
        <f ca="1">M60/Q60</f>
        <v>0.46357615894039733</v>
      </c>
      <c r="N61" s="134"/>
      <c r="O61" s="134"/>
      <c r="P61" s="27">
        <f ca="1">P60/Q60</f>
        <v>1.3245033112582781E-2</v>
      </c>
      <c r="Q61" s="15"/>
    </row>
    <row r="62" spans="1:29" ht="15.95" customHeight="1">
      <c r="A62" s="119"/>
      <c r="B62" s="112" t="s">
        <v>53</v>
      </c>
      <c r="C62" s="35" t="s">
        <v>10</v>
      </c>
      <c r="D62" s="144">
        <f ca="1">IF(AND(A6=4,B6=4),R62,IF(AND(A6=4,B6=2),V62,IF(AND(A6=2,B6=4),Z62,COUNTIFS(INDIRECT(A$7),1,INDIRECT(B$7),1,INDIRECT(市民!E$7),6))))</f>
        <v>41</v>
      </c>
      <c r="E62" s="143"/>
      <c r="F62" s="143"/>
      <c r="G62" s="135">
        <f ca="1">IF(AND(A6=4,B6=4),S62,IF(AND(A6=4,B6=2),W62,IF(AND(A6=2,B6=4),AA62,COUNTIFS(INDIRECT(A$7),1,INDIRECT(B$7),2,INDIRECT(市民!E$7),6))))</f>
        <v>0</v>
      </c>
      <c r="H62" s="135"/>
      <c r="I62" s="135"/>
      <c r="J62" s="143">
        <f ca="1">IF(AND(A6=4,B6=4),T62,IF(AND(A6=4,B6=2),X62,IF(AND(A6=2,B6=4),AB62,COUNTIFS(INDIRECT(A$7),2,INDIRECT(B$7),1,INDIRECT(市民!E$7),6))))</f>
        <v>0</v>
      </c>
      <c r="K62" s="143"/>
      <c r="L62" s="143"/>
      <c r="M62" s="135">
        <f ca="1">IF(AND(A6=4,B6=4),U62,IF(AND(A6=4,B6=2),Y62,IF(AND(A6=2,B6=4),AC62,COUNTIFS(INDIRECT(A$7),2,INDIRECT(B$7),2,INDIRECT(市民!E$7),6))))</f>
        <v>27</v>
      </c>
      <c r="N62" s="135"/>
      <c r="O62" s="135"/>
      <c r="P62" s="29">
        <f ca="1">COUNTIFS(INDIRECT($B$7),"",市民!$E$8:$E$1398,6)+COUNTIFS(INDIRECT($A$7),"",市民!$E$8:$E$1398,6)+COUNTIFS(INDIRECT($B$7),0,市民!$E$8:$E$1398,6)+COUNTIFS(INDIRECT($A$7),0,市民!$E$8:$E$1398,6)-COUNTIFS(INDIRECT(A7),"",INDIRECT(B7),"",市民!$E$8:$E$1398,6)-COUNTIFS(INDIRECT(A7),"*",INDIRECT(B7),"",市民!$E$8:$E$1398,6)-COUNTIFS(INDIRECT(A7),"",INDIRECT(B7),"*",市民!$E$8:$E$1398,6)-COUNTIFS(INDIRECT(A7),0,INDIRECT(B7),0,市民!$E$8:$E$1398,6)-COUNTIFS(INDIRECT(A7),"",INDIRECT(B7),0,市民!$E$8:$E$1398,6)-COUNTIFS(INDIRECT(A7),"*",INDIRECT(B7),0,市民!$E$8:$E$1398,6)-COUNTIFS(INDIRECT(A7),0,INDIRECT(B7),"",市民!$E$8:$E$1398,6)-COUNTIFS(INDIRECT(A7),0,INDIRECT(B7),"*",市民!$E$8:$E$1398,6)</f>
        <v>0</v>
      </c>
      <c r="Q62" s="15">
        <f ca="1">SUM(D62:P62)</f>
        <v>68</v>
      </c>
      <c r="R62">
        <f ca="1">COUNTIFS(INDIRECT(A$7),4,INDIRECT(B$7),4,INDIRECT(市民!E$7),6)+COUNTIFS(INDIRECT(A$7),4,INDIRECT(B$7),3,INDIRECT(市民!E$7),6)+COUNTIFS(INDIRECT(A$7),3,INDIRECT(B$7),4,INDIRECT(市民!E$7),6)+COUNTIFS(INDIRECT(A$7),3,INDIRECT(B$7),3,INDIRECT(市民!E$7),6)</f>
        <v>0</v>
      </c>
      <c r="S62">
        <f ca="1">COUNTIFS(INDIRECT(A$7),4,INDIRECT(B$7),1,INDIRECT(市民!E$7),6)+COUNTIFS(INDIRECT(A$7),4,INDIRECT(B$7),2,INDIRECT(市民!E$7),6)+COUNTIFS(INDIRECT(A$7),3,INDIRECT(B$7),1,INDIRECT(市民!E$7),6)+COUNTIFS(INDIRECT(A$7),3,INDIRECT(B$7),2,INDIRECT(市民!E$7),6)</f>
        <v>0</v>
      </c>
      <c r="T62">
        <f ca="1">COUNTIFS(INDIRECT(A$7),1,INDIRECT(B$7),3,INDIRECT(市民!E$7),6)+COUNTIFS(INDIRECT(A$7),1,INDIRECT(B$7),4,INDIRECT(市民!E$7),6)+COUNTIFS(INDIRECT(A$7),2,INDIRECT(B$7),4,INDIRECT(市民!E$7),6)+COUNTIFS(INDIRECT(A$7),2,INDIRECT(B$7),3,INDIRECT(市民!E$7),6)</f>
        <v>0</v>
      </c>
      <c r="U62" s="13">
        <f ca="1">COUNTIFS(INDIRECT(A$7),1,INDIRECT(B$7),1,INDIRECT(市民!E$7),6)+COUNTIFS(INDIRECT(A$7),1,INDIRECT(B$7),2,INDIRECT(市民!E$7),6)+COUNTIFS(INDIRECT(A$7),2,INDIRECT(B$7),1,INDIRECT(市民!E$7),6)+COUNTIFS(INDIRECT(A$7),2,INDIRECT(B$7),2,INDIRECT(市民!E$7),6)</f>
        <v>68</v>
      </c>
      <c r="V62" s="12">
        <f ca="1">COUNTIFS(INDIRECT(A$7),4,INDIRECT(B$7),1,INDIRECT(市民!E$7),6)+COUNTIFS(INDIRECT(A$7),3,INDIRECT(B$7),1,INDIRECT(市民!E$7),6)</f>
        <v>0</v>
      </c>
      <c r="W62" s="13">
        <f ca="1">COUNTIFS(INDIRECT(A$7),4,INDIRECT(B$7),2,INDIRECT(市民!E$7),6)+COUNTIFS(INDIRECT(A$7),3,INDIRECT(B$7),2,INDIRECT(市民!E$7),6)</f>
        <v>0</v>
      </c>
      <c r="X62" s="13">
        <f ca="1">COUNTIFS(INDIRECT(A$7),1,INDIRECT(B$7),1,INDIRECT(市民!E$7),6)+COUNTIFS(INDIRECT(A$7),2,INDIRECT(B$7),1,INDIRECT(市民!E$7),6)</f>
        <v>41</v>
      </c>
      <c r="Y62" s="13">
        <f ca="1">COUNTIFS(INDIRECT(A$7),1,INDIRECT(B$7),2,INDIRECT(市民!E$7),6)+COUNTIFS(INDIRECT(A$7),2,INDIRECT(B$7),2,INDIRECT(市民!E$7),6)</f>
        <v>27</v>
      </c>
      <c r="Z62" s="12">
        <f ca="1">COUNTIFS(INDIRECT(A$7),1,INDIRECT(B$7),4,INDIRECT(市民!E$7),6)+COUNTIFS(INDIRECT(A$7),1,INDIRECT(B$7),3,INDIRECT(市民!E$7),6)</f>
        <v>0</v>
      </c>
      <c r="AA62" s="13">
        <f ca="1">COUNTIFS(INDIRECT(A$7),1,INDIRECT(B$7),1,INDIRECT(市民!E$7),6)+COUNTIFS(INDIRECT(A$7),1,INDIRECT(B$7),2,INDIRECT(市民!E$7),6)</f>
        <v>41</v>
      </c>
      <c r="AB62" s="13">
        <f ca="1">COUNTIFS(INDIRECT(A$7),2,INDIRECT(B$7),4,INDIRECT(市民!E$7),6)+COUNTIFS(INDIRECT(A$7),2,INDIRECT(B$7),3,INDIRECT(市民!E$7),6)</f>
        <v>0</v>
      </c>
      <c r="AC62" s="13">
        <f ca="1">COUNTIFS(INDIRECT(A$7),2,INDIRECT(B$7),1,INDIRECT(市民!E$7),6)+COUNTIFS(INDIRECT(A$7),2,INDIRECT(B$7),2,INDIRECT(市民!E$7),6)</f>
        <v>27</v>
      </c>
    </row>
    <row r="63" spans="1:29" ht="15.95" customHeight="1">
      <c r="A63" s="119"/>
      <c r="B63" s="115"/>
      <c r="C63" s="32" t="s">
        <v>46</v>
      </c>
      <c r="D63" s="151">
        <f ca="1">D62/$Q62</f>
        <v>0.6029411764705882</v>
      </c>
      <c r="E63" s="142"/>
      <c r="F63" s="142"/>
      <c r="G63" s="134">
        <f ca="1">G62/Q62</f>
        <v>0</v>
      </c>
      <c r="H63" s="134"/>
      <c r="I63" s="134"/>
      <c r="J63" s="142">
        <f ca="1">J62/Q62</f>
        <v>0</v>
      </c>
      <c r="K63" s="142"/>
      <c r="L63" s="142"/>
      <c r="M63" s="134">
        <f ca="1">M62/Q62</f>
        <v>0.39705882352941174</v>
      </c>
      <c r="N63" s="134"/>
      <c r="O63" s="134"/>
      <c r="P63" s="27">
        <f ca="1">P62/Q62</f>
        <v>0</v>
      </c>
      <c r="Q63" s="15"/>
    </row>
    <row r="64" spans="1:29" ht="15.95" customHeight="1">
      <c r="A64" s="119"/>
      <c r="B64" s="112" t="s">
        <v>54</v>
      </c>
      <c r="C64" s="33" t="s">
        <v>10</v>
      </c>
      <c r="D64" s="144">
        <f ca="1">IF(AND(A6=4,B6=4),R64,IF(AND(A6=4,B6=2),V64,IF(AND(A6=2,B6=4),Z64,COUNTIFS(INDIRECT(A$7),1,INDIRECT(B$7),1,INDIRECT(市民!E$7),7))))</f>
        <v>45</v>
      </c>
      <c r="E64" s="143"/>
      <c r="F64" s="143"/>
      <c r="G64" s="135">
        <f ca="1">IF(AND(A6=4,B6=4),S64,IF(AND(A6=4,B6=2),W64,IF(AND(A6=2,B6=4),AA64,COUNTIFS(INDIRECT(A$7),1,INDIRECT(B$7),2,INDIRECT(市民!E$7),7))))</f>
        <v>0</v>
      </c>
      <c r="H64" s="135"/>
      <c r="I64" s="135"/>
      <c r="J64" s="143">
        <f ca="1">IF(AND(A6=4,B6=4),T64,IF(AND(A6=4,B6=2),X64,IF(AND(A6=2,B6=4),AB64,COUNTIFS(INDIRECT(A$7),2,INDIRECT(B$7),1,INDIRECT(市民!E$7),7))))</f>
        <v>0</v>
      </c>
      <c r="K64" s="143"/>
      <c r="L64" s="143"/>
      <c r="M64" s="135">
        <f ca="1">IF(AND(A6=4,B6=4),U64,IF(AND(A6=4,B6=2),Y64,IF(AND(A6=2,B6=4),AC64,COUNTIFS(INDIRECT(A$7),2,INDIRECT(B$7),2,INDIRECT(市民!E$7),7))))</f>
        <v>39</v>
      </c>
      <c r="N64" s="135"/>
      <c r="O64" s="135"/>
      <c r="P64" s="29">
        <f ca="1">COUNTIFS(INDIRECT($B$7),"",市民!$E$8:$E$1398,7)+COUNTIFS(INDIRECT($A$7),"",市民!$E$8:$E$1398,7)+COUNTIFS(INDIRECT($B$7),0,市民!$E$8:$E$1398,7)+COUNTIFS(INDIRECT($A$7),0,市民!$E$8:$E$1398,7)-COUNTIFS(INDIRECT(A7),"",INDIRECT(B7),"",市民!$E$8:$E$1398,7)-COUNTIFS(INDIRECT(A7),"*",INDIRECT(B7),"",市民!$E$8:$E$1398,7)-COUNTIFS(INDIRECT(A7),"",INDIRECT(B7),"*",市民!$E$8:$E$1398,7)-COUNTIFS(INDIRECT(A7),0,INDIRECT(B7),0,市民!$E$8:$E$1398,7)-COUNTIFS(INDIRECT(A7),"",INDIRECT(B7),0,市民!$E$8:$E$1398,7)-COUNTIFS(INDIRECT(A7),"*",INDIRECT(B7),0,市民!$E$8:$E$1398,7)-COUNTIFS(INDIRECT(A7),0,INDIRECT(B7),"",市民!$E$8:$E$1398,7)-COUNTIFS(INDIRECT(A7),0,INDIRECT(B7),"*",市民!$E$8:$E$1398,7)</f>
        <v>0</v>
      </c>
      <c r="Q64" s="15">
        <f ca="1">SUM(D64:P64)</f>
        <v>84</v>
      </c>
      <c r="R64">
        <f ca="1">COUNTIFS(INDIRECT(A$7),4,INDIRECT(B$7),4,INDIRECT(市民!E$7),7)+COUNTIFS(INDIRECT(A$7),4,INDIRECT(B$7),3,INDIRECT(市民!E$7),7)+COUNTIFS(INDIRECT(A$7),3,INDIRECT(B$7),4,INDIRECT(市民!E$7),7)+COUNTIFS(INDIRECT(A$7),3,INDIRECT(B$7),3,INDIRECT(市民!E$7),7)</f>
        <v>0</v>
      </c>
      <c r="S64">
        <f ca="1">COUNTIFS(INDIRECT(A$7),4,INDIRECT(B$7),1,INDIRECT(市民!E$7),7)+COUNTIFS(INDIRECT(A$7),4,INDIRECT(B$7),2,INDIRECT(市民!E$7),7)+COUNTIFS(INDIRECT(A$7),3,INDIRECT(B$7),1,INDIRECT(市民!E$7),7)+COUNTIFS(INDIRECT(A$7),3,INDIRECT(B$7),2,INDIRECT(市民!E$7),7)</f>
        <v>0</v>
      </c>
      <c r="T64">
        <f ca="1">COUNTIFS(INDIRECT(A$7),1,INDIRECT(B$7),3,INDIRECT(市民!E$7),7)+COUNTIFS(INDIRECT(A$7),1,INDIRECT(B$7),4,INDIRECT(市民!E$7),7)+COUNTIFS(INDIRECT(A$7),2,INDIRECT(B$7),4,INDIRECT(市民!E$7),7)+COUNTIFS(INDIRECT(A$7),2,INDIRECT(B$7),3,INDIRECT(市民!E$7),7)</f>
        <v>0</v>
      </c>
      <c r="U64" s="13">
        <f ca="1">COUNTIFS(INDIRECT(A$7),1,INDIRECT(B$7),1,INDIRECT(市民!E$7),7)+COUNTIFS(INDIRECT(A$7),1,INDIRECT(B$7),2,INDIRECT(市民!E$7),7)+COUNTIFS(INDIRECT(A$7),2,INDIRECT(B$7),1,INDIRECT(市民!E$7),7)+COUNTIFS(INDIRECT(A$7),2,INDIRECT(B$7),2,INDIRECT(市民!E$7),7)</f>
        <v>84</v>
      </c>
      <c r="V64" s="12">
        <f ca="1">COUNTIFS(INDIRECT(A$7),4,INDIRECT(B$7),1,INDIRECT(市民!E$7),7)+COUNTIFS(INDIRECT(A$7),3,INDIRECT(B$7),1,INDIRECT(市民!E$7),7)</f>
        <v>0</v>
      </c>
      <c r="W64" s="13">
        <f ca="1">COUNTIFS(INDIRECT(A$7),4,INDIRECT(B$7),2,INDIRECT(市民!E$7),7)+COUNTIFS(INDIRECT(A$7),3,INDIRECT(B$7),2,INDIRECT(市民!E$7),7)</f>
        <v>0</v>
      </c>
      <c r="X64" s="13">
        <f ca="1">COUNTIFS(INDIRECT(A$7),1,INDIRECT(B$7),1,INDIRECT(市民!E$7),7)+COUNTIFS(INDIRECT(A$7),2,INDIRECT(B$7),1,INDIRECT(市民!E$7),7)</f>
        <v>45</v>
      </c>
      <c r="Y64" s="13">
        <f ca="1">COUNTIFS(INDIRECT(A$7),1,INDIRECT(B$7),2,INDIRECT(市民!E$7),7)+COUNTIFS(INDIRECT(A$7),2,INDIRECT(B$7),2,INDIRECT(市民!E$7),7)</f>
        <v>39</v>
      </c>
      <c r="Z64" s="12">
        <f ca="1">COUNTIFS(INDIRECT(A$7),1,INDIRECT(B$7),4,INDIRECT(市民!E$7),7)+COUNTIFS(INDIRECT(A$7),1,INDIRECT(B$7),3,INDIRECT(市民!E$7),7)</f>
        <v>0</v>
      </c>
      <c r="AA64" s="13">
        <f ca="1">COUNTIFS(INDIRECT(A$7),1,INDIRECT(B$7),1,INDIRECT(市民!E$7),7)+COUNTIFS(INDIRECT(A$7),1,INDIRECT(B$7),2,INDIRECT(市民!E$7),7)</f>
        <v>45</v>
      </c>
      <c r="AB64" s="13">
        <f ca="1">COUNTIFS(INDIRECT(A$7),2,INDIRECT(B$7),4,INDIRECT(市民!E$7),7)+COUNTIFS(INDIRECT(A$7),2,INDIRECT(B$7),3,INDIRECT(市民!E$7),7)</f>
        <v>0</v>
      </c>
      <c r="AC64" s="13">
        <f ca="1">COUNTIFS(INDIRECT(A$7),2,INDIRECT(B$7),1,INDIRECT(市民!E$7),7)+COUNTIFS(INDIRECT(A$7),2,INDIRECT(B$7),2,INDIRECT(市民!E$7),7)</f>
        <v>39</v>
      </c>
    </row>
    <row r="65" spans="1:29" ht="15.95" customHeight="1">
      <c r="A65" s="119"/>
      <c r="B65" s="115"/>
      <c r="C65" s="32" t="s">
        <v>46</v>
      </c>
      <c r="D65" s="151">
        <f ca="1">D64/$Q64</f>
        <v>0.5357142857142857</v>
      </c>
      <c r="E65" s="142"/>
      <c r="F65" s="142"/>
      <c r="G65" s="134">
        <f ca="1">G64/Q64</f>
        <v>0</v>
      </c>
      <c r="H65" s="134"/>
      <c r="I65" s="134"/>
      <c r="J65" s="142">
        <f ca="1">J64/Q64</f>
        <v>0</v>
      </c>
      <c r="K65" s="142"/>
      <c r="L65" s="142"/>
      <c r="M65" s="134">
        <f ca="1">M64/Q64</f>
        <v>0.4642857142857143</v>
      </c>
      <c r="N65" s="134"/>
      <c r="O65" s="134"/>
      <c r="P65" s="27">
        <f ca="1">P64/Q64</f>
        <v>0</v>
      </c>
      <c r="Q65" s="15"/>
    </row>
    <row r="66" spans="1:29" ht="15.95" customHeight="1">
      <c r="A66" s="119"/>
      <c r="B66" s="112" t="s">
        <v>55</v>
      </c>
      <c r="C66" s="35" t="s">
        <v>10</v>
      </c>
      <c r="D66" s="144">
        <f ca="1">IF(AND(A6=4,B6=4),R66,IF(AND(A6=4,B6=2),V66,IF(AND(A6=2,B6=4),Z66,COUNTIFS(INDIRECT(A$7),1,INDIRECT(B$7),1,INDIRECT(市民!E$7),8))))</f>
        <v>56</v>
      </c>
      <c r="E66" s="143"/>
      <c r="F66" s="143"/>
      <c r="G66" s="135">
        <f ca="1">IF(AND(A6=4,B6=4),S66,IF(AND(A6=4,B6=2),W66,IF(AND(A6=2,B6=4),AA66,COUNTIFS(INDIRECT(A$7),1,INDIRECT(B$7),2,INDIRECT(市民!E$7),8))))</f>
        <v>0</v>
      </c>
      <c r="H66" s="135"/>
      <c r="I66" s="135"/>
      <c r="J66" s="143">
        <f ca="1">IF(AND(A6=4,B6=4),T66,IF(AND(A6=4,B6=2),X66,IF(AND(A6=2,B6=4),AB66,COUNTIFS(INDIRECT(A$7),2,INDIRECT(B$7),1,INDIRECT(市民!E$7),8))))</f>
        <v>0</v>
      </c>
      <c r="K66" s="143"/>
      <c r="L66" s="143"/>
      <c r="M66" s="135">
        <f ca="1">IF(AND(A6=4,B6=4),U66,IF(AND(A6=4,B6=2),Y66,IF(AND(A6=2,B6=4),AC66,COUNTIFS(INDIRECT(A$7),2,INDIRECT(B$7),2,INDIRECT(市民!E$7),8))))</f>
        <v>46</v>
      </c>
      <c r="N66" s="135"/>
      <c r="O66" s="135"/>
      <c r="P66" s="29">
        <f ca="1">COUNTIFS(INDIRECT($B$7),"",市民!$E$8:$E$1398,8)+COUNTIFS(INDIRECT($A$7),"",市民!$E$8:$E$1398,8)+COUNTIFS(INDIRECT($B$7),0,市民!$E$8:$E$1398,8)+COUNTIFS(INDIRECT($A$7),0,市民!$E$8:$E$1398,8)-COUNTIFS(INDIRECT(A7),"",INDIRECT(B7),"",市民!$E$8:$E$1398,8)-COUNTIFS(INDIRECT(A7),"*",INDIRECT(B7),"",市民!$E$8:$E$1398,8)-COUNTIFS(INDIRECT(A7),"",INDIRECT(B7),"*",市民!$E$8:$E$1398,8)-COUNTIFS(INDIRECT(A7),0,INDIRECT(B7),0,市民!$E$8:$E$1398,8)-COUNTIFS(INDIRECT(A7),"",INDIRECT(B7),0,市民!$E$8:$E$1398,8)-COUNTIFS(INDIRECT(A7),"*",INDIRECT(B7),0,市民!$E$8:$E$1398,8)-COUNTIFS(INDIRECT(A7),0,INDIRECT(B7),"",市民!$E$8:$E$1398,8)-COUNTIFS(INDIRECT(A7),0,INDIRECT(B7),"*",市民!$E$8:$E$1398,8)</f>
        <v>0</v>
      </c>
      <c r="Q66" s="15">
        <f ca="1">SUM(D66:P66)</f>
        <v>102</v>
      </c>
      <c r="R66">
        <f ca="1">COUNTIFS(INDIRECT(A$7),4,INDIRECT(B$7),4,INDIRECT(市民!E$7),8)+COUNTIFS(INDIRECT(A$7),4,INDIRECT(B$7),3,INDIRECT(市民!E$7),8)+COUNTIFS(INDIRECT(A$7),3,INDIRECT(B$7),4,INDIRECT(市民!E$7),8)+COUNTIFS(INDIRECT(A$7),3,INDIRECT(B$7),3,INDIRECT(市民!E$7),8)</f>
        <v>0</v>
      </c>
      <c r="S66">
        <f ca="1">COUNTIFS(INDIRECT(A$7),4,INDIRECT(B$7),1,INDIRECT(市民!E$7),8)+COUNTIFS(INDIRECT(A$7),4,INDIRECT(B$7),2,INDIRECT(市民!E$7),8)+COUNTIFS(INDIRECT(A$7),3,INDIRECT(B$7),1,INDIRECT(市民!E$7),8)+COUNTIFS(INDIRECT(A$7),3,INDIRECT(B$7),2,INDIRECT(市民!E$7),8)</f>
        <v>0</v>
      </c>
      <c r="T66">
        <f ca="1">COUNTIFS(INDIRECT(A$7),1,INDIRECT(B$7),3,INDIRECT(市民!E$7),8)+COUNTIFS(INDIRECT(A$7),1,INDIRECT(B$7),4,INDIRECT(市民!E$7),8)+COUNTIFS(INDIRECT(A$7),2,INDIRECT(B$7),4,INDIRECT(市民!E$7),8)+COUNTIFS(INDIRECT(A$7),2,INDIRECT(B$7),3,INDIRECT(市民!E$7),8)</f>
        <v>0</v>
      </c>
      <c r="U66" s="13">
        <f ca="1">COUNTIFS(INDIRECT(A$7),1,INDIRECT(B$7),1,INDIRECT(市民!E$7),8)+COUNTIFS(INDIRECT(A$7),1,INDIRECT(B$7),2,INDIRECT(市民!E$7),8)+COUNTIFS(INDIRECT(A$7),2,INDIRECT(B$7),1,INDIRECT(市民!E$7),8)+COUNTIFS(INDIRECT(A$7),2,INDIRECT(B$7),2,INDIRECT(市民!E$7),8)</f>
        <v>102</v>
      </c>
      <c r="V66" s="12">
        <f ca="1">COUNTIFS(INDIRECT(A$7),4,INDIRECT(B$7),1,INDIRECT(市民!E$7),8)+COUNTIFS(INDIRECT(A$7),3,INDIRECT(B$7),1,INDIRECT(市民!E$7),8)</f>
        <v>0</v>
      </c>
      <c r="W66" s="13">
        <f ca="1">COUNTIFS(INDIRECT(A$7),4,INDIRECT(B$7),2,INDIRECT(市民!E$7),8)+COUNTIFS(INDIRECT(A$7),3,INDIRECT(B$7),2,INDIRECT(市民!E$7),8)</f>
        <v>0</v>
      </c>
      <c r="X66" s="13">
        <f ca="1">COUNTIFS(INDIRECT(A$7),1,INDIRECT(B$7),1,INDIRECT(市民!E$7),8)+COUNTIFS(INDIRECT(A$7),2,INDIRECT(B$7),1,INDIRECT(市民!E$7),8)</f>
        <v>56</v>
      </c>
      <c r="Y66" s="13">
        <f ca="1">COUNTIFS(INDIRECT(A$7),1,INDIRECT(B$7),2,INDIRECT(市民!E$7),8)+COUNTIFS(INDIRECT(A$7),2,INDIRECT(B$7),2,INDIRECT(市民!E$7),8)</f>
        <v>46</v>
      </c>
      <c r="Z66" s="12">
        <f ca="1">COUNTIFS(INDIRECT(A$7),1,INDIRECT(B$7),4,INDIRECT(市民!E$7),8)+COUNTIFS(INDIRECT(A$7),1,INDIRECT(B$7),3,INDIRECT(市民!E$7),8)</f>
        <v>0</v>
      </c>
      <c r="AA66" s="13">
        <f ca="1">COUNTIFS(INDIRECT(A$7),1,INDIRECT(B$7),1,INDIRECT(市民!E$7),8)+COUNTIFS(INDIRECT(A$7),1,INDIRECT(B$7),2,INDIRECT(市民!E$7),8)</f>
        <v>56</v>
      </c>
      <c r="AB66" s="13">
        <f ca="1">COUNTIFS(INDIRECT(A$7),2,INDIRECT(B$7),4,INDIRECT(市民!E$7),8)+COUNTIFS(INDIRECT(A$7),2,INDIRECT(B$7),3,INDIRECT(市民!E$7),8)</f>
        <v>0</v>
      </c>
      <c r="AC66" s="13">
        <f ca="1">COUNTIFS(INDIRECT(A$7),2,INDIRECT(B$7),1,INDIRECT(市民!E$7),8)+COUNTIFS(INDIRECT(A$7),2,INDIRECT(B$7),2,INDIRECT(市民!E$7),8)</f>
        <v>46</v>
      </c>
    </row>
    <row r="67" spans="1:29" ht="15.95" customHeight="1">
      <c r="A67" s="119"/>
      <c r="B67" s="115"/>
      <c r="C67" s="32" t="s">
        <v>46</v>
      </c>
      <c r="D67" s="151">
        <f ca="1">D66/$Q66</f>
        <v>0.5490196078431373</v>
      </c>
      <c r="E67" s="142"/>
      <c r="F67" s="142"/>
      <c r="G67" s="134">
        <f ca="1">G66/Q66</f>
        <v>0</v>
      </c>
      <c r="H67" s="134"/>
      <c r="I67" s="134"/>
      <c r="J67" s="142">
        <f ca="1">J66/Q66</f>
        <v>0</v>
      </c>
      <c r="K67" s="142"/>
      <c r="L67" s="142"/>
      <c r="M67" s="134">
        <f ca="1">M66/Q66</f>
        <v>0.45098039215686275</v>
      </c>
      <c r="N67" s="134"/>
      <c r="O67" s="134"/>
      <c r="P67" s="27">
        <f ca="1">P66/Q66</f>
        <v>0</v>
      </c>
      <c r="Q67" s="15"/>
    </row>
    <row r="68" spans="1:29" ht="15.95" customHeight="1">
      <c r="A68" s="119"/>
      <c r="B68" s="112" t="s">
        <v>56</v>
      </c>
      <c r="C68" s="35" t="s">
        <v>10</v>
      </c>
      <c r="D68" s="144">
        <f ca="1">IF(AND(A6=4,B6=4),R68,IF(AND(A6=4,B6=2),V68,IF(AND(A6=2,B6=4),Z68,COUNTIFS(INDIRECT(A$7),1,INDIRECT(B$7),1,INDIRECT(市民!E$7),9))))</f>
        <v>44</v>
      </c>
      <c r="E68" s="143"/>
      <c r="F68" s="143"/>
      <c r="G68" s="135">
        <f ca="1">IF(AND(A6=4,B6=4),S68,IF(AND(A6=4,B6=2),W68,IF(AND(A6=2,B6=4),AA68,COUNTIFS(INDIRECT(A$7),1,INDIRECT(B$7),2,INDIRECT(市民!E$7),9))))</f>
        <v>0</v>
      </c>
      <c r="H68" s="135"/>
      <c r="I68" s="135"/>
      <c r="J68" s="143">
        <f ca="1">IF(AND(A6=4,B6=4),T68,IF(AND(A6=4,B6=2),X68,IF(AND(A6=2,B6=4),AB68,COUNTIFS(INDIRECT(A$7),2,INDIRECT(B$7),1,INDIRECT(市民!E$7),9))))</f>
        <v>0</v>
      </c>
      <c r="K68" s="143"/>
      <c r="L68" s="143"/>
      <c r="M68" s="135">
        <f ca="1">IF(AND(A6=4,B6=4),U68,IF(AND(A6=4,B6=2),Y68,IF(AND(A6=2,B6=4),AC68,COUNTIFS(INDIRECT(A$7),2,INDIRECT(B$7),2,INDIRECT(市民!E$7),9))))</f>
        <v>50</v>
      </c>
      <c r="N68" s="135"/>
      <c r="O68" s="135"/>
      <c r="P68" s="29">
        <f ca="1">COUNTIFS(INDIRECT($B$7),"",市民!$E$8:$E$1398,9)+COUNTIFS(INDIRECT($A$7),"",市民!$E$8:$E$1398,9)+COUNTIFS(INDIRECT($B$7),0,市民!$E$8:$E$1398,9)+COUNTIFS(INDIRECT($A$7),0,市民!$E$8:$E$1398,9)-COUNTIFS(INDIRECT(A7),"",INDIRECT(B7),"",市民!$E$8:$E$1398,9)-COUNTIFS(INDIRECT(A7),"*",INDIRECT(B7),"",市民!$E$8:$E$1398,9)-COUNTIFS(INDIRECT(A7),"",INDIRECT(B7),"*",市民!$E$8:$E$1398,9)-COUNTIFS(INDIRECT(A7),0,INDIRECT(B7),0,市民!$E$8:$E$1398,9)-COUNTIFS(INDIRECT(A7),"",INDIRECT(B7),0,市民!$E$8:$E$1398,9)-COUNTIFS(INDIRECT(A7),"*",INDIRECT(B7),0,市民!$E$8:$E$1398,9)-COUNTIFS(INDIRECT(A7),0,INDIRECT(B7),"",市民!$E$8:$E$1398,9)-COUNTIFS(INDIRECT(A7),0,INDIRECT(B7),"*",市民!$E$8:$E$1398,9)</f>
        <v>1</v>
      </c>
      <c r="Q68" s="15">
        <f ca="1">SUM(D68:P68)</f>
        <v>95</v>
      </c>
      <c r="R68">
        <f ca="1">COUNTIFS(INDIRECT(A$7),4,INDIRECT(B$7),4,INDIRECT(市民!E$7),9)+COUNTIFS(INDIRECT(A$7),4,INDIRECT(B$7),3,INDIRECT(市民!E$7),9)+COUNTIFS(INDIRECT(A$7),3,INDIRECT(B$7),4,INDIRECT(市民!E$7),9)+COUNTIFS(INDIRECT(A$7),3,INDIRECT(B$7),3,INDIRECT(市民!E$7),9)</f>
        <v>0</v>
      </c>
      <c r="S68">
        <f ca="1">COUNTIFS(INDIRECT(A$7),4,INDIRECT(B$7),1,INDIRECT(市民!E$7),9)+COUNTIFS(INDIRECT(A$7),4,INDIRECT(B$7),2,INDIRECT(市民!E$7),9)+COUNTIFS(INDIRECT(A$7),3,INDIRECT(B$7),1,INDIRECT(市民!E$7),9)+COUNTIFS(INDIRECT(A$7),3,INDIRECT(B$7),2,INDIRECT(市民!E$7),9)</f>
        <v>0</v>
      </c>
      <c r="T68">
        <f ca="1">COUNTIFS(INDIRECT(A$7),1,INDIRECT(B$7),3,INDIRECT(市民!E$7),9)+COUNTIFS(INDIRECT(A$7),1,INDIRECT(B$7),4,INDIRECT(市民!E$7),9)+COUNTIFS(INDIRECT(A$7),2,INDIRECT(B$7),4,INDIRECT(市民!E$7),9)+COUNTIFS(INDIRECT(A$7),2,INDIRECT(B$7),3,INDIRECT(市民!E$7),9)</f>
        <v>0</v>
      </c>
      <c r="U68" s="13">
        <f ca="1">COUNTIFS(INDIRECT(A$7),1,INDIRECT(B$7),1,INDIRECT(市民!E$7),9)+COUNTIFS(INDIRECT(A$7),1,INDIRECT(B$7),2,INDIRECT(市民!E$7),9)+COUNTIFS(INDIRECT(A$7),2,INDIRECT(B$7),1,INDIRECT(市民!E$7),9)+COUNTIFS(INDIRECT(A$7),2,INDIRECT(B$7),2,INDIRECT(市民!E$7),9)</f>
        <v>94</v>
      </c>
      <c r="V68" s="12">
        <f ca="1">COUNTIFS(INDIRECT(A$7),4,INDIRECT(B$7),1,INDIRECT(市民!E$7),9)+COUNTIFS(INDIRECT(A$7),3,INDIRECT(B$7),1,INDIRECT(市民!E$7),9)</f>
        <v>0</v>
      </c>
      <c r="W68" s="13">
        <f ca="1">COUNTIFS(INDIRECT(A$7),4,INDIRECT(B$7),2,INDIRECT(市民!E$7),9)+COUNTIFS(INDIRECT(A$7),3,INDIRECT(B$7),2,INDIRECT(市民!E$7),9)</f>
        <v>0</v>
      </c>
      <c r="X68" s="13">
        <f ca="1">COUNTIFS(INDIRECT(A$7),1,INDIRECT(B$7),1,INDIRECT(市民!E$7),9)+COUNTIFS(INDIRECT(A$7),2,INDIRECT(B$7),1,INDIRECT(市民!E$7),9)</f>
        <v>44</v>
      </c>
      <c r="Y68" s="13">
        <f ca="1">COUNTIFS(INDIRECT(A$7),1,INDIRECT(B$7),2,INDIRECT(市民!E$7),9)+COUNTIFS(INDIRECT(A$7),2,INDIRECT(B$7),2,INDIRECT(市民!E$7),9)</f>
        <v>50</v>
      </c>
      <c r="Z68" s="12">
        <f ca="1">COUNTIFS(INDIRECT(A$7),1,INDIRECT(B$7),4,INDIRECT(市民!E$7),9)+COUNTIFS(INDIRECT(A$7),1,INDIRECT(B$7),3,INDIRECT(市民!E$7),9)</f>
        <v>0</v>
      </c>
      <c r="AA68" s="13">
        <f ca="1">COUNTIFS(INDIRECT(A$7),1,INDIRECT(B$7),1,INDIRECT(市民!E$7),9)+COUNTIFS(INDIRECT(A$7),1,INDIRECT(B$7),2,INDIRECT(市民!E$7),9)</f>
        <v>44</v>
      </c>
      <c r="AB68" s="13">
        <f ca="1">COUNTIFS(INDIRECT(A$7),2,INDIRECT(B$7),4,INDIRECT(市民!E$7),9)+COUNTIFS(INDIRECT(A$7),2,INDIRECT(B$7),3,INDIRECT(市民!E$7),9)</f>
        <v>0</v>
      </c>
      <c r="AC68" s="13">
        <f ca="1">COUNTIFS(INDIRECT(A$7),2,INDIRECT(B$7),1,INDIRECT(市民!E$7),9)+COUNTIFS(INDIRECT(A$7),2,INDIRECT(B$7),2,INDIRECT(市民!E$7),9)</f>
        <v>50</v>
      </c>
    </row>
    <row r="69" spans="1:29" ht="15.95" customHeight="1">
      <c r="A69" s="119"/>
      <c r="B69" s="115"/>
      <c r="C69" s="32" t="s">
        <v>46</v>
      </c>
      <c r="D69" s="151">
        <f ca="1">D68/$Q68</f>
        <v>0.4631578947368421</v>
      </c>
      <c r="E69" s="142"/>
      <c r="F69" s="142"/>
      <c r="G69" s="134">
        <f ca="1">G68/Q68</f>
        <v>0</v>
      </c>
      <c r="H69" s="134"/>
      <c r="I69" s="134"/>
      <c r="J69" s="142">
        <f ca="1">J68/Q68</f>
        <v>0</v>
      </c>
      <c r="K69" s="142"/>
      <c r="L69" s="142"/>
      <c r="M69" s="134">
        <f ca="1">M68/Q68</f>
        <v>0.52631578947368418</v>
      </c>
      <c r="N69" s="134"/>
      <c r="O69" s="134"/>
      <c r="P69" s="27">
        <f ca="1">P68/Q68</f>
        <v>1.0526315789473684E-2</v>
      </c>
      <c r="Q69" s="15"/>
    </row>
    <row r="70" spans="1:29" ht="15.95" customHeight="1">
      <c r="A70" s="119"/>
      <c r="B70" s="112" t="s">
        <v>57</v>
      </c>
      <c r="C70" s="35" t="s">
        <v>10</v>
      </c>
      <c r="D70" s="144">
        <f ca="1">IF(AND(A6=4,B6=4),R70,IF(AND(A6=4,B6=2),V70,IF(AND(A6=2,B6=4),Z70,COUNTIFS(INDIRECT(A$7),1,INDIRECT(B$7),1,INDIRECT(市民!E$7),10))))</f>
        <v>27</v>
      </c>
      <c r="E70" s="143"/>
      <c r="F70" s="143"/>
      <c r="G70" s="135">
        <f ca="1">IF(AND(A6=4,B6=4),S70,IF(AND(A6=4,B6=2),W70,IF(AND(A6=2,B6=4),AA70,COUNTIFS(INDIRECT(A$7),1,INDIRECT(B$7),2,INDIRECT(市民!E$7),10))))</f>
        <v>0</v>
      </c>
      <c r="H70" s="135"/>
      <c r="I70" s="135"/>
      <c r="J70" s="143">
        <f ca="1">IF(AND(A6=4,B6=4),T70,IF(AND(A6=4,B6=2),X70,IF(AND(A6=2,B6=4),AB70,COUNTIFS(INDIRECT(A$7),2,INDIRECT(B$7),1,INDIRECT(市民!E$7),10))))</f>
        <v>0</v>
      </c>
      <c r="K70" s="143"/>
      <c r="L70" s="143"/>
      <c r="M70" s="135">
        <f ca="1">IF(AND(A6=4,B6=4),U70,IF(AND(A6=4,B6=2),Y70,IF(AND(A6=2,B6=4),AC70,COUNTIFS(INDIRECT(A$7),2,INDIRECT(B$7),2,INDIRECT(市民!E$7),10))))</f>
        <v>24</v>
      </c>
      <c r="N70" s="135"/>
      <c r="O70" s="135"/>
      <c r="P70" s="29">
        <f ca="1">COUNTIFS(INDIRECT($B$7),"",市民!$E$8:$E$1398,10)+COUNTIFS(INDIRECT($A$7),"",市民!$E$8:$E$1398,10)+COUNTIFS(INDIRECT($B$7),0,市民!$E$8:$E$1398,10)+COUNTIFS(INDIRECT($A$7),0,市民!$E$8:$E$1398,10)-COUNTIFS(INDIRECT(A7),"",INDIRECT(B7),"",市民!$E$8:$E$1398,10)-COUNTIFS(INDIRECT(A7),"*",INDIRECT(B7),"",市民!$E$8:$E$1398,10)-COUNTIFS(INDIRECT(A7),"",INDIRECT(B7),"*",市民!$E$8:$E$1398,10)-COUNTIFS(INDIRECT(A7),0,INDIRECT(B7),0,市民!$E$8:$E$1398,10)-COUNTIFS(INDIRECT(A7),"",INDIRECT(B7),0,市民!$E$8:$E$1398,10)-COUNTIFS(INDIRECT(A7),"*",INDIRECT(B7),0,市民!$E$8:$E$1398,10)-COUNTIFS(INDIRECT(A7),0,INDIRECT(B7),"",市民!$E$8:$E$1398,10)-COUNTIFS(INDIRECT(A7),0,INDIRECT(B7),"*",市民!$E$8:$E$1398,10)</f>
        <v>0</v>
      </c>
      <c r="Q70" s="15">
        <f ca="1">SUM(D70:P70)</f>
        <v>51</v>
      </c>
      <c r="R70">
        <f ca="1">COUNTIFS(INDIRECT(A$7),4,INDIRECT(B$7),4,INDIRECT(市民!E$7),10)+COUNTIFS(INDIRECT(A$7),4,INDIRECT(B$7),3,INDIRECT(市民!E$7),10)+COUNTIFS(INDIRECT(A$7),3,INDIRECT(B$7),4,INDIRECT(市民!E$7),10)+COUNTIFS(INDIRECT(A$7),3,INDIRECT(B$7),3,INDIRECT(市民!E$7),10)</f>
        <v>0</v>
      </c>
      <c r="S70">
        <f ca="1">COUNTIFS(INDIRECT(A$7),4,INDIRECT(B$7),1,INDIRECT(市民!E$7),10)+COUNTIFS(INDIRECT(A$7),4,INDIRECT(B$7),2,INDIRECT(市民!E$7),10)+COUNTIFS(INDIRECT(A$7),3,INDIRECT(B$7),1,INDIRECT(市民!E$7),10)+COUNTIFS(INDIRECT(A$7),3,INDIRECT(B$7),2,INDIRECT(市民!E$7),10)</f>
        <v>0</v>
      </c>
      <c r="T70">
        <f ca="1">COUNTIFS(INDIRECT(A$7),1,INDIRECT(B$7),3,INDIRECT(市民!E$7),10)+COUNTIFS(INDIRECT(A$7),1,INDIRECT(B$7),4,INDIRECT(市民!E$7),10)+COUNTIFS(INDIRECT(A$7),2,INDIRECT(B$7),4,INDIRECT(市民!E$7),10)+COUNTIFS(INDIRECT(A$7),2,INDIRECT(B$7),3,INDIRECT(市民!E$7),10)</f>
        <v>0</v>
      </c>
      <c r="U70" s="13">
        <f ca="1">COUNTIFS(INDIRECT(A$7),1,INDIRECT(B$7),1,INDIRECT(市民!E$7),10)+COUNTIFS(INDIRECT(A$7),1,INDIRECT(B$7),2,INDIRECT(市民!E$7),10)+COUNTIFS(INDIRECT(A$7),2,INDIRECT(B$7),1,INDIRECT(市民!E$7),10)+COUNTIFS(INDIRECT(A$7),2,INDIRECT(B$7),2,INDIRECT(市民!E$7),10)</f>
        <v>51</v>
      </c>
      <c r="V70" s="12">
        <f ca="1">COUNTIFS(INDIRECT(A$7),4,INDIRECT(B$7),1,INDIRECT(市民!E$7),10)+COUNTIFS(INDIRECT(A$7),3,INDIRECT(B$7),1,INDIRECT(市民!E$7),10)</f>
        <v>0</v>
      </c>
      <c r="W70" s="13">
        <f ca="1">COUNTIFS(INDIRECT(A$7),4,INDIRECT(B$7),2,INDIRECT(市民!E$7),10)+COUNTIFS(INDIRECT(A$7),3,INDIRECT(B$7),2,INDIRECT(市民!E$7),10)</f>
        <v>0</v>
      </c>
      <c r="X70" s="13">
        <f ca="1">COUNTIFS(INDIRECT(A$7),1,INDIRECT(B$7),1,INDIRECT(市民!E$7),10)+COUNTIFS(INDIRECT(A$7),2,INDIRECT(B$7),1,INDIRECT(市民!E$7),10)</f>
        <v>27</v>
      </c>
      <c r="Y70" s="13">
        <f ca="1">COUNTIFS(INDIRECT(A$7),1,INDIRECT(B$7),2,INDIRECT(市民!E$7),10)+COUNTIFS(INDIRECT(A$7),2,INDIRECT(B$7),2,INDIRECT(市民!E$7),10)</f>
        <v>24</v>
      </c>
      <c r="Z70" s="12">
        <f ca="1">COUNTIFS(INDIRECT(A$7),1,INDIRECT(B$7),4,INDIRECT(市民!E$7),10)+COUNTIFS(INDIRECT(A$7),1,INDIRECT(B$7),3,INDIRECT(市民!E$7),10)</f>
        <v>0</v>
      </c>
      <c r="AA70" s="13">
        <f ca="1">COUNTIFS(INDIRECT(A$7),1,INDIRECT(B$7),1,INDIRECT(市民!E$7),10)+COUNTIFS(INDIRECT(A$7),1,INDIRECT(B$7),2,INDIRECT(市民!E$7),10)</f>
        <v>27</v>
      </c>
      <c r="AB70" s="13">
        <f ca="1">COUNTIFS(INDIRECT(A$7),2,INDIRECT(B$7),4,INDIRECT(市民!E$7),10)+COUNTIFS(INDIRECT(A$7),2,INDIRECT(B$7),3,INDIRECT(市民!E$7),10)</f>
        <v>0</v>
      </c>
      <c r="AC70" s="13">
        <f ca="1">COUNTIFS(INDIRECT(A$7),2,INDIRECT(B$7),1,INDIRECT(市民!E$7),10)+COUNTIFS(INDIRECT(A$7),2,INDIRECT(B$7),2,INDIRECT(市民!E$7),10)</f>
        <v>24</v>
      </c>
    </row>
    <row r="71" spans="1:29" ht="15.95" customHeight="1">
      <c r="A71" s="119"/>
      <c r="B71" s="115"/>
      <c r="C71" s="32" t="s">
        <v>46</v>
      </c>
      <c r="D71" s="151">
        <f ca="1">D70/$Q70</f>
        <v>0.52941176470588236</v>
      </c>
      <c r="E71" s="142"/>
      <c r="F71" s="142"/>
      <c r="G71" s="134">
        <f ca="1">G70/Q70</f>
        <v>0</v>
      </c>
      <c r="H71" s="134"/>
      <c r="I71" s="134"/>
      <c r="J71" s="142">
        <f ca="1">J70/Q70</f>
        <v>0</v>
      </c>
      <c r="K71" s="142"/>
      <c r="L71" s="142"/>
      <c r="M71" s="134">
        <f ca="1">M70/Q70</f>
        <v>0.47058823529411764</v>
      </c>
      <c r="N71" s="134"/>
      <c r="O71" s="134"/>
      <c r="P71" s="27">
        <f ca="1">P70/Q70</f>
        <v>0</v>
      </c>
      <c r="Q71" s="15"/>
    </row>
    <row r="72" spans="1:29" ht="15.95" customHeight="1">
      <c r="A72" s="119"/>
      <c r="B72" s="112" t="s">
        <v>58</v>
      </c>
      <c r="C72" s="35" t="s">
        <v>10</v>
      </c>
      <c r="D72" s="144">
        <f ca="1">IF(AND(A6=4,B6=4),R72,IF(AND(A6=4,B6=2),V72,IF(AND(A6=2,B6=4),Z72,COUNTIFS(INDIRECT(A$7),1,INDIRECT(B$7),1,INDIRECT(市民!E$7),11))))</f>
        <v>51</v>
      </c>
      <c r="E72" s="143"/>
      <c r="F72" s="143"/>
      <c r="G72" s="135">
        <f ca="1">IF(AND(A6=4,B6=4),S72,IF(AND(A6=4,B6=2),W72,IF(AND(A6=2,B6=4),AA72,COUNTIFS(INDIRECT(A$7),1,INDIRECT(B$7),2,INDIRECT(市民!E$7),11))))</f>
        <v>0</v>
      </c>
      <c r="H72" s="135"/>
      <c r="I72" s="135"/>
      <c r="J72" s="143">
        <f ca="1">IF(AND(A6=4,B6=4),T72,IF(AND(A6=4,B6=2),X72,IF(AND(A6=2,B6=4),AB72,COUNTIFS(INDIRECT(A$7),2,INDIRECT(B$7),1,INDIRECT(市民!E$7),11))))</f>
        <v>0</v>
      </c>
      <c r="K72" s="143"/>
      <c r="L72" s="143"/>
      <c r="M72" s="135">
        <f ca="1">IF(AND(A6=4,B6=4),U72,IF(AND(A6=4,B6=2),Y72,IF(AND(A6=2,B6=4),AC72,COUNTIFS(INDIRECT(A$7),2,INDIRECT(B$7),2,INDIRECT(市民!E$7),11))))</f>
        <v>36</v>
      </c>
      <c r="N72" s="135"/>
      <c r="O72" s="135"/>
      <c r="P72" s="29">
        <f ca="1">COUNTIFS(INDIRECT($B$7),"",市民!$E$8:$E$1398,11)+COUNTIFS(INDIRECT($A$7),"",市民!$E$8:$E$1398,11)+COUNTIFS(INDIRECT($B$7),0,市民!$E$8:$E$1398,11)+COUNTIFS(INDIRECT($A$7),0,市民!$E$8:$E$1398,11)-COUNTIFS(INDIRECT(A7),"",INDIRECT(B7),"",市民!$E$8:$E$1398,11)-COUNTIFS(INDIRECT(A7),"*",INDIRECT(B7),"",市民!$E$8:$E$1398,11)-COUNTIFS(INDIRECT(A7),"",INDIRECT(B7),"*",市民!$E$8:$E$1398,11)-COUNTIFS(INDIRECT(A7),0,INDIRECT(B7),0,市民!$E$8:$E$1398,11)-COUNTIFS(INDIRECT(A7),"",INDIRECT(B7),0,市民!$E$8:$E$1398,11)-COUNTIFS(INDIRECT(A7),"*",INDIRECT(B7),0,市民!$E$8:$E$1398,11)-COUNTIFS(INDIRECT(A7),0,INDIRECT(B7),"",市民!$E$8:$E$1398,11)-COUNTIFS(INDIRECT(A7),0,INDIRECT(B7),"*",市民!$E$8:$E$1398,11)</f>
        <v>0</v>
      </c>
      <c r="Q72" s="15">
        <f ca="1">SUM(D72:P72)</f>
        <v>87</v>
      </c>
      <c r="R72">
        <f ca="1">COUNTIFS(INDIRECT(A$7),4,INDIRECT(B$7),4,INDIRECT(市民!E$7),11)+COUNTIFS(INDIRECT(A$7),4,INDIRECT(B$7),3,INDIRECT(市民!E$7),11)+COUNTIFS(INDIRECT(A$7),3,INDIRECT(B$7),4,INDIRECT(市民!E$7),11)+COUNTIFS(INDIRECT(A$7),3,INDIRECT(B$7),3,INDIRECT(市民!E$7),11)</f>
        <v>0</v>
      </c>
      <c r="S72">
        <f ca="1">COUNTIFS(INDIRECT(A$7),4,INDIRECT(B$7),1,INDIRECT(市民!E$7),11)+COUNTIFS(INDIRECT(A$7),4,INDIRECT(B$7),2,INDIRECT(市民!E$7),11)+COUNTIFS(INDIRECT(A$7),3,INDIRECT(B$7),1,INDIRECT(市民!E$7),11)+COUNTIFS(INDIRECT(A$7),3,INDIRECT(B$7),2,INDIRECT(市民!E$7),11)</f>
        <v>0</v>
      </c>
      <c r="T72">
        <f ca="1">COUNTIFS(INDIRECT(A$7),1,INDIRECT(B$7),3,INDIRECT(市民!E$7),11)+COUNTIFS(INDIRECT(A$7),1,INDIRECT(B$7),4,INDIRECT(市民!E$7),11)+COUNTIFS(INDIRECT(A$7),2,INDIRECT(B$7),4,INDIRECT(市民!E$7),11)+COUNTIFS(INDIRECT(A$7),2,INDIRECT(B$7),3,INDIRECT(市民!E$7),11)</f>
        <v>0</v>
      </c>
      <c r="U72" s="13">
        <f ca="1">COUNTIFS(INDIRECT(A$7),1,INDIRECT(B$7),1,INDIRECT(市民!E$7),11)+COUNTIFS(INDIRECT(A$7),1,INDIRECT(B$7),2,INDIRECT(市民!E$7),11)+COUNTIFS(INDIRECT(A$7),2,INDIRECT(B$7),1,INDIRECT(市民!E$7),11)+COUNTIFS(INDIRECT(A$7),2,INDIRECT(B$7),2,INDIRECT(市民!E$7),11)</f>
        <v>87</v>
      </c>
      <c r="V72" s="12">
        <f ca="1">COUNTIFS(INDIRECT(A$7),4,INDIRECT(B$7),1,INDIRECT(市民!E$7),11)+COUNTIFS(INDIRECT(A$7),3,INDIRECT(B$7),1,INDIRECT(市民!E$7),11)</f>
        <v>0</v>
      </c>
      <c r="W72" s="13">
        <f ca="1">COUNTIFS(INDIRECT(A$7),4,INDIRECT(B$7),2,INDIRECT(市民!E$7),11)+COUNTIFS(INDIRECT(A$7),3,INDIRECT(B$7),2,INDIRECT(市民!E$7),11)</f>
        <v>0</v>
      </c>
      <c r="X72" s="13">
        <f ca="1">COUNTIFS(INDIRECT(A$7),1,INDIRECT(B$7),1,INDIRECT(市民!E$7),11)+COUNTIFS(INDIRECT(A$7),2,INDIRECT(B$7),1,INDIRECT(市民!E$7),11)</f>
        <v>51</v>
      </c>
      <c r="Y72" s="13">
        <f ca="1">COUNTIFS(INDIRECT(A$7),1,INDIRECT(B$7),2,INDIRECT(市民!E$7),11)+COUNTIFS(INDIRECT(A$7),2,INDIRECT(B$7),2,INDIRECT(市民!E$7),11)</f>
        <v>36</v>
      </c>
      <c r="Z72" s="12">
        <f ca="1">COUNTIFS(INDIRECT(A$7),1,INDIRECT(B$7),4,INDIRECT(市民!E$7),11)+COUNTIFS(INDIRECT(A$7),1,INDIRECT(B$7),3,INDIRECT(市民!E$7),11)</f>
        <v>0</v>
      </c>
      <c r="AA72" s="13">
        <f ca="1">COUNTIFS(INDIRECT(A$7),1,INDIRECT(B$7),1,INDIRECT(市民!E$7),11)+COUNTIFS(INDIRECT(A$7),1,INDIRECT(B$7),2,INDIRECT(市民!E$7),11)</f>
        <v>51</v>
      </c>
      <c r="AB72" s="13">
        <f ca="1">COUNTIFS(INDIRECT(A$7),2,INDIRECT(B$7),4,INDIRECT(市民!E$7),11)+COUNTIFS(INDIRECT(A$7),2,INDIRECT(B$7),3,INDIRECT(市民!E$7),11)</f>
        <v>0</v>
      </c>
      <c r="AC72" s="13">
        <f ca="1">COUNTIFS(INDIRECT(A$7),2,INDIRECT(B$7),1,INDIRECT(市民!E$7),11)+COUNTIFS(INDIRECT(A$7),2,INDIRECT(B$7),2,INDIRECT(市民!E$7),11)</f>
        <v>36</v>
      </c>
    </row>
    <row r="73" spans="1:29" ht="15.95" customHeight="1">
      <c r="A73" s="119"/>
      <c r="B73" s="115"/>
      <c r="C73" s="32" t="s">
        <v>46</v>
      </c>
      <c r="D73" s="151">
        <f ca="1">D72/$Q72</f>
        <v>0.58620689655172409</v>
      </c>
      <c r="E73" s="142"/>
      <c r="F73" s="142"/>
      <c r="G73" s="134">
        <f ca="1">G72/Q72</f>
        <v>0</v>
      </c>
      <c r="H73" s="134"/>
      <c r="I73" s="134"/>
      <c r="J73" s="142">
        <f ca="1">J72/Q72</f>
        <v>0</v>
      </c>
      <c r="K73" s="142"/>
      <c r="L73" s="142"/>
      <c r="M73" s="134">
        <f ca="1">M72/Q72</f>
        <v>0.41379310344827586</v>
      </c>
      <c r="N73" s="134"/>
      <c r="O73" s="134"/>
      <c r="P73" s="27">
        <f ca="1">P72/Q72</f>
        <v>0</v>
      </c>
      <c r="Q73" s="15"/>
    </row>
    <row r="74" spans="1:29" ht="15.95" customHeight="1">
      <c r="A74" s="119"/>
      <c r="B74" s="112" t="s">
        <v>59</v>
      </c>
      <c r="C74" s="35" t="s">
        <v>10</v>
      </c>
      <c r="D74" s="144">
        <f ca="1">IF(AND(A6=4,B6=4),R74,IF(AND(A6=4,B6=2),V74,IF(AND(A6=2,B6=4),Z74,COUNTIFS(INDIRECT(A$7),1,INDIRECT(B$7),1,INDIRECT(市民!E$7),12))))</f>
        <v>49</v>
      </c>
      <c r="E74" s="143"/>
      <c r="F74" s="143"/>
      <c r="G74" s="135">
        <f ca="1">IF(AND(A6=4,B6=4),S74,IF(AND(A6=4,B6=2),W74,IF(AND(A6=2,B6=4),AA74,COUNTIFS(INDIRECT(A$7),1,INDIRECT(B$7),2,INDIRECT(市民!E$7),12))))</f>
        <v>0</v>
      </c>
      <c r="H74" s="135"/>
      <c r="I74" s="135"/>
      <c r="J74" s="143">
        <f ca="1">IF(AND(A6=4,B6=4),T74,IF(AND(A6=4,B6=2),X74,IF(AND(A6=2,B6=4),AB74,COUNTIFS(INDIRECT(A$7),2,INDIRECT(B$7),1,INDIRECT(市民!E$7),12))))</f>
        <v>0</v>
      </c>
      <c r="K74" s="143"/>
      <c r="L74" s="143"/>
      <c r="M74" s="135">
        <f ca="1">IF(AND(A6=4,B6=4),U74,IF(AND(A6=4,B6=2),Y74,IF(AND(A6=2,B6=4),AC74,COUNTIFS(INDIRECT(A$7),2,INDIRECT(B$7),2,INDIRECT(市民!E$7),12))))</f>
        <v>39</v>
      </c>
      <c r="N74" s="135"/>
      <c r="O74" s="135"/>
      <c r="P74" s="29">
        <f ca="1">COUNTIFS(INDIRECT($B$7),"",市民!$E$8:$E$1398,12)+COUNTIFS(INDIRECT($A$7),"",市民!$E$8:$E$1398,12)+COUNTIFS(INDIRECT($B$7),0,市民!$E$8:$E$1398,12)+COUNTIFS(INDIRECT($A$7),0,市民!$E$8:$E$1398,12)-COUNTIFS(INDIRECT(A7),"",INDIRECT(B7),"",市民!$E$8:$E$1398,12)-COUNTIFS(INDIRECT(A7),"*",INDIRECT(B7),"",市民!$E$8:$E$1398,12)-COUNTIFS(INDIRECT(A7),"",INDIRECT(B7),"*",市民!$E$8:$E$1398,12)-COUNTIFS(INDIRECT(A7),0,INDIRECT(B7),0,市民!$E$8:$E$1398,12)-COUNTIFS(INDIRECT(A7),"",INDIRECT(B7),0,市民!$E$8:$E$1398,12)-COUNTIFS(INDIRECT(A7),"*",INDIRECT(B7),0,市民!$E$8:$E$1398,12)-COUNTIFS(INDIRECT(A7),0,INDIRECT(B7),"",市民!$E$8:$E$1398,12)-COUNTIFS(INDIRECT(A7),0,INDIRECT(B7),"*",市民!$E$8:$E$1398,12)</f>
        <v>0</v>
      </c>
      <c r="Q74" s="15">
        <f ca="1">SUM(D74:P74)</f>
        <v>88</v>
      </c>
      <c r="R74">
        <f ca="1">COUNTIFS(INDIRECT(A$7),4,INDIRECT(B$7),4,INDIRECT(市民!E$7),12)+COUNTIFS(INDIRECT(A$7),4,INDIRECT(B$7),3,INDIRECT(市民!E$7),12)+COUNTIFS(INDIRECT(A$7),3,INDIRECT(B$7),4,INDIRECT(市民!E$7),12)+COUNTIFS(INDIRECT(A$7),3,INDIRECT(B$7),3,INDIRECT(市民!E$7),12)</f>
        <v>0</v>
      </c>
      <c r="S74">
        <f ca="1">COUNTIFS(INDIRECT(A$7),4,INDIRECT(B$7),1,INDIRECT(市民!E$7),12)+COUNTIFS(INDIRECT(A$7),4,INDIRECT(B$7),2,INDIRECT(市民!E$7),12)+COUNTIFS(INDIRECT(A$7),3,INDIRECT(B$7),1,INDIRECT(市民!E$7),12)+COUNTIFS(INDIRECT(A$7),3,INDIRECT(B$7),2,INDIRECT(市民!E$7),12)</f>
        <v>0</v>
      </c>
      <c r="T74">
        <f ca="1">COUNTIFS(INDIRECT(A$7),1,INDIRECT(B$7),3,INDIRECT(市民!E$7),12)+COUNTIFS(INDIRECT(A$7),1,INDIRECT(B$7),4,INDIRECT(市民!E$7),12)+COUNTIFS(INDIRECT(A$7),2,INDIRECT(B$7),4,INDIRECT(市民!E$7),12)+COUNTIFS(INDIRECT(A$7),2,INDIRECT(B$7),3,INDIRECT(市民!E$7),12)</f>
        <v>0</v>
      </c>
      <c r="U74" s="13">
        <f ca="1">COUNTIFS(INDIRECT(A$7),1,INDIRECT(B$7),1,INDIRECT(市民!E$7),12)+COUNTIFS(INDIRECT(A$7),1,INDIRECT(B$7),2,INDIRECT(市民!E$7),12)+COUNTIFS(INDIRECT(A$7),2,INDIRECT(B$7),1,INDIRECT(市民!E$7),12)+COUNTIFS(INDIRECT(A$7),2,INDIRECT(B$7),2,INDIRECT(市民!E$7),12)</f>
        <v>88</v>
      </c>
      <c r="V74" s="12">
        <f ca="1">COUNTIFS(INDIRECT(A$7),4,INDIRECT(B$7),1,INDIRECT(市民!E$7),12)+COUNTIFS(INDIRECT(A$7),3,INDIRECT(B$7),1,INDIRECT(市民!E$7),12)</f>
        <v>0</v>
      </c>
      <c r="W74" s="13">
        <f ca="1">COUNTIFS(INDIRECT(A$7),4,INDIRECT(B$7),2,INDIRECT(市民!E$7),12)+COUNTIFS(INDIRECT(A$7),3,INDIRECT(B$7),2,INDIRECT(市民!E$7),12)</f>
        <v>0</v>
      </c>
      <c r="X74" s="13">
        <f ca="1">COUNTIFS(INDIRECT(A$7),1,INDIRECT(B$7),1,INDIRECT(市民!E$7),12)+COUNTIFS(INDIRECT(A$7),2,INDIRECT(B$7),1,INDIRECT(市民!E$7),12)</f>
        <v>49</v>
      </c>
      <c r="Y74" s="13">
        <f ca="1">COUNTIFS(INDIRECT(A$7),1,INDIRECT(B$7),2,INDIRECT(市民!E$7),12)+COUNTIFS(INDIRECT(A$7),2,INDIRECT(B$7),2,INDIRECT(市民!E$7),12)</f>
        <v>39</v>
      </c>
      <c r="Z74" s="12">
        <f ca="1">COUNTIFS(INDIRECT(A$7),1,INDIRECT(B$7),4,INDIRECT(市民!E$7),12)+COUNTIFS(INDIRECT(A$7),1,INDIRECT(B$7),3,INDIRECT(市民!E$7),12)</f>
        <v>0</v>
      </c>
      <c r="AA74" s="13">
        <f ca="1">COUNTIFS(INDIRECT(A$7),1,INDIRECT(B$7),1,INDIRECT(市民!E$7),12)+COUNTIFS(INDIRECT(A$7),1,INDIRECT(B$7),2,INDIRECT(市民!E$7),12)</f>
        <v>49</v>
      </c>
      <c r="AB74" s="13">
        <f ca="1">COUNTIFS(INDIRECT(A$7),2,INDIRECT(B$7),4,INDIRECT(市民!E$7),12)+COUNTIFS(INDIRECT(A$7),2,INDIRECT(B$7),3,INDIRECT(市民!E$7),12)</f>
        <v>0</v>
      </c>
      <c r="AC74" s="13">
        <f ca="1">COUNTIFS(INDIRECT(A$7),2,INDIRECT(B$7),1,INDIRECT(市民!E$7),12)+COUNTIFS(INDIRECT(A$7),2,INDIRECT(B$7),2,INDIRECT(市民!E$7),12)</f>
        <v>39</v>
      </c>
    </row>
    <row r="75" spans="1:29" ht="15.95" customHeight="1">
      <c r="A75" s="119"/>
      <c r="B75" s="115"/>
      <c r="C75" s="32" t="s">
        <v>46</v>
      </c>
      <c r="D75" s="151">
        <f ca="1">D74/$Q74</f>
        <v>0.55681818181818177</v>
      </c>
      <c r="E75" s="142"/>
      <c r="F75" s="142"/>
      <c r="G75" s="134">
        <f ca="1">G74/Q74</f>
        <v>0</v>
      </c>
      <c r="H75" s="134"/>
      <c r="I75" s="134"/>
      <c r="J75" s="142">
        <f ca="1">J74/Q74</f>
        <v>0</v>
      </c>
      <c r="K75" s="142"/>
      <c r="L75" s="142"/>
      <c r="M75" s="134">
        <f ca="1">M74/Q74</f>
        <v>0.44318181818181818</v>
      </c>
      <c r="N75" s="134"/>
      <c r="O75" s="134"/>
      <c r="P75" s="27">
        <f ca="1">P74/Q74</f>
        <v>0</v>
      </c>
      <c r="Q75" s="15"/>
    </row>
    <row r="76" spans="1:29" ht="15.95" customHeight="1">
      <c r="A76" s="119"/>
      <c r="B76" s="112" t="s">
        <v>60</v>
      </c>
      <c r="C76" s="35" t="s">
        <v>10</v>
      </c>
      <c r="D76" s="144">
        <f ca="1">IF(AND(A6=4,B6=4),R76,IF(AND(A6=4,B6=2),V76,IF(AND(A6=2,B6=4),Z76,COUNTIFS(INDIRECT(A$7),1,INDIRECT(B$7),1,INDIRECT(市民!E$7),13))))</f>
        <v>47</v>
      </c>
      <c r="E76" s="143"/>
      <c r="F76" s="143"/>
      <c r="G76" s="135">
        <f ca="1">IF(AND(A6=4,B6=4),S76,IF(AND(A6=4,B6=2),W76,IF(AND(A6=2,B6=4),AA76,COUNTIFS(INDIRECT(A$7),1,INDIRECT(B$7),2,INDIRECT(市民!E$7),13))))</f>
        <v>0</v>
      </c>
      <c r="H76" s="135"/>
      <c r="I76" s="135"/>
      <c r="J76" s="143">
        <f ca="1">IF(AND(A6=4,B6=4),T76,IF(AND(A6=4,B6=2),X76,IF(AND(A6=2,B6=4),AB76,COUNTIFS(INDIRECT(A$7),2,INDIRECT(B$7),1,INDIRECT(市民!E$7),13))))</f>
        <v>0</v>
      </c>
      <c r="K76" s="143"/>
      <c r="L76" s="143"/>
      <c r="M76" s="135">
        <f ca="1">IF(AND(A6=4,B6=4),U76,IF(AND(A6=4,B6=2),Y76,IF(AND(A6=2,B6=4),AC76,COUNTIFS(INDIRECT(A$7),2,INDIRECT(B$7),2,INDIRECT(市民!E$7),13))))</f>
        <v>25</v>
      </c>
      <c r="N76" s="135"/>
      <c r="O76" s="135"/>
      <c r="P76" s="29">
        <f ca="1">COUNTIFS(INDIRECT($B$7),"",市民!$E$8:$E$1398,13)+COUNTIFS(INDIRECT($A$7),"",市民!$E$8:$E$1398,13)+COUNTIFS(INDIRECT($B$7),0,市民!$E$8:$E$1398,13)+COUNTIFS(INDIRECT($A$7),0,市民!$E$8:$E$1398,13)-COUNTIFS(INDIRECT(A7),"",INDIRECT(B7),"",市民!$E$8:$E$1398,13)-COUNTIFS(INDIRECT(A7),"*",INDIRECT(B7),"",市民!$E$8:$E$1398,13)-COUNTIFS(INDIRECT(A7),"",INDIRECT(B7),"*",市民!$E$8:$E$1398,13)-COUNTIFS(INDIRECT(A7),0,INDIRECT(B7),0,市民!$E$8:$E$1398,13)-COUNTIFS(INDIRECT(A7),"",INDIRECT(B7),0,市民!$E$8:$E$1398,13)-COUNTIFS(INDIRECT(A7),"*",INDIRECT(B7),0,市民!$E$8:$E$1398,13)-COUNTIFS(INDIRECT(A7),0,INDIRECT(B7),"",市民!$E$8:$E$1398,13)-COUNTIFS(INDIRECT(A7),0,INDIRECT(B7),"*",市民!$E$8:$E$1398,13)</f>
        <v>1</v>
      </c>
      <c r="Q76" s="15">
        <f ca="1">SUM(D76:P76)</f>
        <v>73</v>
      </c>
      <c r="R76">
        <f ca="1">COUNTIFS(INDIRECT(A$7),4,INDIRECT(B$7),4,INDIRECT(市民!E$7),13)+COUNTIFS(INDIRECT(A$7),4,INDIRECT(B$7),3,INDIRECT(市民!E$7),13)+COUNTIFS(INDIRECT(A$7),3,INDIRECT(B$7),4,INDIRECT(市民!E$7),13)+COUNTIFS(INDIRECT(A$7),3,INDIRECT(B$7),3,INDIRECT(市民!E$7),13)</f>
        <v>0</v>
      </c>
      <c r="S76">
        <f ca="1">COUNTIFS(INDIRECT(A$7),4,INDIRECT(B$7),1,INDIRECT(市民!E$7),13)+COUNTIFS(INDIRECT(A$7),4,INDIRECT(B$7),2,INDIRECT(市民!E$7),13)+COUNTIFS(INDIRECT(A$7),3,INDIRECT(B$7),1,INDIRECT(市民!E$7),13)+COUNTIFS(INDIRECT(A$7),3,INDIRECT(B$7),2,INDIRECT(市民!E$7),13)</f>
        <v>0</v>
      </c>
      <c r="T76">
        <f ca="1">COUNTIFS(INDIRECT(A$7),1,INDIRECT(B$7),3,INDIRECT(市民!E$7),13)+COUNTIFS(INDIRECT(A$7),1,INDIRECT(B$7),4,INDIRECT(市民!E$7),13)+COUNTIFS(INDIRECT(A$7),2,INDIRECT(B$7),4,INDIRECT(市民!E$7),13)+COUNTIFS(INDIRECT(A$7),2,INDIRECT(B$7),3,INDIRECT(市民!E$7),13)</f>
        <v>0</v>
      </c>
      <c r="U76" s="13">
        <f ca="1">COUNTIFS(INDIRECT(A$7),1,INDIRECT(B$7),1,INDIRECT(市民!E$7),13)+COUNTIFS(INDIRECT(A$7),1,INDIRECT(B$7),2,INDIRECT(市民!E$7),13)+COUNTIFS(INDIRECT(A$7),2,INDIRECT(B$7),1,INDIRECT(市民!E$7),13)+COUNTIFS(INDIRECT(A$7),2,INDIRECT(B$7),2,INDIRECT(市民!E$7),13)</f>
        <v>72</v>
      </c>
      <c r="V76" s="12">
        <f ca="1">COUNTIFS(INDIRECT(A$7),4,INDIRECT(B$7),1,INDIRECT(市民!E$7),13)+COUNTIFS(INDIRECT(A$7),3,INDIRECT(B$7),1,INDIRECT(市民!E$7),13)</f>
        <v>0</v>
      </c>
      <c r="W76" s="13">
        <f ca="1">COUNTIFS(INDIRECT(A$7),4,INDIRECT(B$7),2,INDIRECT(市民!E$7),13)+COUNTIFS(INDIRECT(A$7),3,INDIRECT(B$7),2,INDIRECT(市民!E$7),13)</f>
        <v>0</v>
      </c>
      <c r="X76" s="13">
        <f ca="1">COUNTIFS(INDIRECT(A$7),1,INDIRECT(B$7),1,INDIRECT(市民!E$7),13)+COUNTIFS(INDIRECT(A$7),2,INDIRECT(B$7),1,INDIRECT(市民!E$7),13)</f>
        <v>47</v>
      </c>
      <c r="Y76" s="13">
        <f ca="1">COUNTIFS(INDIRECT(A$7),1,INDIRECT(B$7),2,INDIRECT(市民!E$7),13)+COUNTIFS(INDIRECT(A$7),2,INDIRECT(B$7),2,INDIRECT(市民!E$7),13)</f>
        <v>25</v>
      </c>
      <c r="Z76" s="12">
        <f ca="1">COUNTIFS(INDIRECT(A$7),1,INDIRECT(B$7),4,INDIRECT(市民!E$7),13)+COUNTIFS(INDIRECT(A$7),1,INDIRECT(B$7),3,INDIRECT(市民!E$7),13)</f>
        <v>0</v>
      </c>
      <c r="AA76" s="13">
        <f ca="1">COUNTIFS(INDIRECT(A$7),1,INDIRECT(B$7),1,INDIRECT(市民!E$7),13)+COUNTIFS(INDIRECT(A$7),1,INDIRECT(B$7),2,INDIRECT(市民!E$7),13)</f>
        <v>47</v>
      </c>
      <c r="AB76" s="13">
        <f ca="1">COUNTIFS(INDIRECT(A$7),2,INDIRECT(B$7),4,INDIRECT(市民!E$7),13)+COUNTIFS(INDIRECT(A$7),2,INDIRECT(B$7),3,INDIRECT(市民!E$7),13)</f>
        <v>0</v>
      </c>
      <c r="AC76" s="13">
        <f ca="1">COUNTIFS(INDIRECT(A$7),2,INDIRECT(B$7),1,INDIRECT(市民!E$7),13)+COUNTIFS(INDIRECT(A$7),2,INDIRECT(B$7),2,INDIRECT(市民!E$7),13)</f>
        <v>25</v>
      </c>
    </row>
    <row r="77" spans="1:29" ht="15.95" customHeight="1">
      <c r="A77" s="119"/>
      <c r="B77" s="115"/>
      <c r="C77" s="32" t="s">
        <v>46</v>
      </c>
      <c r="D77" s="151">
        <f ca="1">D76/$Q76</f>
        <v>0.64383561643835618</v>
      </c>
      <c r="E77" s="142"/>
      <c r="F77" s="142"/>
      <c r="G77" s="134">
        <f ca="1">G76/Q76</f>
        <v>0</v>
      </c>
      <c r="H77" s="134"/>
      <c r="I77" s="134"/>
      <c r="J77" s="142">
        <f ca="1">J76/Q76</f>
        <v>0</v>
      </c>
      <c r="K77" s="142"/>
      <c r="L77" s="142"/>
      <c r="M77" s="134">
        <f ca="1">M76/Q76</f>
        <v>0.34246575342465752</v>
      </c>
      <c r="N77" s="134"/>
      <c r="O77" s="134"/>
      <c r="P77" s="27">
        <f ca="1">P76/Q76</f>
        <v>1.3698630136986301E-2</v>
      </c>
      <c r="Q77" s="15"/>
    </row>
    <row r="78" spans="1:29" ht="15.95" customHeight="1">
      <c r="A78" s="119"/>
      <c r="B78" s="112" t="s">
        <v>61</v>
      </c>
      <c r="C78" s="35" t="s">
        <v>10</v>
      </c>
      <c r="D78" s="144">
        <f ca="1">IF(AND(A6=4,B6=4),R78,IF(AND(A6=4,B6=2),V78,IF(AND(A6=2,B6=4),Z78,COUNTIFS(INDIRECT(A$7),1,INDIRECT(B$7),1,INDIRECT(市民!E$7),14))))</f>
        <v>21</v>
      </c>
      <c r="E78" s="143"/>
      <c r="F78" s="143"/>
      <c r="G78" s="135">
        <f ca="1">IF(AND(A6=4,B6=4),S78,IF(AND(A6=4,B6=2),W78,IF(AND(A6=2,B6=4),AA78,COUNTIFS(INDIRECT(A$7),1,INDIRECT(B$7),2,INDIRECT(市民!E$7),14))))</f>
        <v>0</v>
      </c>
      <c r="H78" s="135"/>
      <c r="I78" s="135"/>
      <c r="J78" s="143">
        <f ca="1">IF(AND(A6=4,B6=4),T78,IF(AND(A6=4,B6=2),X78,IF(AND(A6=2,B6=4),AB78,COUNTIFS(INDIRECT(A$7),2,INDIRECT(B$7),1,INDIRECT(市民!E$7),14))))</f>
        <v>0</v>
      </c>
      <c r="K78" s="143"/>
      <c r="L78" s="143"/>
      <c r="M78" s="135">
        <f ca="1">IF(AND(A6=4,B6=4),U78,IF(AND(A6=4,B6=2),Y78,IF(AND(A6=2,B6=4),AC78,COUNTIFS(INDIRECT(A$7),2,INDIRECT(B$7),2,INDIRECT(市民!E$7),14))))</f>
        <v>22</v>
      </c>
      <c r="N78" s="135"/>
      <c r="O78" s="135"/>
      <c r="P78" s="29">
        <f ca="1">COUNTIFS(INDIRECT($B$7),"",市民!$E$8:$E$1398,14)+COUNTIFS(INDIRECT($A$7),"",市民!$E$8:$E$1398,14)+COUNTIFS(INDIRECT($B$7),0,市民!$E$8:$E$1398,14)+COUNTIFS(INDIRECT($A$7),0,市民!$E$8:$E$1398,14)-COUNTIFS(INDIRECT(A7),"",INDIRECT(B7),"",市民!$E$8:$E$1398,14)-COUNTIFS(INDIRECT(A7),"*",INDIRECT(B7),"",市民!$E$8:$E$1398,14)-COUNTIFS(INDIRECT(A7),"",INDIRECT(B7),"*",市民!$E$8:$E$1398,14)-COUNTIFS(INDIRECT(A7),0,INDIRECT(B7),0,市民!$E$8:$E$1398,14)-COUNTIFS(INDIRECT(A7),"",INDIRECT(B7),0,市民!$E$8:$E$1398,14)-COUNTIFS(INDIRECT(A7),"*",INDIRECT(B7),0,市民!$E$8:$E$1398,14)-COUNTIFS(INDIRECT(A7),0,INDIRECT(B7),"",市民!$E$8:$E$1398,14)-COUNTIFS(INDIRECT(A7),0,INDIRECT(B7),"*",市民!$E$8:$E$1398,14)</f>
        <v>0</v>
      </c>
      <c r="Q78" s="15">
        <f ca="1">SUM(D78:P78)</f>
        <v>43</v>
      </c>
      <c r="R78">
        <f ca="1">COUNTIFS(INDIRECT(A$7),4,INDIRECT(B$7),4,INDIRECT(市民!E$7),14)+COUNTIFS(INDIRECT(A$7),4,INDIRECT(B$7),3,INDIRECT(市民!E$7),14)+COUNTIFS(INDIRECT(A$7),3,INDIRECT(B$7),4,INDIRECT(市民!E$7),14)+COUNTIFS(INDIRECT(A$7),3,INDIRECT(B$7),3,INDIRECT(市民!E$7),14)</f>
        <v>0</v>
      </c>
      <c r="S78">
        <f ca="1">COUNTIFS(INDIRECT(A$7),4,INDIRECT(B$7),1,INDIRECT(市民!E$7),14)+COUNTIFS(INDIRECT(A$7),4,INDIRECT(B$7),2,INDIRECT(市民!E$7),14)+COUNTIFS(INDIRECT(A$7),3,INDIRECT(B$7),1,INDIRECT(市民!E$7),14)+COUNTIFS(INDIRECT(A$7),3,INDIRECT(B$7),2,INDIRECT(市民!E$7),14)</f>
        <v>0</v>
      </c>
      <c r="T78">
        <f ca="1">COUNTIFS(INDIRECT(A$7),1,INDIRECT(B$7),3,INDIRECT(市民!E$7),14)+COUNTIFS(INDIRECT(A$7),1,INDIRECT(B$7),4,INDIRECT(市民!E$7),14)+COUNTIFS(INDIRECT(A$7),2,INDIRECT(B$7),4,INDIRECT(市民!E$7),14)+COUNTIFS(INDIRECT(A$7),2,INDIRECT(B$7),3,INDIRECT(市民!E$7),14)</f>
        <v>0</v>
      </c>
      <c r="U78" s="13">
        <f ca="1">COUNTIFS(INDIRECT(A$7),1,INDIRECT(B$7),1,INDIRECT(市民!E$7),14)+COUNTIFS(INDIRECT(A$7),1,INDIRECT(B$7),2,INDIRECT(市民!E$7),14)+COUNTIFS(INDIRECT(A$7),2,INDIRECT(B$7),1,INDIRECT(市民!E$7),14)+COUNTIFS(INDIRECT(A$7),2,INDIRECT(B$7),2,INDIRECT(市民!E$7),14)</f>
        <v>43</v>
      </c>
      <c r="V78" s="12">
        <f ca="1">COUNTIFS(INDIRECT(A$7),4,INDIRECT(B$7),1,INDIRECT(市民!E$7),14)+COUNTIFS(INDIRECT(A$7),3,INDIRECT(B$7),1,INDIRECT(市民!E$7),14)</f>
        <v>0</v>
      </c>
      <c r="W78" s="13">
        <f ca="1">COUNTIFS(INDIRECT(A$7),4,INDIRECT(B$7),2,INDIRECT(市民!E$7),14)+COUNTIFS(INDIRECT(A$7),3,INDIRECT(B$7),2,INDIRECT(市民!E$7),14)</f>
        <v>0</v>
      </c>
      <c r="X78" s="13">
        <f ca="1">COUNTIFS(INDIRECT(A$7),1,INDIRECT(B$7),1,INDIRECT(市民!E$7),14)+COUNTIFS(INDIRECT(A$7),2,INDIRECT(B$7),1,INDIRECT(市民!E$7),14)</f>
        <v>21</v>
      </c>
      <c r="Y78" s="13">
        <f ca="1">COUNTIFS(INDIRECT(A$7),1,INDIRECT(B$7),2,INDIRECT(市民!E$7),14)+COUNTIFS(INDIRECT(A$7),2,INDIRECT(B$7),2,INDIRECT(市民!E$7),14)</f>
        <v>22</v>
      </c>
      <c r="Z78" s="12">
        <f ca="1">COUNTIFS(INDIRECT(A$7),1,INDIRECT(B$7),4,INDIRECT(市民!E$7),14)+COUNTIFS(INDIRECT(A$7),1,INDIRECT(B$7),3,INDIRECT(市民!E$7),14)</f>
        <v>0</v>
      </c>
      <c r="AA78" s="13">
        <f ca="1">COUNTIFS(INDIRECT(A$7),1,INDIRECT(B$7),1,INDIRECT(市民!E$7),14)+COUNTIFS(INDIRECT(A$7),1,INDIRECT(B$7),2,INDIRECT(市民!E$7),14)</f>
        <v>21</v>
      </c>
      <c r="AB78" s="13">
        <f ca="1">COUNTIFS(INDIRECT(A$7),2,INDIRECT(B$7),4,INDIRECT(市民!E$7),14)+COUNTIFS(INDIRECT(A$7),2,INDIRECT(B$7),3,INDIRECT(市民!E$7),14)</f>
        <v>0</v>
      </c>
      <c r="AC78" s="13">
        <f ca="1">COUNTIFS(INDIRECT(A$7),2,INDIRECT(B$7),1,INDIRECT(市民!E$7),14)+COUNTIFS(INDIRECT(A$7),2,INDIRECT(B$7),2,INDIRECT(市民!E$7),14)</f>
        <v>22</v>
      </c>
    </row>
    <row r="79" spans="1:29" ht="15.95" customHeight="1">
      <c r="A79" s="119"/>
      <c r="B79" s="115"/>
      <c r="C79" s="32" t="s">
        <v>45</v>
      </c>
      <c r="D79" s="151">
        <f ca="1">D78/$Q78</f>
        <v>0.48837209302325579</v>
      </c>
      <c r="E79" s="142"/>
      <c r="F79" s="142"/>
      <c r="G79" s="134">
        <f ca="1">G78/Q78</f>
        <v>0</v>
      </c>
      <c r="H79" s="134"/>
      <c r="I79" s="134"/>
      <c r="J79" s="142">
        <f ca="1">J78/Q78</f>
        <v>0</v>
      </c>
      <c r="K79" s="142"/>
      <c r="L79" s="142"/>
      <c r="M79" s="134">
        <f ca="1">M78/Q78</f>
        <v>0.51162790697674421</v>
      </c>
      <c r="N79" s="134"/>
      <c r="O79" s="134"/>
      <c r="P79" s="27">
        <f ca="1">P78/Q78</f>
        <v>0</v>
      </c>
      <c r="Q79" s="15"/>
    </row>
    <row r="80" spans="1:29" ht="15.95" customHeight="1">
      <c r="A80" s="119"/>
      <c r="B80" s="112" t="s">
        <v>62</v>
      </c>
      <c r="C80" s="35" t="s">
        <v>10</v>
      </c>
      <c r="D80" s="144">
        <f ca="1">IF(AND(A6=4,B6=4),R80,IF(AND(A6=4,B6=2),V80,IF(AND(A6=2,B6=4),Z80,COUNTIFS(INDIRECT(A$7),1,INDIRECT(B$7),1,INDIRECT(市民!E$7),15))))</f>
        <v>50</v>
      </c>
      <c r="E80" s="143"/>
      <c r="F80" s="143"/>
      <c r="G80" s="135">
        <f ca="1">IF(AND(A6=4,B6=4),S80,IF(AND(A6=4,B6=2),W80,IF(AND(A6=2,B6=4),AA80,COUNTIFS(INDIRECT(A$7),1,INDIRECT(B$7),2,INDIRECT(市民!E$7),15))))</f>
        <v>0</v>
      </c>
      <c r="H80" s="135"/>
      <c r="I80" s="135"/>
      <c r="J80" s="143">
        <f ca="1">IF(AND(A6=4,B6=4),T80,IF(AND(A6=4,B6=2),X80,IF(AND(A6=2,B6=4),AB80,COUNTIFS(INDIRECT(A$7),2,INDIRECT(B$7),1,INDIRECT(市民!E$7),15))))</f>
        <v>0</v>
      </c>
      <c r="K80" s="143"/>
      <c r="L80" s="143"/>
      <c r="M80" s="135">
        <f ca="1">IF(AND(A6=4,B6=4),U80,IF(AND(A6=4,B6=2),Y80,IF(AND(A6=2,B6=4),AC80,COUNTIFS(INDIRECT(A$7),2,INDIRECT(B$7),2,INDIRECT(市民!E$7),15))))</f>
        <v>25</v>
      </c>
      <c r="N80" s="135"/>
      <c r="O80" s="135"/>
      <c r="P80" s="29">
        <f ca="1">COUNTIFS(INDIRECT($B$7),"",市民!$E$8:$E$1398,15)+COUNTIFS(INDIRECT($A$7),"",市民!$E$8:$E$1398,15)+COUNTIFS(INDIRECT($B$7),0,市民!$E$8:$E$1398,15)+COUNTIFS(INDIRECT($A$7),0,市民!$E$8:$E$1398,15)-COUNTIFS(INDIRECT(A7),"",INDIRECT(B7),"",市民!$E$8:$E$1398,15)-COUNTIFS(INDIRECT(A7),"*",INDIRECT(B7),"",市民!$E$8:$E$1398,15)-COUNTIFS(INDIRECT(A7),"",INDIRECT(B7),"*",市民!$E$8:$E$1398,15)-COUNTIFS(INDIRECT(A7),0,INDIRECT(B7),0,市民!$E$8:$E$1398,15)-COUNTIFS(INDIRECT(A7),"",INDIRECT(B7),0,市民!$E$8:$E$1398,15)-COUNTIFS(INDIRECT(A7),"*",INDIRECT(B7),0,市民!$E$8:$E$1398,15)-COUNTIFS(INDIRECT(A7),0,INDIRECT(B7),"",市民!$E$8:$E$1398,15)-COUNTIFS(INDIRECT(A7),0,INDIRECT(B7),"*",市民!$E$8:$E$1398,15)</f>
        <v>0</v>
      </c>
      <c r="Q80" s="15">
        <f ca="1">SUM(D80:P80)</f>
        <v>75</v>
      </c>
      <c r="R80">
        <f ca="1">COUNTIFS(INDIRECT(A$7),4,INDIRECT(B$7),4,INDIRECT(市民!E$7),15)+COUNTIFS(INDIRECT(A$7),4,INDIRECT(B$7),3,INDIRECT(市民!E$7),15)+COUNTIFS(INDIRECT(A$7),3,INDIRECT(B$7),4,INDIRECT(市民!E$7),15)+COUNTIFS(INDIRECT(A$7),3,INDIRECT(B$7),3,INDIRECT(市民!E$7),15)</f>
        <v>0</v>
      </c>
      <c r="S80">
        <f ca="1">COUNTIFS(INDIRECT(A$7),4,INDIRECT(B$7),1,INDIRECT(市民!E$7),15)+COUNTIFS(INDIRECT(A$7),4,INDIRECT(B$7),2,INDIRECT(市民!E$7),15)+COUNTIFS(INDIRECT(A$7),3,INDIRECT(B$7),1,INDIRECT(市民!E$7),15)+COUNTIFS(INDIRECT(A$7),3,INDIRECT(B$7),2,INDIRECT(市民!E$7),15)</f>
        <v>0</v>
      </c>
      <c r="T80">
        <f ca="1">COUNTIFS(INDIRECT(A$7),1,INDIRECT(B$7),3,INDIRECT(市民!E$7),15)+COUNTIFS(INDIRECT(A$7),1,INDIRECT(B$7),4,INDIRECT(市民!E$7),15)+COUNTIFS(INDIRECT(A$7),2,INDIRECT(B$7),4,INDIRECT(市民!E$7),15)+COUNTIFS(INDIRECT(A$7),2,INDIRECT(B$7),3,INDIRECT(市民!E$7),15)</f>
        <v>0</v>
      </c>
      <c r="U80" s="13">
        <f ca="1">COUNTIFS(INDIRECT(A$7),1,INDIRECT(B$7),1,INDIRECT(市民!E$7),15)+COUNTIFS(INDIRECT(A$7),1,INDIRECT(B$7),2,INDIRECT(市民!E$7),15)+COUNTIFS(INDIRECT(A$7),2,INDIRECT(B$7),1,INDIRECT(市民!E$7),15)+COUNTIFS(INDIRECT(A$7),2,INDIRECT(B$7),2,INDIRECT(市民!E$7),15)</f>
        <v>75</v>
      </c>
      <c r="V80" s="12">
        <f ca="1">COUNTIFS(INDIRECT(A$7),4,INDIRECT(B$7),1,INDIRECT(市民!E$7),15)+COUNTIFS(INDIRECT(A$7),3,INDIRECT(B$7),1,INDIRECT(市民!E$7),15)</f>
        <v>0</v>
      </c>
      <c r="W80" s="13">
        <f ca="1">COUNTIFS(INDIRECT(A$7),4,INDIRECT(B$7),2,INDIRECT(市民!E$7),15)+COUNTIFS(INDIRECT(A$7),3,INDIRECT(B$7),2,INDIRECT(市民!E$7),15)</f>
        <v>0</v>
      </c>
      <c r="X80" s="13">
        <f ca="1">COUNTIFS(INDIRECT(A$7),1,INDIRECT(B$7),1,INDIRECT(市民!E$7),15)+COUNTIFS(INDIRECT(A$7),2,INDIRECT(B$7),1,INDIRECT(市民!E$7),15)</f>
        <v>50</v>
      </c>
      <c r="Y80" s="13">
        <f ca="1">COUNTIFS(INDIRECT(A$7),1,INDIRECT(B$7),2,INDIRECT(市民!E$7),15)+COUNTIFS(INDIRECT(A$7),2,INDIRECT(B$7),2,INDIRECT(市民!E$7),15)</f>
        <v>25</v>
      </c>
      <c r="Z80" s="12">
        <f ca="1">COUNTIFS(INDIRECT(A$7),1,INDIRECT(B$7),4,INDIRECT(市民!E$7),15)+COUNTIFS(INDIRECT(A$7),1,INDIRECT(B$7),3,INDIRECT(市民!E$7),15)</f>
        <v>0</v>
      </c>
      <c r="AA80" s="13">
        <f ca="1">COUNTIFS(INDIRECT(A$7),1,INDIRECT(B$7),1,INDIRECT(市民!E$7),15)+COUNTIFS(INDIRECT(A$7),1,INDIRECT(B$7),2,INDIRECT(市民!E$7),15)</f>
        <v>50</v>
      </c>
      <c r="AB80" s="13">
        <f ca="1">COUNTIFS(INDIRECT(A$7),2,INDIRECT(B$7),4,INDIRECT(市民!E$7),15)+COUNTIFS(INDIRECT(A$7),2,INDIRECT(B$7),3,INDIRECT(市民!E$7),15)</f>
        <v>0</v>
      </c>
      <c r="AC80" s="13">
        <f ca="1">COUNTIFS(INDIRECT(A$7),2,INDIRECT(B$7),1,INDIRECT(市民!E$7),15)+COUNTIFS(INDIRECT(A$7),2,INDIRECT(B$7),2,INDIRECT(市民!E$7),15)</f>
        <v>25</v>
      </c>
    </row>
    <row r="81" spans="1:29" ht="15.95" customHeight="1">
      <c r="A81" s="119"/>
      <c r="B81" s="115"/>
      <c r="C81" s="32" t="s">
        <v>46</v>
      </c>
      <c r="D81" s="151">
        <f ca="1">D80/$Q80</f>
        <v>0.66666666666666663</v>
      </c>
      <c r="E81" s="142"/>
      <c r="F81" s="142"/>
      <c r="G81" s="134">
        <f ca="1">G80/Q80</f>
        <v>0</v>
      </c>
      <c r="H81" s="134"/>
      <c r="I81" s="134"/>
      <c r="J81" s="142">
        <f ca="1">J80/Q80</f>
        <v>0</v>
      </c>
      <c r="K81" s="142"/>
      <c r="L81" s="142"/>
      <c r="M81" s="134">
        <f ca="1">M80/Q80</f>
        <v>0.33333333333333331</v>
      </c>
      <c r="N81" s="134"/>
      <c r="O81" s="134"/>
      <c r="P81" s="27">
        <f ca="1">P80/Q80</f>
        <v>0</v>
      </c>
      <c r="Q81" s="15"/>
    </row>
    <row r="82" spans="1:29" ht="15.95" customHeight="1">
      <c r="A82" s="119"/>
      <c r="B82" s="112" t="s">
        <v>63</v>
      </c>
      <c r="C82" s="35" t="s">
        <v>10</v>
      </c>
      <c r="D82" s="144">
        <f ca="1">IF(AND(A6=4,B6=4),R82,IF(AND(A6=4,B6=2),V82,IF(AND(A6=2,B6=4),Z82,COUNTIFS(INDIRECT(A$7),1,INDIRECT(B$7),1,INDIRECT(市民!E$7),16))))</f>
        <v>33</v>
      </c>
      <c r="E82" s="143"/>
      <c r="F82" s="143"/>
      <c r="G82" s="135">
        <f ca="1">IF(AND(A6=4,B6=4),S82,IF(AND(A6=4,B6=2),W82,IF(AND(A6=2,B6=4),AA82,COUNTIFS(INDIRECT(A$7),1,INDIRECT(B$7),2,INDIRECT(市民!E$7),16))))</f>
        <v>0</v>
      </c>
      <c r="H82" s="135"/>
      <c r="I82" s="135"/>
      <c r="J82" s="143">
        <f ca="1">IF(AND(A6=4,B6=4),T82,IF(AND(A6=4,B6=2),X82,IF(AND(A6=2,B6=4),AB82,COUNTIFS(INDIRECT(A$7),2,INDIRECT(B$7),1,INDIRECT(市民!E$7),16))))</f>
        <v>0</v>
      </c>
      <c r="K82" s="143"/>
      <c r="L82" s="143"/>
      <c r="M82" s="135">
        <f ca="1">IF(AND(A6=4,B6=4),U82,IF(AND(A6=4,B6=2),Y82,IF(AND(A6=2,B6=4),AC82,COUNTIFS(INDIRECT(A$7),2,INDIRECT(B$7),2,INDIRECT(市民!E$7),16))))</f>
        <v>31</v>
      </c>
      <c r="N82" s="135"/>
      <c r="O82" s="135"/>
      <c r="P82" s="29">
        <f ca="1">COUNTIFS(INDIRECT($B$7),"",市民!$E$8:$E$1398,16)+COUNTIFS(INDIRECT($A$7),"",市民!$E$8:$E$1398,16)+COUNTIFS(INDIRECT($B$7),0,市民!$E$8:$E$1398,16)+COUNTIFS(INDIRECT($A$7),0,市民!$E$8:$E$1398,16)-COUNTIFS(INDIRECT(A7),"",INDIRECT(B7),"",市民!$E$8:$E$1398,16)-COUNTIFS(INDIRECT(A7),"*",INDIRECT(B7),"",市民!$E$8:$E$1398,16)-COUNTIFS(INDIRECT(A7),"",INDIRECT(B7),"*",市民!$E$8:$E$1398,16)-COUNTIFS(INDIRECT(A7),0,INDIRECT(B7),0,市民!$E$8:$E$1398,16)-COUNTIFS(INDIRECT(A7),"",INDIRECT(B7),0,市民!$E$8:$E$1398,16)-COUNTIFS(INDIRECT(A7),"*",INDIRECT(B7),0,市民!$E$8:$E$1398,16)-COUNTIFS(INDIRECT(A7),0,INDIRECT(B7),"",市民!$E$8:$E$1398,16)-COUNTIFS(INDIRECT(A7),0,INDIRECT(B7),"*",市民!$E$8:$E$1398,16)</f>
        <v>0</v>
      </c>
      <c r="Q82" s="15">
        <f ca="1">SUM(D82:P82)</f>
        <v>64</v>
      </c>
      <c r="R82">
        <f ca="1">COUNTIFS(INDIRECT(A$7),4,INDIRECT(B$7),4,INDIRECT(市民!E$7),16)+COUNTIFS(INDIRECT(A$7),4,INDIRECT(B$7),3,INDIRECT(市民!E$7),16)+COUNTIFS(INDIRECT(A$7),3,INDIRECT(B$7),4,INDIRECT(市民!E$7),16)+COUNTIFS(INDIRECT(A$7),3,INDIRECT(B$7),3,INDIRECT(市民!E$7),16)</f>
        <v>0</v>
      </c>
      <c r="S82">
        <f ca="1">COUNTIFS(INDIRECT(A$7),4,INDIRECT(B$7),1,INDIRECT(市民!E$7),16)+COUNTIFS(INDIRECT(A$7),4,INDIRECT(B$7),2,INDIRECT(市民!E$7),16)+COUNTIFS(INDIRECT(A$7),3,INDIRECT(B$7),1,INDIRECT(市民!E$7),16)+COUNTIFS(INDIRECT(A$7),3,INDIRECT(B$7),2,INDIRECT(市民!E$7),16)</f>
        <v>0</v>
      </c>
      <c r="T82">
        <f ca="1">COUNTIFS(INDIRECT(A$7),1,INDIRECT(B$7),3,INDIRECT(市民!E$7),16)+COUNTIFS(INDIRECT(A$7),1,INDIRECT(B$7),4,INDIRECT(市民!E$7),16)+COUNTIFS(INDIRECT(A$7),2,INDIRECT(B$7),4,INDIRECT(市民!E$7),16)+COUNTIFS(INDIRECT(A$7),2,INDIRECT(B$7),3,INDIRECT(市民!E$7),16)</f>
        <v>0</v>
      </c>
      <c r="U82" s="13">
        <f ca="1">COUNTIFS(INDIRECT(A$7),1,INDIRECT(B$7),1,INDIRECT(市民!E$7),16)+COUNTIFS(INDIRECT(A$7),1,INDIRECT(B$7),2,INDIRECT(市民!E$7),16)+COUNTIFS(INDIRECT(A$7),2,INDIRECT(B$7),1,INDIRECT(市民!E$7),16)+COUNTIFS(INDIRECT(A$7),2,INDIRECT(B$7),2,INDIRECT(市民!E$7),16)</f>
        <v>64</v>
      </c>
      <c r="V82" s="12">
        <f ca="1">COUNTIFS(INDIRECT(A$7),4,INDIRECT(B$7),1,INDIRECT(市民!E$7),16)+COUNTIFS(INDIRECT(A$7),3,INDIRECT(B$7),1,INDIRECT(市民!E$7),16)</f>
        <v>0</v>
      </c>
      <c r="W82" s="13">
        <f ca="1">COUNTIFS(INDIRECT(A$7),4,INDIRECT(B$7),2,INDIRECT(市民!E$7),16)+COUNTIFS(INDIRECT(A$7),3,INDIRECT(B$7),2,INDIRECT(市民!E$7),16)</f>
        <v>0</v>
      </c>
      <c r="X82" s="13">
        <f ca="1">COUNTIFS(INDIRECT(A$7),1,INDIRECT(B$7),1,INDIRECT(市民!E$7),16)+COUNTIFS(INDIRECT(A$7),2,INDIRECT(B$7),1,INDIRECT(市民!E$7),16)</f>
        <v>33</v>
      </c>
      <c r="Y82" s="13">
        <f ca="1">COUNTIFS(INDIRECT(A$7),1,INDIRECT(B$7),2,INDIRECT(市民!E$7),16)+COUNTIFS(INDIRECT(A$7),2,INDIRECT(B$7),2,INDIRECT(市民!E$7),16)</f>
        <v>31</v>
      </c>
      <c r="Z82" s="12">
        <f ca="1">COUNTIFS(INDIRECT(A$7),1,INDIRECT(B$7),4,INDIRECT(市民!E$7),16)+COUNTIFS(INDIRECT(A$7),1,INDIRECT(B$7),3,INDIRECT(市民!E$7),16)</f>
        <v>0</v>
      </c>
      <c r="AA82" s="13">
        <f ca="1">COUNTIFS(INDIRECT(A$7),1,INDIRECT(B$7),1,INDIRECT(市民!E$7),16)+COUNTIFS(INDIRECT(A$7),1,INDIRECT(B$7),2,INDIRECT(市民!E$7),16)</f>
        <v>33</v>
      </c>
      <c r="AB82" s="13">
        <f ca="1">COUNTIFS(INDIRECT(A$7),2,INDIRECT(B$7),4,INDIRECT(市民!E$7),16)+COUNTIFS(INDIRECT(A$7),2,INDIRECT(B$7),3,INDIRECT(市民!E$7),16)</f>
        <v>0</v>
      </c>
      <c r="AC82" s="13">
        <f ca="1">COUNTIFS(INDIRECT(A$7),2,INDIRECT(B$7),1,INDIRECT(市民!E$7),16)+COUNTIFS(INDIRECT(A$7),2,INDIRECT(B$7),2,INDIRECT(市民!E$7),16)</f>
        <v>31</v>
      </c>
    </row>
    <row r="83" spans="1:29" ht="15.95" customHeight="1" thickBot="1">
      <c r="A83" s="120"/>
      <c r="B83" s="113"/>
      <c r="C83" s="34" t="s">
        <v>46</v>
      </c>
      <c r="D83" s="145">
        <f ca="1">D82/$Q82</f>
        <v>0.515625</v>
      </c>
      <c r="E83" s="140"/>
      <c r="F83" s="140"/>
      <c r="G83" s="136">
        <f ca="1">G82/Q82</f>
        <v>0</v>
      </c>
      <c r="H83" s="136"/>
      <c r="I83" s="136"/>
      <c r="J83" s="140">
        <f ca="1">J82/Q82</f>
        <v>0</v>
      </c>
      <c r="K83" s="140"/>
      <c r="L83" s="140"/>
      <c r="M83" s="136">
        <f ca="1">M82/Q82</f>
        <v>0.484375</v>
      </c>
      <c r="N83" s="136"/>
      <c r="O83" s="136"/>
      <c r="P83" s="25">
        <f ca="1">P82/Q82</f>
        <v>0</v>
      </c>
      <c r="Q83" s="15"/>
    </row>
    <row r="84" spans="1:29" ht="18" customHeight="1" thickTop="1"/>
    <row r="85" spans="1:29" ht="18" customHeight="1"/>
    <row r="86" spans="1:29" ht="18" customHeight="1"/>
    <row r="87" spans="1:29" ht="18" customHeight="1"/>
    <row r="88" spans="1:29" ht="18" customHeight="1"/>
    <row r="89" spans="1:29" ht="18" customHeight="1"/>
    <row r="90" spans="1:29" ht="18" customHeight="1"/>
    <row r="91" spans="1:29" ht="18" customHeight="1"/>
    <row r="92" spans="1:29" ht="18" customHeight="1"/>
    <row r="93" spans="1:29" ht="18" customHeight="1"/>
    <row r="94" spans="1:29" ht="18" customHeight="1"/>
    <row r="95" spans="1:29" ht="18" customHeight="1"/>
    <row r="96" spans="1:29"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sheetData>
  <sheetProtection algorithmName="SHA-512" hashValue="Ao81N/0XkwGfI3ZnQtIUsnDgvORO7eZ0H80b9eDv49D5L6m3rDYPYthOyduXH8b2OZPvJOG6/i3u7VOeCqDSSw==" saltValue="EZbLnElIXPBdueAdtm0crA==" spinCount="100000" sheet="1" objects="1" scenarios="1"/>
  <dataConsolidate link="1"/>
  <mergeCells count="349">
    <mergeCell ref="D75:F75"/>
    <mergeCell ref="G75:I75"/>
    <mergeCell ref="J75:L75"/>
    <mergeCell ref="M75:O75"/>
    <mergeCell ref="B64:B65"/>
    <mergeCell ref="D64:F64"/>
    <mergeCell ref="G64:I64"/>
    <mergeCell ref="J64:L64"/>
    <mergeCell ref="M64:O64"/>
    <mergeCell ref="D65:F65"/>
    <mergeCell ref="G65:I65"/>
    <mergeCell ref="J65:L65"/>
    <mergeCell ref="M65:O65"/>
    <mergeCell ref="B66:B67"/>
    <mergeCell ref="D66:F66"/>
    <mergeCell ref="G66:I66"/>
    <mergeCell ref="J66:L66"/>
    <mergeCell ref="M66:O66"/>
    <mergeCell ref="D67:F67"/>
    <mergeCell ref="G67:I67"/>
    <mergeCell ref="J67:L67"/>
    <mergeCell ref="M67:O67"/>
    <mergeCell ref="D72:F72"/>
    <mergeCell ref="G72:I72"/>
    <mergeCell ref="J72:L72"/>
    <mergeCell ref="M72:O72"/>
    <mergeCell ref="D73:F73"/>
    <mergeCell ref="G73:I73"/>
    <mergeCell ref="J73:L73"/>
    <mergeCell ref="M73:O73"/>
    <mergeCell ref="D74:F74"/>
    <mergeCell ref="G74:I74"/>
    <mergeCell ref="J74:L74"/>
    <mergeCell ref="M74:O74"/>
    <mergeCell ref="D69:F69"/>
    <mergeCell ref="G69:I69"/>
    <mergeCell ref="J69:L69"/>
    <mergeCell ref="M69:O69"/>
    <mergeCell ref="B70:B71"/>
    <mergeCell ref="D70:F70"/>
    <mergeCell ref="G70:I70"/>
    <mergeCell ref="J70:L70"/>
    <mergeCell ref="M70:O70"/>
    <mergeCell ref="D71:F71"/>
    <mergeCell ref="G71:I71"/>
    <mergeCell ref="J71:L71"/>
    <mergeCell ref="M71:O71"/>
    <mergeCell ref="D81:F81"/>
    <mergeCell ref="G81:I81"/>
    <mergeCell ref="J81:L81"/>
    <mergeCell ref="M81:O81"/>
    <mergeCell ref="D82:F82"/>
    <mergeCell ref="G82:I82"/>
    <mergeCell ref="J82:L82"/>
    <mergeCell ref="M82:O82"/>
    <mergeCell ref="D83:F83"/>
    <mergeCell ref="G83:I83"/>
    <mergeCell ref="J83:L83"/>
    <mergeCell ref="M83:O83"/>
    <mergeCell ref="D78:F78"/>
    <mergeCell ref="G78:I78"/>
    <mergeCell ref="J78:L78"/>
    <mergeCell ref="M78:O78"/>
    <mergeCell ref="D79:F79"/>
    <mergeCell ref="G79:I79"/>
    <mergeCell ref="J79:L79"/>
    <mergeCell ref="M79:O79"/>
    <mergeCell ref="D80:F80"/>
    <mergeCell ref="G80:I80"/>
    <mergeCell ref="J80:L80"/>
    <mergeCell ref="M80:O80"/>
    <mergeCell ref="D61:F61"/>
    <mergeCell ref="G61:I61"/>
    <mergeCell ref="J61:L61"/>
    <mergeCell ref="M61:O61"/>
    <mergeCell ref="D76:F76"/>
    <mergeCell ref="G76:I76"/>
    <mergeCell ref="J76:L76"/>
    <mergeCell ref="M76:O76"/>
    <mergeCell ref="D77:F77"/>
    <mergeCell ref="G77:I77"/>
    <mergeCell ref="J77:L77"/>
    <mergeCell ref="M77:O77"/>
    <mergeCell ref="D62:F62"/>
    <mergeCell ref="G62:I62"/>
    <mergeCell ref="J62:L62"/>
    <mergeCell ref="M62:O62"/>
    <mergeCell ref="D63:F63"/>
    <mergeCell ref="G63:I63"/>
    <mergeCell ref="J63:L63"/>
    <mergeCell ref="M63:O63"/>
    <mergeCell ref="D68:F68"/>
    <mergeCell ref="G68:I68"/>
    <mergeCell ref="J68:L68"/>
    <mergeCell ref="M68:O68"/>
    <mergeCell ref="D58:F58"/>
    <mergeCell ref="G58:I58"/>
    <mergeCell ref="J58:L58"/>
    <mergeCell ref="M58:O58"/>
    <mergeCell ref="D59:F59"/>
    <mergeCell ref="G59:I59"/>
    <mergeCell ref="J59:L59"/>
    <mergeCell ref="M59:O59"/>
    <mergeCell ref="D60:F60"/>
    <mergeCell ref="G60:I60"/>
    <mergeCell ref="J60:L60"/>
    <mergeCell ref="M60:O60"/>
    <mergeCell ref="D55:F55"/>
    <mergeCell ref="G55:I55"/>
    <mergeCell ref="J55:L55"/>
    <mergeCell ref="M55:O55"/>
    <mergeCell ref="D56:F56"/>
    <mergeCell ref="G56:I56"/>
    <mergeCell ref="J56:L56"/>
    <mergeCell ref="M56:O56"/>
    <mergeCell ref="D57:F57"/>
    <mergeCell ref="G57:I57"/>
    <mergeCell ref="J57:L57"/>
    <mergeCell ref="M57:O57"/>
    <mergeCell ref="D52:F52"/>
    <mergeCell ref="G52:I52"/>
    <mergeCell ref="J52:L52"/>
    <mergeCell ref="M52:O52"/>
    <mergeCell ref="D53:F53"/>
    <mergeCell ref="G53:I53"/>
    <mergeCell ref="J53:L53"/>
    <mergeCell ref="M53:O53"/>
    <mergeCell ref="D54:F54"/>
    <mergeCell ref="G54:I54"/>
    <mergeCell ref="J54:L54"/>
    <mergeCell ref="M54:O54"/>
    <mergeCell ref="B52:B53"/>
    <mergeCell ref="B54:B55"/>
    <mergeCell ref="B56:B57"/>
    <mergeCell ref="B58:B59"/>
    <mergeCell ref="B60:B61"/>
    <mergeCell ref="B76:B77"/>
    <mergeCell ref="B78:B79"/>
    <mergeCell ref="B80:B81"/>
    <mergeCell ref="B82:B83"/>
    <mergeCell ref="B74:B75"/>
    <mergeCell ref="B72:B73"/>
    <mergeCell ref="A52:A83"/>
    <mergeCell ref="B62:B63"/>
    <mergeCell ref="B68:B69"/>
    <mergeCell ref="B30:B31"/>
    <mergeCell ref="B5:P5"/>
    <mergeCell ref="B3:P3"/>
    <mergeCell ref="B10:B11"/>
    <mergeCell ref="B12:B13"/>
    <mergeCell ref="B26:B27"/>
    <mergeCell ref="D20:F20"/>
    <mergeCell ref="D21:F21"/>
    <mergeCell ref="D22:F22"/>
    <mergeCell ref="D23:F23"/>
    <mergeCell ref="D24:F24"/>
    <mergeCell ref="D25:F25"/>
    <mergeCell ref="D26:F26"/>
    <mergeCell ref="D27:F27"/>
    <mergeCell ref="G8:I8"/>
    <mergeCell ref="G21:I21"/>
    <mergeCell ref="G22:I22"/>
    <mergeCell ref="A8:B9"/>
    <mergeCell ref="A10:A13"/>
    <mergeCell ref="A14:A31"/>
    <mergeCell ref="B14:B15"/>
    <mergeCell ref="A46:A51"/>
    <mergeCell ref="B46:B47"/>
    <mergeCell ref="B48:B49"/>
    <mergeCell ref="B50:B51"/>
    <mergeCell ref="D8:F8"/>
    <mergeCell ref="D9:F9"/>
    <mergeCell ref="D10:F10"/>
    <mergeCell ref="D11:F11"/>
    <mergeCell ref="D12:F12"/>
    <mergeCell ref="D13:F13"/>
    <mergeCell ref="D14:F14"/>
    <mergeCell ref="D15:F15"/>
    <mergeCell ref="D16:F16"/>
    <mergeCell ref="D17:F17"/>
    <mergeCell ref="D18:F18"/>
    <mergeCell ref="D19:F19"/>
    <mergeCell ref="A32:A45"/>
    <mergeCell ref="B32:B33"/>
    <mergeCell ref="B34:B35"/>
    <mergeCell ref="B36:B37"/>
    <mergeCell ref="B38:B39"/>
    <mergeCell ref="B24:B25"/>
    <mergeCell ref="B44:B45"/>
    <mergeCell ref="B18:B19"/>
    <mergeCell ref="B40:B41"/>
    <mergeCell ref="B42:B43"/>
    <mergeCell ref="B28:B29"/>
    <mergeCell ref="G18:I18"/>
    <mergeCell ref="G19:I19"/>
    <mergeCell ref="G20:I20"/>
    <mergeCell ref="D43:F43"/>
    <mergeCell ref="D44:F44"/>
    <mergeCell ref="D45:F45"/>
    <mergeCell ref="D28:F28"/>
    <mergeCell ref="D29:F29"/>
    <mergeCell ref="D30:F30"/>
    <mergeCell ref="D31:F31"/>
    <mergeCell ref="D32:F32"/>
    <mergeCell ref="G23:I23"/>
    <mergeCell ref="G24:I24"/>
    <mergeCell ref="G25:I25"/>
    <mergeCell ref="G26:I26"/>
    <mergeCell ref="G27:I27"/>
    <mergeCell ref="G28:I28"/>
    <mergeCell ref="G29:I29"/>
    <mergeCell ref="G30:I30"/>
    <mergeCell ref="G31:I31"/>
    <mergeCell ref="G32:I32"/>
    <mergeCell ref="G9:I9"/>
    <mergeCell ref="G13:I13"/>
    <mergeCell ref="G12:I12"/>
    <mergeCell ref="G11:I11"/>
    <mergeCell ref="G10:I10"/>
    <mergeCell ref="G14:I14"/>
    <mergeCell ref="G15:I15"/>
    <mergeCell ref="G16:I16"/>
    <mergeCell ref="G17:I17"/>
    <mergeCell ref="B16:B17"/>
    <mergeCell ref="B22:B23"/>
    <mergeCell ref="J17:L17"/>
    <mergeCell ref="J18:L18"/>
    <mergeCell ref="J19:L19"/>
    <mergeCell ref="J20:L20"/>
    <mergeCell ref="J21:L21"/>
    <mergeCell ref="D48:F48"/>
    <mergeCell ref="D49:F49"/>
    <mergeCell ref="G40:I40"/>
    <mergeCell ref="J25:L25"/>
    <mergeCell ref="J26:L26"/>
    <mergeCell ref="J27:L27"/>
    <mergeCell ref="J28:L28"/>
    <mergeCell ref="J29:L29"/>
    <mergeCell ref="B20:B21"/>
    <mergeCell ref="D40:F40"/>
    <mergeCell ref="D41:F41"/>
    <mergeCell ref="D42:F42"/>
    <mergeCell ref="D33:F33"/>
    <mergeCell ref="D34:F34"/>
    <mergeCell ref="D35:F35"/>
    <mergeCell ref="D36:F36"/>
    <mergeCell ref="D37:F37"/>
    <mergeCell ref="D50:F50"/>
    <mergeCell ref="D51:F51"/>
    <mergeCell ref="G41:I41"/>
    <mergeCell ref="G42:I42"/>
    <mergeCell ref="G33:I33"/>
    <mergeCell ref="G34:I34"/>
    <mergeCell ref="G35:I35"/>
    <mergeCell ref="G36:I36"/>
    <mergeCell ref="G37:I37"/>
    <mergeCell ref="G48:I48"/>
    <mergeCell ref="G49:I49"/>
    <mergeCell ref="G50:I50"/>
    <mergeCell ref="G51:I51"/>
    <mergeCell ref="D46:F46"/>
    <mergeCell ref="D47:F47"/>
    <mergeCell ref="D38:F38"/>
    <mergeCell ref="D39:F39"/>
    <mergeCell ref="G43:I43"/>
    <mergeCell ref="G44:I44"/>
    <mergeCell ref="G45:I45"/>
    <mergeCell ref="G46:I46"/>
    <mergeCell ref="G47:I47"/>
    <mergeCell ref="G38:I38"/>
    <mergeCell ref="G39:I39"/>
    <mergeCell ref="J8:L8"/>
    <mergeCell ref="J10:L10"/>
    <mergeCell ref="J11:L11"/>
    <mergeCell ref="J12:L12"/>
    <mergeCell ref="J13:L13"/>
    <mergeCell ref="J43:L43"/>
    <mergeCell ref="J44:L44"/>
    <mergeCell ref="J35:L35"/>
    <mergeCell ref="J36:L36"/>
    <mergeCell ref="J37:L37"/>
    <mergeCell ref="J38:L38"/>
    <mergeCell ref="J39:L39"/>
    <mergeCell ref="J30:L30"/>
    <mergeCell ref="J31:L31"/>
    <mergeCell ref="J32:L32"/>
    <mergeCell ref="J33:L33"/>
    <mergeCell ref="J34:L34"/>
    <mergeCell ref="J22:L22"/>
    <mergeCell ref="J23:L23"/>
    <mergeCell ref="J24:L24"/>
    <mergeCell ref="J9:L9"/>
    <mergeCell ref="J14:L14"/>
    <mergeCell ref="J15:L15"/>
    <mergeCell ref="J16:L16"/>
    <mergeCell ref="J50:L50"/>
    <mergeCell ref="J51:L51"/>
    <mergeCell ref="M13:O13"/>
    <mergeCell ref="M12:O12"/>
    <mergeCell ref="M11:O11"/>
    <mergeCell ref="M16:O16"/>
    <mergeCell ref="M17:O17"/>
    <mergeCell ref="M18:O18"/>
    <mergeCell ref="M19:O19"/>
    <mergeCell ref="M20:O20"/>
    <mergeCell ref="M21:O21"/>
    <mergeCell ref="M22:O22"/>
    <mergeCell ref="M23:O23"/>
    <mergeCell ref="M24:O24"/>
    <mergeCell ref="M25:O25"/>
    <mergeCell ref="M26:O26"/>
    <mergeCell ref="J45:L45"/>
    <mergeCell ref="J46:L46"/>
    <mergeCell ref="J47:L47"/>
    <mergeCell ref="J48:L48"/>
    <mergeCell ref="J49:L49"/>
    <mergeCell ref="J40:L40"/>
    <mergeCell ref="J41:L41"/>
    <mergeCell ref="J42:L42"/>
    <mergeCell ref="M27:O27"/>
    <mergeCell ref="M28:O28"/>
    <mergeCell ref="M29:O29"/>
    <mergeCell ref="M30:O30"/>
    <mergeCell ref="M31:O31"/>
    <mergeCell ref="M10:O10"/>
    <mergeCell ref="M9:O9"/>
    <mergeCell ref="M8:O8"/>
    <mergeCell ref="M14:O14"/>
    <mergeCell ref="M15:O15"/>
    <mergeCell ref="M37:O37"/>
    <mergeCell ref="M38:O38"/>
    <mergeCell ref="M39:O39"/>
    <mergeCell ref="M40:O40"/>
    <mergeCell ref="M41:O41"/>
    <mergeCell ref="M32:O32"/>
    <mergeCell ref="M33:O33"/>
    <mergeCell ref="M34:O34"/>
    <mergeCell ref="M35:O35"/>
    <mergeCell ref="M36:O36"/>
    <mergeCell ref="M47:O47"/>
    <mergeCell ref="M48:O48"/>
    <mergeCell ref="M49:O49"/>
    <mergeCell ref="M50:O50"/>
    <mergeCell ref="M51:O51"/>
    <mergeCell ref="M42:O42"/>
    <mergeCell ref="M43:O43"/>
    <mergeCell ref="M44:O44"/>
    <mergeCell ref="M45:O45"/>
    <mergeCell ref="M46:O46"/>
  </mergeCells>
  <phoneticPr fontId="18"/>
  <conditionalFormatting sqref="D9:O9">
    <cfRule type="top10" dxfId="75" priority="120" bottom="1" rank="1"/>
    <cfRule type="top10" dxfId="74" priority="121" rank="1"/>
  </conditionalFormatting>
  <conditionalFormatting sqref="D11:O11">
    <cfRule type="top10" dxfId="73" priority="118" bottom="1" rank="1"/>
    <cfRule type="top10" dxfId="72" priority="119" rank="1"/>
  </conditionalFormatting>
  <conditionalFormatting sqref="D13:O13">
    <cfRule type="top10" dxfId="71" priority="116" bottom="1" rank="1"/>
    <cfRule type="top10" dxfId="70" priority="117" rank="1"/>
  </conditionalFormatting>
  <conditionalFormatting sqref="D15:O15">
    <cfRule type="top10" dxfId="69" priority="114" bottom="1" rank="1"/>
    <cfRule type="top10" dxfId="68" priority="115" rank="1"/>
  </conditionalFormatting>
  <conditionalFormatting sqref="D17:O17">
    <cfRule type="top10" dxfId="67" priority="112" bottom="1" rank="1"/>
    <cfRule type="top10" dxfId="66" priority="113" rank="1"/>
  </conditionalFormatting>
  <conditionalFormatting sqref="D19:O19">
    <cfRule type="top10" dxfId="65" priority="110" bottom="1" rank="1"/>
    <cfRule type="top10" dxfId="64" priority="111" rank="1"/>
  </conditionalFormatting>
  <conditionalFormatting sqref="D21:O21">
    <cfRule type="top10" dxfId="63" priority="108" bottom="1" rank="1"/>
    <cfRule type="top10" dxfId="62" priority="109" rank="1"/>
  </conditionalFormatting>
  <conditionalFormatting sqref="D23:O23">
    <cfRule type="top10" dxfId="61" priority="106" bottom="1" rank="1"/>
    <cfRule type="top10" dxfId="60" priority="107" rank="1"/>
  </conditionalFormatting>
  <conditionalFormatting sqref="D25:O25">
    <cfRule type="top10" dxfId="59" priority="104" bottom="1" rank="1"/>
    <cfRule type="top10" dxfId="58" priority="105" rank="1"/>
  </conditionalFormatting>
  <conditionalFormatting sqref="D27:O27">
    <cfRule type="top10" dxfId="57" priority="102" bottom="1" rank="1"/>
    <cfRule type="top10" dxfId="56" priority="103" rank="1"/>
  </conditionalFormatting>
  <conditionalFormatting sqref="D29:O29">
    <cfRule type="top10" dxfId="55" priority="100" bottom="1" rank="1"/>
    <cfRule type="top10" dxfId="54" priority="101" rank="1"/>
  </conditionalFormatting>
  <conditionalFormatting sqref="D31:O31">
    <cfRule type="top10" dxfId="53" priority="98" bottom="1" rank="1"/>
    <cfRule type="top10" dxfId="52" priority="99" rank="1"/>
  </conditionalFormatting>
  <conditionalFormatting sqref="D33:O33">
    <cfRule type="top10" dxfId="51" priority="96" bottom="1" rank="1"/>
    <cfRule type="top10" dxfId="50" priority="97" rank="1"/>
  </conditionalFormatting>
  <conditionalFormatting sqref="D35:O35">
    <cfRule type="top10" dxfId="49" priority="94" bottom="1" rank="1"/>
    <cfRule type="top10" dxfId="48" priority="95" rank="1"/>
  </conditionalFormatting>
  <conditionalFormatting sqref="D37:O37">
    <cfRule type="top10" dxfId="47" priority="92" bottom="1" rank="1"/>
    <cfRule type="top10" dxfId="46" priority="93" rank="1"/>
  </conditionalFormatting>
  <conditionalFormatting sqref="D39:O39">
    <cfRule type="top10" dxfId="45" priority="90" bottom="1" rank="1"/>
    <cfRule type="top10" dxfId="44" priority="91" rank="1"/>
  </conditionalFormatting>
  <conditionalFormatting sqref="D41:O41">
    <cfRule type="top10" dxfId="43" priority="88" bottom="1" rank="1"/>
    <cfRule type="top10" dxfId="42" priority="89" rank="1"/>
  </conditionalFormatting>
  <conditionalFormatting sqref="D43:O43">
    <cfRule type="top10" dxfId="41" priority="86" bottom="1" rank="1"/>
    <cfRule type="top10" dxfId="40" priority="87" rank="1"/>
  </conditionalFormatting>
  <conditionalFormatting sqref="D45:O45">
    <cfRule type="top10" dxfId="39" priority="84" bottom="1" rank="1"/>
    <cfRule type="top10" dxfId="38" priority="85" rank="1"/>
  </conditionalFormatting>
  <conditionalFormatting sqref="D47:O47">
    <cfRule type="top10" dxfId="37" priority="82" bottom="1" rank="1"/>
    <cfRule type="top10" dxfId="36" priority="83" rank="1"/>
  </conditionalFormatting>
  <conditionalFormatting sqref="D49:O49">
    <cfRule type="top10" dxfId="35" priority="80" bottom="1" rank="1"/>
    <cfRule type="top10" dxfId="34" priority="81" rank="1"/>
  </conditionalFormatting>
  <conditionalFormatting sqref="D51:O51">
    <cfRule type="top10" dxfId="33" priority="78" bottom="1" rank="1"/>
    <cfRule type="top10" dxfId="32" priority="79" rank="1"/>
  </conditionalFormatting>
  <conditionalFormatting sqref="D53:O53">
    <cfRule type="top10" dxfId="31" priority="76" bottom="1" rank="1"/>
    <cfRule type="top10" dxfId="30" priority="77" rank="1"/>
  </conditionalFormatting>
  <conditionalFormatting sqref="D55:O55">
    <cfRule type="top10" dxfId="29" priority="74" bottom="1" rank="1"/>
    <cfRule type="top10" dxfId="28" priority="75" rank="1"/>
  </conditionalFormatting>
  <conditionalFormatting sqref="D57:O57">
    <cfRule type="top10" dxfId="27" priority="72" bottom="1" rank="1"/>
    <cfRule type="top10" dxfId="26" priority="73" rank="1"/>
  </conditionalFormatting>
  <conditionalFormatting sqref="D59:O59">
    <cfRule type="top10" dxfId="25" priority="70" bottom="1" rank="1"/>
    <cfRule type="top10" dxfId="24" priority="71" rank="1"/>
  </conditionalFormatting>
  <conditionalFormatting sqref="D77:O77">
    <cfRule type="top10" dxfId="23" priority="66" bottom="1" rank="1"/>
    <cfRule type="top10" dxfId="22" priority="67" rank="1"/>
  </conditionalFormatting>
  <conditionalFormatting sqref="D79:O79">
    <cfRule type="top10" dxfId="21" priority="64" bottom="1" rank="1"/>
    <cfRule type="top10" dxfId="20" priority="65" rank="1"/>
  </conditionalFormatting>
  <conditionalFormatting sqref="D81:O81">
    <cfRule type="top10" dxfId="19" priority="62" bottom="1" rank="1"/>
    <cfRule type="top10" dxfId="18" priority="63" rank="1"/>
  </conditionalFormatting>
  <conditionalFormatting sqref="D83:O83">
    <cfRule type="top10" dxfId="17" priority="60" bottom="1" rank="1"/>
    <cfRule type="top10" dxfId="16" priority="61" rank="1"/>
  </conditionalFormatting>
  <conditionalFormatting sqref="D69:O69">
    <cfRule type="top10" dxfId="15" priority="56" bottom="1" rank="1"/>
    <cfRule type="top10" dxfId="14" priority="57" rank="1"/>
  </conditionalFormatting>
  <conditionalFormatting sqref="D71:O71">
    <cfRule type="top10" dxfId="13" priority="54" bottom="1" rank="1"/>
    <cfRule type="top10" dxfId="12" priority="55" rank="1"/>
  </conditionalFormatting>
  <conditionalFormatting sqref="D73:O73">
    <cfRule type="top10" dxfId="11" priority="52" bottom="1" rank="1"/>
    <cfRule type="top10" dxfId="10" priority="53" rank="1"/>
  </conditionalFormatting>
  <conditionalFormatting sqref="D61:P61">
    <cfRule type="top10" dxfId="9" priority="13" bottom="1" rank="1"/>
    <cfRule type="top10" dxfId="8" priority="14" rank="1"/>
  </conditionalFormatting>
  <conditionalFormatting sqref="D63:P63">
    <cfRule type="top10" dxfId="7" priority="11" bottom="1" rank="1"/>
    <cfRule type="top10" dxfId="6" priority="12" rank="1"/>
  </conditionalFormatting>
  <conditionalFormatting sqref="D65:P65">
    <cfRule type="top10" dxfId="5" priority="9" bottom="1" rank="1"/>
    <cfRule type="top10" dxfId="4" priority="10" rank="1"/>
  </conditionalFormatting>
  <conditionalFormatting sqref="D67:P67">
    <cfRule type="top10" dxfId="3" priority="7" bottom="1" rank="1"/>
    <cfRule type="top10" dxfId="2" priority="8" rank="1"/>
  </conditionalFormatting>
  <conditionalFormatting sqref="D75:P75">
    <cfRule type="top10" dxfId="1" priority="5" bottom="1" rank="1"/>
    <cfRule type="top10" dxfId="0" priority="6" rank="1"/>
  </conditionalFormatting>
  <dataValidations count="2">
    <dataValidation type="list" allowBlank="1" showInputMessage="1" showErrorMessage="1" sqref="B4">
      <formula1>$A$1:$AO$1</formula1>
    </dataValidation>
    <dataValidation type="list" allowBlank="1" showInputMessage="1" showErrorMessage="1" sqref="B5:P5 B3:P3">
      <formula1>$A$1:$AZ$1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I14"/>
  <sheetViews>
    <sheetView workbookViewId="0">
      <selection sqref="A1:B2"/>
    </sheetView>
  </sheetViews>
  <sheetFormatPr defaultColWidth="11.875" defaultRowHeight="13.5" customHeight="1"/>
  <cols>
    <col min="1" max="1" width="10.75" style="57" customWidth="1"/>
    <col min="2" max="2" width="14.125" style="57" customWidth="1"/>
    <col min="3" max="16384" width="11.875" style="57"/>
  </cols>
  <sheetData>
    <row r="1" spans="1:321" ht="20.25" customHeight="1">
      <c r="A1" s="157"/>
      <c r="B1" s="156"/>
      <c r="C1" s="154" t="s">
        <v>824</v>
      </c>
      <c r="D1" s="155"/>
      <c r="E1" s="155"/>
      <c r="F1" s="155"/>
      <c r="G1" s="156"/>
      <c r="H1" s="154" t="s">
        <v>825</v>
      </c>
      <c r="I1" s="155"/>
      <c r="J1" s="155"/>
      <c r="K1" s="155"/>
      <c r="L1" s="155"/>
      <c r="M1" s="155"/>
      <c r="N1" s="155"/>
      <c r="O1" s="155"/>
      <c r="P1" s="155"/>
      <c r="Q1" s="155"/>
      <c r="R1" s="156"/>
      <c r="S1" s="154" t="s">
        <v>826</v>
      </c>
      <c r="T1" s="155"/>
      <c r="U1" s="155"/>
      <c r="V1" s="155"/>
      <c r="W1" s="155"/>
      <c r="X1" s="155"/>
      <c r="Y1" s="155"/>
      <c r="Z1" s="155"/>
      <c r="AA1" s="156"/>
      <c r="AB1" s="154" t="s">
        <v>827</v>
      </c>
      <c r="AC1" s="155"/>
      <c r="AD1" s="155"/>
      <c r="AE1" s="155"/>
      <c r="AF1" s="155"/>
      <c r="AG1" s="155"/>
      <c r="AH1" s="155"/>
      <c r="AI1" s="155"/>
      <c r="AJ1" s="155"/>
      <c r="AK1" s="155"/>
      <c r="AL1" s="155"/>
      <c r="AM1" s="155"/>
      <c r="AN1" s="155"/>
      <c r="AO1" s="155"/>
      <c r="AP1" s="155"/>
      <c r="AQ1" s="155"/>
      <c r="AR1" s="155"/>
      <c r="AS1" s="155"/>
      <c r="AT1" s="156"/>
      <c r="AU1" s="154" t="s">
        <v>828</v>
      </c>
      <c r="AV1" s="155"/>
      <c r="AW1" s="155"/>
      <c r="AX1" s="155"/>
      <c r="AY1" s="155"/>
      <c r="AZ1" s="155"/>
      <c r="BA1" s="155"/>
      <c r="BB1" s="155"/>
      <c r="BC1" s="156"/>
      <c r="BD1" s="154" t="s">
        <v>829</v>
      </c>
      <c r="BE1" s="155"/>
      <c r="BF1" s="155"/>
      <c r="BG1" s="155"/>
      <c r="BH1" s="156"/>
      <c r="BI1" s="154" t="s">
        <v>830</v>
      </c>
      <c r="BJ1" s="155"/>
      <c r="BK1" s="155"/>
      <c r="BL1" s="156"/>
      <c r="BM1" s="154" t="s">
        <v>831</v>
      </c>
      <c r="BN1" s="155"/>
      <c r="BO1" s="155"/>
      <c r="BP1" s="156"/>
      <c r="BQ1" s="154" t="s">
        <v>832</v>
      </c>
      <c r="BR1" s="155"/>
      <c r="BS1" s="155"/>
      <c r="BT1" s="156"/>
      <c r="BU1" s="154" t="s">
        <v>833</v>
      </c>
      <c r="BV1" s="155"/>
      <c r="BW1" s="155"/>
      <c r="BX1" s="156"/>
      <c r="BY1" s="154" t="s">
        <v>834</v>
      </c>
      <c r="BZ1" s="155"/>
      <c r="CA1" s="155"/>
      <c r="CB1" s="156"/>
      <c r="CC1" s="154" t="s">
        <v>835</v>
      </c>
      <c r="CD1" s="155"/>
      <c r="CE1" s="155"/>
      <c r="CF1" s="156"/>
      <c r="CG1" s="154" t="s">
        <v>836</v>
      </c>
      <c r="CH1" s="155"/>
      <c r="CI1" s="155"/>
      <c r="CJ1" s="156"/>
      <c r="CK1" s="154" t="s">
        <v>837</v>
      </c>
      <c r="CL1" s="155"/>
      <c r="CM1" s="155"/>
      <c r="CN1" s="156"/>
      <c r="CO1" s="154" t="s">
        <v>838</v>
      </c>
      <c r="CP1" s="155"/>
      <c r="CQ1" s="155"/>
      <c r="CR1" s="156"/>
      <c r="CS1" s="154" t="s">
        <v>839</v>
      </c>
      <c r="CT1" s="155"/>
      <c r="CU1" s="155"/>
      <c r="CV1" s="156"/>
      <c r="CW1" s="154" t="s">
        <v>840</v>
      </c>
      <c r="CX1" s="155"/>
      <c r="CY1" s="155"/>
      <c r="CZ1" s="156"/>
      <c r="DA1" s="154" t="s">
        <v>841</v>
      </c>
      <c r="DB1" s="155"/>
      <c r="DC1" s="155"/>
      <c r="DD1" s="156"/>
      <c r="DE1" s="154" t="s">
        <v>842</v>
      </c>
      <c r="DF1" s="155"/>
      <c r="DG1" s="155"/>
      <c r="DH1" s="156"/>
      <c r="DI1" s="154" t="s">
        <v>843</v>
      </c>
      <c r="DJ1" s="155"/>
      <c r="DK1" s="155"/>
      <c r="DL1" s="156"/>
      <c r="DM1" s="154" t="s">
        <v>844</v>
      </c>
      <c r="DN1" s="155"/>
      <c r="DO1" s="155"/>
      <c r="DP1" s="156"/>
      <c r="DQ1" s="154" t="s">
        <v>845</v>
      </c>
      <c r="DR1" s="155"/>
      <c r="DS1" s="155"/>
      <c r="DT1" s="156"/>
      <c r="DU1" s="154" t="s">
        <v>846</v>
      </c>
      <c r="DV1" s="155"/>
      <c r="DW1" s="155"/>
      <c r="DX1" s="156"/>
      <c r="DY1" s="154" t="s">
        <v>847</v>
      </c>
      <c r="DZ1" s="155"/>
      <c r="EA1" s="155"/>
      <c r="EB1" s="156"/>
      <c r="EC1" s="154" t="s">
        <v>848</v>
      </c>
      <c r="ED1" s="155"/>
      <c r="EE1" s="155"/>
      <c r="EF1" s="156"/>
      <c r="EG1" s="154" t="s">
        <v>849</v>
      </c>
      <c r="EH1" s="155"/>
      <c r="EI1" s="155"/>
      <c r="EJ1" s="156"/>
      <c r="EK1" s="154" t="s">
        <v>850</v>
      </c>
      <c r="EL1" s="155"/>
      <c r="EM1" s="155"/>
      <c r="EN1" s="156"/>
      <c r="EO1" s="154" t="s">
        <v>851</v>
      </c>
      <c r="EP1" s="155"/>
      <c r="EQ1" s="155"/>
      <c r="ER1" s="156"/>
      <c r="ES1" s="154" t="s">
        <v>852</v>
      </c>
      <c r="ET1" s="155"/>
      <c r="EU1" s="155"/>
      <c r="EV1" s="156"/>
      <c r="EW1" s="154" t="s">
        <v>853</v>
      </c>
      <c r="EX1" s="155"/>
      <c r="EY1" s="155"/>
      <c r="EZ1" s="156"/>
      <c r="FA1" s="154" t="s">
        <v>854</v>
      </c>
      <c r="FB1" s="155"/>
      <c r="FC1" s="155"/>
      <c r="FD1" s="156"/>
      <c r="FE1" s="154" t="s">
        <v>855</v>
      </c>
      <c r="FF1" s="155"/>
      <c r="FG1" s="155"/>
      <c r="FH1" s="156"/>
      <c r="FI1" s="154" t="s">
        <v>856</v>
      </c>
      <c r="FJ1" s="155"/>
      <c r="FK1" s="155"/>
      <c r="FL1" s="156"/>
      <c r="FM1" s="154" t="s">
        <v>857</v>
      </c>
      <c r="FN1" s="155"/>
      <c r="FO1" s="155"/>
      <c r="FP1" s="156"/>
      <c r="FQ1" s="154" t="s">
        <v>858</v>
      </c>
      <c r="FR1" s="155"/>
      <c r="FS1" s="155"/>
      <c r="FT1" s="156"/>
      <c r="FU1" s="154" t="s">
        <v>859</v>
      </c>
      <c r="FV1" s="155"/>
      <c r="FW1" s="155"/>
      <c r="FX1" s="156"/>
      <c r="FY1" s="154" t="s">
        <v>860</v>
      </c>
      <c r="FZ1" s="155"/>
      <c r="GA1" s="155"/>
      <c r="GB1" s="156"/>
      <c r="GC1" s="154" t="s">
        <v>861</v>
      </c>
      <c r="GD1" s="155"/>
      <c r="GE1" s="155"/>
      <c r="GF1" s="156"/>
      <c r="GG1" s="154" t="s">
        <v>862</v>
      </c>
      <c r="GH1" s="155"/>
      <c r="GI1" s="155"/>
      <c r="GJ1" s="156"/>
      <c r="GK1" s="154" t="s">
        <v>863</v>
      </c>
      <c r="GL1" s="155"/>
      <c r="GM1" s="155"/>
      <c r="GN1" s="156"/>
      <c r="GO1" s="154" t="s">
        <v>864</v>
      </c>
      <c r="GP1" s="155"/>
      <c r="GQ1" s="155"/>
      <c r="GR1" s="156"/>
      <c r="GS1" s="154" t="s">
        <v>865</v>
      </c>
      <c r="GT1" s="155"/>
      <c r="GU1" s="155"/>
      <c r="GV1" s="156"/>
      <c r="GW1" s="154" t="s">
        <v>866</v>
      </c>
      <c r="GX1" s="155"/>
      <c r="GY1" s="155"/>
      <c r="GZ1" s="156"/>
      <c r="HA1" s="154" t="s">
        <v>867</v>
      </c>
      <c r="HB1" s="155"/>
      <c r="HC1" s="155"/>
      <c r="HD1" s="156"/>
      <c r="HE1" s="154" t="s">
        <v>868</v>
      </c>
      <c r="HF1" s="155"/>
      <c r="HG1" s="155"/>
      <c r="HH1" s="156"/>
      <c r="HI1" s="154" t="s">
        <v>869</v>
      </c>
      <c r="HJ1" s="155"/>
      <c r="HK1" s="155"/>
      <c r="HL1" s="156"/>
      <c r="HM1" s="154" t="s">
        <v>870</v>
      </c>
      <c r="HN1" s="155"/>
      <c r="HO1" s="155"/>
      <c r="HP1" s="156"/>
      <c r="HQ1" s="154" t="s">
        <v>871</v>
      </c>
      <c r="HR1" s="155"/>
      <c r="HS1" s="155"/>
      <c r="HT1" s="156"/>
      <c r="HU1" s="154" t="s">
        <v>872</v>
      </c>
      <c r="HV1" s="155"/>
      <c r="HW1" s="155"/>
      <c r="HX1" s="156"/>
      <c r="HY1" s="154" t="s">
        <v>873</v>
      </c>
      <c r="HZ1" s="155"/>
      <c r="IA1" s="155"/>
      <c r="IB1" s="156"/>
      <c r="IC1" s="154" t="s">
        <v>874</v>
      </c>
      <c r="ID1" s="155"/>
      <c r="IE1" s="155"/>
      <c r="IF1" s="155"/>
      <c r="IG1" s="155"/>
      <c r="IH1" s="156"/>
      <c r="II1" s="154" t="s">
        <v>875</v>
      </c>
      <c r="IJ1" s="155"/>
      <c r="IK1" s="155"/>
      <c r="IL1" s="155"/>
      <c r="IM1" s="155"/>
      <c r="IN1" s="156"/>
      <c r="IO1" s="154" t="s">
        <v>876</v>
      </c>
      <c r="IP1" s="155"/>
      <c r="IQ1" s="155"/>
      <c r="IR1" s="155"/>
      <c r="IS1" s="155"/>
      <c r="IT1" s="156"/>
      <c r="IU1" s="154" t="s">
        <v>877</v>
      </c>
      <c r="IV1" s="155"/>
      <c r="IW1" s="155"/>
      <c r="IX1" s="155"/>
      <c r="IY1" s="155"/>
      <c r="IZ1" s="156"/>
      <c r="JA1" s="154" t="s">
        <v>878</v>
      </c>
      <c r="JB1" s="155"/>
      <c r="JC1" s="155"/>
      <c r="JD1" s="155"/>
      <c r="JE1" s="155"/>
      <c r="JF1" s="156"/>
      <c r="JG1" s="154" t="s">
        <v>879</v>
      </c>
      <c r="JH1" s="155"/>
      <c r="JI1" s="155"/>
      <c r="JJ1" s="155"/>
      <c r="JK1" s="155"/>
      <c r="JL1" s="156"/>
      <c r="JM1" s="154" t="s">
        <v>880</v>
      </c>
      <c r="JN1" s="155"/>
      <c r="JO1" s="155"/>
      <c r="JP1" s="155"/>
      <c r="JQ1" s="155"/>
      <c r="JR1" s="156"/>
      <c r="JS1" s="154" t="s">
        <v>881</v>
      </c>
      <c r="JT1" s="155"/>
      <c r="JU1" s="155"/>
      <c r="JV1" s="155"/>
      <c r="JW1" s="155"/>
      <c r="JX1" s="156"/>
      <c r="JY1" s="154" t="s">
        <v>882</v>
      </c>
      <c r="JZ1" s="155"/>
      <c r="KA1" s="155"/>
      <c r="KB1" s="155"/>
      <c r="KC1" s="155"/>
      <c r="KD1" s="156"/>
      <c r="KE1" s="154" t="s">
        <v>883</v>
      </c>
      <c r="KF1" s="155"/>
      <c r="KG1" s="155"/>
      <c r="KH1" s="155"/>
      <c r="KI1" s="155"/>
      <c r="KJ1" s="156"/>
      <c r="KK1" s="154" t="s">
        <v>884</v>
      </c>
      <c r="KL1" s="155"/>
      <c r="KM1" s="155"/>
      <c r="KN1" s="155"/>
      <c r="KO1" s="155"/>
      <c r="KP1" s="156"/>
      <c r="KQ1" s="154" t="s">
        <v>885</v>
      </c>
      <c r="KR1" s="155"/>
      <c r="KS1" s="155"/>
      <c r="KT1" s="155"/>
      <c r="KU1" s="155"/>
      <c r="KV1" s="156"/>
      <c r="KW1" s="154" t="s">
        <v>886</v>
      </c>
      <c r="KX1" s="155"/>
      <c r="KY1" s="155"/>
      <c r="KZ1" s="155"/>
      <c r="LA1" s="155"/>
      <c r="LB1" s="156"/>
      <c r="LC1" s="154" t="s">
        <v>887</v>
      </c>
      <c r="LD1" s="155"/>
      <c r="LE1" s="155"/>
      <c r="LF1" s="155"/>
      <c r="LG1" s="155"/>
      <c r="LH1" s="155"/>
      <c r="LI1" s="156"/>
    </row>
    <row r="2" spans="1:321" ht="33.75">
      <c r="A2" s="158"/>
      <c r="B2" s="159"/>
      <c r="C2" s="97" t="s">
        <v>888</v>
      </c>
      <c r="D2" s="98" t="s">
        <v>889</v>
      </c>
      <c r="E2" s="98" t="s">
        <v>890</v>
      </c>
      <c r="F2" s="98" t="s">
        <v>891</v>
      </c>
      <c r="G2" s="99" t="s">
        <v>892</v>
      </c>
      <c r="H2" s="97" t="s">
        <v>888</v>
      </c>
      <c r="I2" s="98" t="s">
        <v>893</v>
      </c>
      <c r="J2" s="98" t="s">
        <v>894</v>
      </c>
      <c r="K2" s="98" t="s">
        <v>895</v>
      </c>
      <c r="L2" s="98" t="s">
        <v>896</v>
      </c>
      <c r="M2" s="98" t="s">
        <v>897</v>
      </c>
      <c r="N2" s="98" t="s">
        <v>898</v>
      </c>
      <c r="O2" s="98" t="s">
        <v>899</v>
      </c>
      <c r="P2" s="98" t="s">
        <v>900</v>
      </c>
      <c r="Q2" s="98" t="s">
        <v>901</v>
      </c>
      <c r="R2" s="99" t="s">
        <v>892</v>
      </c>
      <c r="S2" s="97" t="s">
        <v>888</v>
      </c>
      <c r="T2" s="98" t="s">
        <v>902</v>
      </c>
      <c r="U2" s="98" t="s">
        <v>903</v>
      </c>
      <c r="V2" s="98" t="s">
        <v>904</v>
      </c>
      <c r="W2" s="98" t="s">
        <v>905</v>
      </c>
      <c r="X2" s="98" t="s">
        <v>906</v>
      </c>
      <c r="Y2" s="98" t="s">
        <v>907</v>
      </c>
      <c r="Z2" s="98" t="s">
        <v>908</v>
      </c>
      <c r="AA2" s="99" t="s">
        <v>892</v>
      </c>
      <c r="AB2" s="97" t="s">
        <v>888</v>
      </c>
      <c r="AC2" s="98" t="s">
        <v>909</v>
      </c>
      <c r="AD2" s="98" t="s">
        <v>910</v>
      </c>
      <c r="AE2" s="98" t="s">
        <v>911</v>
      </c>
      <c r="AF2" s="98" t="s">
        <v>912</v>
      </c>
      <c r="AG2" s="98" t="s">
        <v>913</v>
      </c>
      <c r="AH2" s="98" t="s">
        <v>914</v>
      </c>
      <c r="AI2" s="98" t="s">
        <v>915</v>
      </c>
      <c r="AJ2" s="98" t="s">
        <v>916</v>
      </c>
      <c r="AK2" s="98" t="s">
        <v>917</v>
      </c>
      <c r="AL2" s="98" t="s">
        <v>918</v>
      </c>
      <c r="AM2" s="98" t="s">
        <v>919</v>
      </c>
      <c r="AN2" s="98" t="s">
        <v>920</v>
      </c>
      <c r="AO2" s="98" t="s">
        <v>921</v>
      </c>
      <c r="AP2" s="98" t="s">
        <v>922</v>
      </c>
      <c r="AQ2" s="98" t="s">
        <v>923</v>
      </c>
      <c r="AR2" s="98" t="s">
        <v>924</v>
      </c>
      <c r="AS2" s="98" t="s">
        <v>925</v>
      </c>
      <c r="AT2" s="99" t="s">
        <v>892</v>
      </c>
      <c r="AU2" s="97" t="s">
        <v>888</v>
      </c>
      <c r="AV2" s="98" t="s">
        <v>5</v>
      </c>
      <c r="AW2" s="98" t="s">
        <v>926</v>
      </c>
      <c r="AX2" s="98" t="s">
        <v>927</v>
      </c>
      <c r="AY2" s="98" t="s">
        <v>928</v>
      </c>
      <c r="AZ2" s="98" t="s">
        <v>929</v>
      </c>
      <c r="BA2" s="98" t="s">
        <v>2</v>
      </c>
      <c r="BB2" s="98" t="s">
        <v>1</v>
      </c>
      <c r="BC2" s="99" t="s">
        <v>892</v>
      </c>
      <c r="BD2" s="97" t="s">
        <v>888</v>
      </c>
      <c r="BE2" s="98" t="s">
        <v>930</v>
      </c>
      <c r="BF2" s="98" t="s">
        <v>931</v>
      </c>
      <c r="BG2" s="98" t="s">
        <v>932</v>
      </c>
      <c r="BH2" s="99" t="s">
        <v>892</v>
      </c>
      <c r="BI2" s="97" t="s">
        <v>888</v>
      </c>
      <c r="BJ2" s="98" t="s">
        <v>933</v>
      </c>
      <c r="BK2" s="98" t="s">
        <v>934</v>
      </c>
      <c r="BL2" s="99" t="s">
        <v>892</v>
      </c>
      <c r="BM2" s="97" t="s">
        <v>888</v>
      </c>
      <c r="BN2" s="98" t="s">
        <v>933</v>
      </c>
      <c r="BO2" s="98" t="s">
        <v>934</v>
      </c>
      <c r="BP2" s="99" t="s">
        <v>892</v>
      </c>
      <c r="BQ2" s="97" t="s">
        <v>888</v>
      </c>
      <c r="BR2" s="98" t="s">
        <v>933</v>
      </c>
      <c r="BS2" s="98" t="s">
        <v>934</v>
      </c>
      <c r="BT2" s="99" t="s">
        <v>892</v>
      </c>
      <c r="BU2" s="97" t="s">
        <v>888</v>
      </c>
      <c r="BV2" s="98" t="s">
        <v>933</v>
      </c>
      <c r="BW2" s="98" t="s">
        <v>934</v>
      </c>
      <c r="BX2" s="99" t="s">
        <v>892</v>
      </c>
      <c r="BY2" s="97" t="s">
        <v>888</v>
      </c>
      <c r="BZ2" s="98" t="s">
        <v>933</v>
      </c>
      <c r="CA2" s="98" t="s">
        <v>934</v>
      </c>
      <c r="CB2" s="99" t="s">
        <v>892</v>
      </c>
      <c r="CC2" s="97" t="s">
        <v>888</v>
      </c>
      <c r="CD2" s="98" t="s">
        <v>933</v>
      </c>
      <c r="CE2" s="98" t="s">
        <v>934</v>
      </c>
      <c r="CF2" s="99" t="s">
        <v>892</v>
      </c>
      <c r="CG2" s="97" t="s">
        <v>888</v>
      </c>
      <c r="CH2" s="98" t="s">
        <v>933</v>
      </c>
      <c r="CI2" s="98" t="s">
        <v>934</v>
      </c>
      <c r="CJ2" s="99" t="s">
        <v>892</v>
      </c>
      <c r="CK2" s="97" t="s">
        <v>888</v>
      </c>
      <c r="CL2" s="98" t="s">
        <v>933</v>
      </c>
      <c r="CM2" s="98" t="s">
        <v>934</v>
      </c>
      <c r="CN2" s="99" t="s">
        <v>892</v>
      </c>
      <c r="CO2" s="97" t="s">
        <v>888</v>
      </c>
      <c r="CP2" s="98" t="s">
        <v>933</v>
      </c>
      <c r="CQ2" s="98" t="s">
        <v>934</v>
      </c>
      <c r="CR2" s="99" t="s">
        <v>892</v>
      </c>
      <c r="CS2" s="97" t="s">
        <v>888</v>
      </c>
      <c r="CT2" s="98" t="s">
        <v>933</v>
      </c>
      <c r="CU2" s="98" t="s">
        <v>934</v>
      </c>
      <c r="CV2" s="99" t="s">
        <v>892</v>
      </c>
      <c r="CW2" s="97" t="s">
        <v>888</v>
      </c>
      <c r="CX2" s="98" t="s">
        <v>933</v>
      </c>
      <c r="CY2" s="98" t="s">
        <v>934</v>
      </c>
      <c r="CZ2" s="99" t="s">
        <v>892</v>
      </c>
      <c r="DA2" s="97" t="s">
        <v>888</v>
      </c>
      <c r="DB2" s="98" t="s">
        <v>933</v>
      </c>
      <c r="DC2" s="98" t="s">
        <v>934</v>
      </c>
      <c r="DD2" s="99" t="s">
        <v>892</v>
      </c>
      <c r="DE2" s="97" t="s">
        <v>888</v>
      </c>
      <c r="DF2" s="98" t="s">
        <v>933</v>
      </c>
      <c r="DG2" s="98" t="s">
        <v>934</v>
      </c>
      <c r="DH2" s="99" t="s">
        <v>892</v>
      </c>
      <c r="DI2" s="97" t="s">
        <v>888</v>
      </c>
      <c r="DJ2" s="98" t="s">
        <v>933</v>
      </c>
      <c r="DK2" s="98" t="s">
        <v>934</v>
      </c>
      <c r="DL2" s="99" t="s">
        <v>892</v>
      </c>
      <c r="DM2" s="97" t="s">
        <v>888</v>
      </c>
      <c r="DN2" s="98" t="s">
        <v>933</v>
      </c>
      <c r="DO2" s="98" t="s">
        <v>934</v>
      </c>
      <c r="DP2" s="99" t="s">
        <v>892</v>
      </c>
      <c r="DQ2" s="97" t="s">
        <v>888</v>
      </c>
      <c r="DR2" s="98" t="s">
        <v>933</v>
      </c>
      <c r="DS2" s="98" t="s">
        <v>934</v>
      </c>
      <c r="DT2" s="99" t="s">
        <v>892</v>
      </c>
      <c r="DU2" s="97" t="s">
        <v>888</v>
      </c>
      <c r="DV2" s="98" t="s">
        <v>933</v>
      </c>
      <c r="DW2" s="98" t="s">
        <v>934</v>
      </c>
      <c r="DX2" s="99" t="s">
        <v>892</v>
      </c>
      <c r="DY2" s="97" t="s">
        <v>888</v>
      </c>
      <c r="DZ2" s="98" t="s">
        <v>933</v>
      </c>
      <c r="EA2" s="98" t="s">
        <v>934</v>
      </c>
      <c r="EB2" s="99" t="s">
        <v>892</v>
      </c>
      <c r="EC2" s="97" t="s">
        <v>888</v>
      </c>
      <c r="ED2" s="98" t="s">
        <v>933</v>
      </c>
      <c r="EE2" s="98" t="s">
        <v>934</v>
      </c>
      <c r="EF2" s="99" t="s">
        <v>892</v>
      </c>
      <c r="EG2" s="97" t="s">
        <v>888</v>
      </c>
      <c r="EH2" s="98" t="s">
        <v>933</v>
      </c>
      <c r="EI2" s="98" t="s">
        <v>934</v>
      </c>
      <c r="EJ2" s="99" t="s">
        <v>892</v>
      </c>
      <c r="EK2" s="97" t="s">
        <v>888</v>
      </c>
      <c r="EL2" s="98" t="s">
        <v>933</v>
      </c>
      <c r="EM2" s="98" t="s">
        <v>934</v>
      </c>
      <c r="EN2" s="99" t="s">
        <v>892</v>
      </c>
      <c r="EO2" s="97" t="s">
        <v>888</v>
      </c>
      <c r="EP2" s="98" t="s">
        <v>933</v>
      </c>
      <c r="EQ2" s="98" t="s">
        <v>934</v>
      </c>
      <c r="ER2" s="99" t="s">
        <v>892</v>
      </c>
      <c r="ES2" s="97" t="s">
        <v>888</v>
      </c>
      <c r="ET2" s="98" t="s">
        <v>933</v>
      </c>
      <c r="EU2" s="98" t="s">
        <v>934</v>
      </c>
      <c r="EV2" s="99" t="s">
        <v>892</v>
      </c>
      <c r="EW2" s="97" t="s">
        <v>888</v>
      </c>
      <c r="EX2" s="98" t="s">
        <v>933</v>
      </c>
      <c r="EY2" s="98" t="s">
        <v>934</v>
      </c>
      <c r="EZ2" s="99" t="s">
        <v>892</v>
      </c>
      <c r="FA2" s="97" t="s">
        <v>888</v>
      </c>
      <c r="FB2" s="98" t="s">
        <v>933</v>
      </c>
      <c r="FC2" s="98" t="s">
        <v>934</v>
      </c>
      <c r="FD2" s="99" t="s">
        <v>892</v>
      </c>
      <c r="FE2" s="97" t="s">
        <v>888</v>
      </c>
      <c r="FF2" s="98" t="s">
        <v>933</v>
      </c>
      <c r="FG2" s="98" t="s">
        <v>934</v>
      </c>
      <c r="FH2" s="99" t="s">
        <v>892</v>
      </c>
      <c r="FI2" s="97" t="s">
        <v>888</v>
      </c>
      <c r="FJ2" s="98" t="s">
        <v>933</v>
      </c>
      <c r="FK2" s="98" t="s">
        <v>934</v>
      </c>
      <c r="FL2" s="99" t="s">
        <v>892</v>
      </c>
      <c r="FM2" s="97" t="s">
        <v>888</v>
      </c>
      <c r="FN2" s="98" t="s">
        <v>933</v>
      </c>
      <c r="FO2" s="98" t="s">
        <v>934</v>
      </c>
      <c r="FP2" s="99" t="s">
        <v>892</v>
      </c>
      <c r="FQ2" s="97" t="s">
        <v>888</v>
      </c>
      <c r="FR2" s="98" t="s">
        <v>933</v>
      </c>
      <c r="FS2" s="98" t="s">
        <v>934</v>
      </c>
      <c r="FT2" s="99" t="s">
        <v>892</v>
      </c>
      <c r="FU2" s="97" t="s">
        <v>888</v>
      </c>
      <c r="FV2" s="98" t="s">
        <v>933</v>
      </c>
      <c r="FW2" s="98" t="s">
        <v>934</v>
      </c>
      <c r="FX2" s="99" t="s">
        <v>892</v>
      </c>
      <c r="FY2" s="97" t="s">
        <v>888</v>
      </c>
      <c r="FZ2" s="98" t="s">
        <v>933</v>
      </c>
      <c r="GA2" s="98" t="s">
        <v>934</v>
      </c>
      <c r="GB2" s="99" t="s">
        <v>892</v>
      </c>
      <c r="GC2" s="97" t="s">
        <v>888</v>
      </c>
      <c r="GD2" s="98" t="s">
        <v>933</v>
      </c>
      <c r="GE2" s="98" t="s">
        <v>934</v>
      </c>
      <c r="GF2" s="99" t="s">
        <v>892</v>
      </c>
      <c r="GG2" s="97" t="s">
        <v>888</v>
      </c>
      <c r="GH2" s="98" t="s">
        <v>933</v>
      </c>
      <c r="GI2" s="98" t="s">
        <v>934</v>
      </c>
      <c r="GJ2" s="99" t="s">
        <v>892</v>
      </c>
      <c r="GK2" s="97" t="s">
        <v>888</v>
      </c>
      <c r="GL2" s="98" t="s">
        <v>933</v>
      </c>
      <c r="GM2" s="98" t="s">
        <v>934</v>
      </c>
      <c r="GN2" s="99" t="s">
        <v>892</v>
      </c>
      <c r="GO2" s="97" t="s">
        <v>888</v>
      </c>
      <c r="GP2" s="98" t="s">
        <v>933</v>
      </c>
      <c r="GQ2" s="98" t="s">
        <v>934</v>
      </c>
      <c r="GR2" s="99" t="s">
        <v>892</v>
      </c>
      <c r="GS2" s="97" t="s">
        <v>888</v>
      </c>
      <c r="GT2" s="98" t="s">
        <v>933</v>
      </c>
      <c r="GU2" s="98" t="s">
        <v>934</v>
      </c>
      <c r="GV2" s="99" t="s">
        <v>892</v>
      </c>
      <c r="GW2" s="97" t="s">
        <v>888</v>
      </c>
      <c r="GX2" s="98" t="s">
        <v>933</v>
      </c>
      <c r="GY2" s="98" t="s">
        <v>934</v>
      </c>
      <c r="GZ2" s="99" t="s">
        <v>892</v>
      </c>
      <c r="HA2" s="97" t="s">
        <v>888</v>
      </c>
      <c r="HB2" s="98" t="s">
        <v>933</v>
      </c>
      <c r="HC2" s="98" t="s">
        <v>934</v>
      </c>
      <c r="HD2" s="99" t="s">
        <v>892</v>
      </c>
      <c r="HE2" s="97" t="s">
        <v>888</v>
      </c>
      <c r="HF2" s="98" t="s">
        <v>933</v>
      </c>
      <c r="HG2" s="98" t="s">
        <v>934</v>
      </c>
      <c r="HH2" s="99" t="s">
        <v>892</v>
      </c>
      <c r="HI2" s="97" t="s">
        <v>888</v>
      </c>
      <c r="HJ2" s="98" t="s">
        <v>933</v>
      </c>
      <c r="HK2" s="98" t="s">
        <v>934</v>
      </c>
      <c r="HL2" s="99" t="s">
        <v>892</v>
      </c>
      <c r="HM2" s="97" t="s">
        <v>888</v>
      </c>
      <c r="HN2" s="98" t="s">
        <v>933</v>
      </c>
      <c r="HO2" s="98" t="s">
        <v>934</v>
      </c>
      <c r="HP2" s="99" t="s">
        <v>892</v>
      </c>
      <c r="HQ2" s="97" t="s">
        <v>888</v>
      </c>
      <c r="HR2" s="98" t="s">
        <v>933</v>
      </c>
      <c r="HS2" s="98" t="s">
        <v>934</v>
      </c>
      <c r="HT2" s="99" t="s">
        <v>892</v>
      </c>
      <c r="HU2" s="97" t="s">
        <v>888</v>
      </c>
      <c r="HV2" s="98" t="s">
        <v>933</v>
      </c>
      <c r="HW2" s="98" t="s">
        <v>934</v>
      </c>
      <c r="HX2" s="99" t="s">
        <v>892</v>
      </c>
      <c r="HY2" s="97" t="s">
        <v>888</v>
      </c>
      <c r="HZ2" s="98" t="s">
        <v>933</v>
      </c>
      <c r="IA2" s="98" t="s">
        <v>934</v>
      </c>
      <c r="IB2" s="99" t="s">
        <v>892</v>
      </c>
      <c r="IC2" s="97" t="s">
        <v>888</v>
      </c>
      <c r="ID2" s="98" t="s">
        <v>935</v>
      </c>
      <c r="IE2" s="98" t="s">
        <v>936</v>
      </c>
      <c r="IF2" s="98" t="s">
        <v>937</v>
      </c>
      <c r="IG2" s="98" t="s">
        <v>938</v>
      </c>
      <c r="IH2" s="99" t="s">
        <v>892</v>
      </c>
      <c r="II2" s="97" t="s">
        <v>888</v>
      </c>
      <c r="IJ2" s="98" t="s">
        <v>935</v>
      </c>
      <c r="IK2" s="98" t="s">
        <v>936</v>
      </c>
      <c r="IL2" s="98" t="s">
        <v>937</v>
      </c>
      <c r="IM2" s="98" t="s">
        <v>938</v>
      </c>
      <c r="IN2" s="99" t="s">
        <v>892</v>
      </c>
      <c r="IO2" s="97" t="s">
        <v>888</v>
      </c>
      <c r="IP2" s="98" t="s">
        <v>935</v>
      </c>
      <c r="IQ2" s="98" t="s">
        <v>936</v>
      </c>
      <c r="IR2" s="98" t="s">
        <v>937</v>
      </c>
      <c r="IS2" s="98" t="s">
        <v>938</v>
      </c>
      <c r="IT2" s="99" t="s">
        <v>892</v>
      </c>
      <c r="IU2" s="97" t="s">
        <v>888</v>
      </c>
      <c r="IV2" s="98" t="s">
        <v>935</v>
      </c>
      <c r="IW2" s="98" t="s">
        <v>936</v>
      </c>
      <c r="IX2" s="98" t="s">
        <v>937</v>
      </c>
      <c r="IY2" s="98" t="s">
        <v>938</v>
      </c>
      <c r="IZ2" s="99" t="s">
        <v>892</v>
      </c>
      <c r="JA2" s="97" t="s">
        <v>888</v>
      </c>
      <c r="JB2" s="98" t="s">
        <v>935</v>
      </c>
      <c r="JC2" s="98" t="s">
        <v>936</v>
      </c>
      <c r="JD2" s="98" t="s">
        <v>937</v>
      </c>
      <c r="JE2" s="98" t="s">
        <v>938</v>
      </c>
      <c r="JF2" s="99" t="s">
        <v>892</v>
      </c>
      <c r="JG2" s="97" t="s">
        <v>888</v>
      </c>
      <c r="JH2" s="98" t="s">
        <v>935</v>
      </c>
      <c r="JI2" s="98" t="s">
        <v>936</v>
      </c>
      <c r="JJ2" s="98" t="s">
        <v>937</v>
      </c>
      <c r="JK2" s="98" t="s">
        <v>938</v>
      </c>
      <c r="JL2" s="99" t="s">
        <v>892</v>
      </c>
      <c r="JM2" s="97" t="s">
        <v>888</v>
      </c>
      <c r="JN2" s="98" t="s">
        <v>935</v>
      </c>
      <c r="JO2" s="98" t="s">
        <v>936</v>
      </c>
      <c r="JP2" s="98" t="s">
        <v>937</v>
      </c>
      <c r="JQ2" s="98" t="s">
        <v>938</v>
      </c>
      <c r="JR2" s="99" t="s">
        <v>892</v>
      </c>
      <c r="JS2" s="97" t="s">
        <v>888</v>
      </c>
      <c r="JT2" s="98" t="s">
        <v>935</v>
      </c>
      <c r="JU2" s="98" t="s">
        <v>936</v>
      </c>
      <c r="JV2" s="98" t="s">
        <v>937</v>
      </c>
      <c r="JW2" s="98" t="s">
        <v>938</v>
      </c>
      <c r="JX2" s="99" t="s">
        <v>892</v>
      </c>
      <c r="JY2" s="97" t="s">
        <v>888</v>
      </c>
      <c r="JZ2" s="98" t="s">
        <v>200</v>
      </c>
      <c r="KA2" s="98" t="s">
        <v>199</v>
      </c>
      <c r="KB2" s="98" t="s">
        <v>198</v>
      </c>
      <c r="KC2" s="98" t="s">
        <v>197</v>
      </c>
      <c r="KD2" s="99" t="s">
        <v>892</v>
      </c>
      <c r="KE2" s="97" t="s">
        <v>888</v>
      </c>
      <c r="KF2" s="98" t="s">
        <v>939</v>
      </c>
      <c r="KG2" s="98" t="s">
        <v>940</v>
      </c>
      <c r="KH2" s="98" t="s">
        <v>941</v>
      </c>
      <c r="KI2" s="98" t="s">
        <v>942</v>
      </c>
      <c r="KJ2" s="99" t="s">
        <v>892</v>
      </c>
      <c r="KK2" s="97" t="s">
        <v>888</v>
      </c>
      <c r="KL2" s="98" t="s">
        <v>204</v>
      </c>
      <c r="KM2" s="98" t="s">
        <v>203</v>
      </c>
      <c r="KN2" s="98" t="s">
        <v>202</v>
      </c>
      <c r="KO2" s="98" t="s">
        <v>201</v>
      </c>
      <c r="KP2" s="99" t="s">
        <v>892</v>
      </c>
      <c r="KQ2" s="97" t="s">
        <v>888</v>
      </c>
      <c r="KR2" s="98" t="s">
        <v>943</v>
      </c>
      <c r="KS2" s="98" t="s">
        <v>944</v>
      </c>
      <c r="KT2" s="98" t="s">
        <v>945</v>
      </c>
      <c r="KU2" s="98" t="s">
        <v>197</v>
      </c>
      <c r="KV2" s="99" t="s">
        <v>892</v>
      </c>
      <c r="KW2" s="97" t="s">
        <v>888</v>
      </c>
      <c r="KX2" s="98" t="s">
        <v>946</v>
      </c>
      <c r="KY2" s="98" t="s">
        <v>947</v>
      </c>
      <c r="KZ2" s="98" t="s">
        <v>948</v>
      </c>
      <c r="LA2" s="98" t="s">
        <v>949</v>
      </c>
      <c r="LB2" s="99" t="s">
        <v>892</v>
      </c>
      <c r="LC2" s="97" t="s">
        <v>888</v>
      </c>
      <c r="LD2" s="98" t="s">
        <v>935</v>
      </c>
      <c r="LE2" s="98" t="s">
        <v>936</v>
      </c>
      <c r="LF2" s="98" t="s">
        <v>937</v>
      </c>
      <c r="LG2" s="98" t="s">
        <v>938</v>
      </c>
      <c r="LH2" s="98" t="s">
        <v>950</v>
      </c>
      <c r="LI2" s="99" t="s">
        <v>892</v>
      </c>
    </row>
    <row r="3" spans="1:321" ht="13.5" customHeight="1">
      <c r="A3" s="160" t="s">
        <v>887</v>
      </c>
      <c r="B3" s="163" t="s">
        <v>888</v>
      </c>
      <c r="C3" s="100">
        <v>1391</v>
      </c>
      <c r="D3" s="101">
        <v>610</v>
      </c>
      <c r="E3" s="101">
        <v>770</v>
      </c>
      <c r="F3" s="101">
        <v>1</v>
      </c>
      <c r="G3" s="102">
        <v>10</v>
      </c>
      <c r="H3" s="100">
        <v>1391</v>
      </c>
      <c r="I3" s="101">
        <v>32</v>
      </c>
      <c r="J3" s="101">
        <v>114</v>
      </c>
      <c r="K3" s="101">
        <v>172</v>
      </c>
      <c r="L3" s="101">
        <v>237</v>
      </c>
      <c r="M3" s="101">
        <v>255</v>
      </c>
      <c r="N3" s="101">
        <v>112</v>
      </c>
      <c r="O3" s="101">
        <v>126</v>
      </c>
      <c r="P3" s="101">
        <v>159</v>
      </c>
      <c r="Q3" s="101">
        <v>158</v>
      </c>
      <c r="R3" s="102">
        <v>26</v>
      </c>
      <c r="S3" s="100">
        <v>1391</v>
      </c>
      <c r="T3" s="101">
        <v>456</v>
      </c>
      <c r="U3" s="101">
        <v>62</v>
      </c>
      <c r="V3" s="101">
        <v>78</v>
      </c>
      <c r="W3" s="101">
        <v>242</v>
      </c>
      <c r="X3" s="101">
        <v>217</v>
      </c>
      <c r="Y3" s="101">
        <v>35</v>
      </c>
      <c r="Z3" s="101">
        <v>259</v>
      </c>
      <c r="AA3" s="102">
        <v>42</v>
      </c>
      <c r="AB3" s="100">
        <v>1391</v>
      </c>
      <c r="AC3" s="101">
        <v>159</v>
      </c>
      <c r="AD3" s="101">
        <v>59</v>
      </c>
      <c r="AE3" s="101">
        <v>107</v>
      </c>
      <c r="AF3" s="101">
        <v>59</v>
      </c>
      <c r="AG3" s="101">
        <v>151</v>
      </c>
      <c r="AH3" s="101">
        <v>68</v>
      </c>
      <c r="AI3" s="101">
        <v>84</v>
      </c>
      <c r="AJ3" s="101">
        <v>102</v>
      </c>
      <c r="AK3" s="101">
        <v>95</v>
      </c>
      <c r="AL3" s="101">
        <v>51</v>
      </c>
      <c r="AM3" s="101">
        <v>87</v>
      </c>
      <c r="AN3" s="101">
        <v>88</v>
      </c>
      <c r="AO3" s="101">
        <v>73</v>
      </c>
      <c r="AP3" s="101">
        <v>43</v>
      </c>
      <c r="AQ3" s="101">
        <v>75</v>
      </c>
      <c r="AR3" s="101">
        <v>64</v>
      </c>
      <c r="AS3" s="101">
        <v>12</v>
      </c>
      <c r="AT3" s="102">
        <v>14</v>
      </c>
      <c r="AU3" s="100">
        <v>1391</v>
      </c>
      <c r="AV3" s="101">
        <v>139</v>
      </c>
      <c r="AW3" s="101">
        <v>173</v>
      </c>
      <c r="AX3" s="101">
        <v>185</v>
      </c>
      <c r="AY3" s="101">
        <v>572</v>
      </c>
      <c r="AZ3" s="101">
        <v>293</v>
      </c>
      <c r="BA3" s="101">
        <v>361</v>
      </c>
      <c r="BB3" s="101">
        <v>143</v>
      </c>
      <c r="BC3" s="102">
        <v>10</v>
      </c>
      <c r="BD3" s="100">
        <v>1391</v>
      </c>
      <c r="BE3" s="101">
        <v>322</v>
      </c>
      <c r="BF3" s="101">
        <v>898</v>
      </c>
      <c r="BG3" s="101">
        <v>147</v>
      </c>
      <c r="BH3" s="102">
        <v>24</v>
      </c>
      <c r="BI3" s="100">
        <v>1391</v>
      </c>
      <c r="BJ3" s="101">
        <v>756</v>
      </c>
      <c r="BK3" s="101">
        <v>621</v>
      </c>
      <c r="BL3" s="102">
        <v>14</v>
      </c>
      <c r="BM3" s="100">
        <v>1391</v>
      </c>
      <c r="BN3" s="101">
        <v>556</v>
      </c>
      <c r="BO3" s="101">
        <v>821</v>
      </c>
      <c r="BP3" s="102">
        <v>14</v>
      </c>
      <c r="BQ3" s="100">
        <v>1391</v>
      </c>
      <c r="BR3" s="101">
        <v>1057</v>
      </c>
      <c r="BS3" s="101">
        <v>322</v>
      </c>
      <c r="BT3" s="102">
        <v>12</v>
      </c>
      <c r="BU3" s="100">
        <v>1391</v>
      </c>
      <c r="BV3" s="101">
        <v>1214</v>
      </c>
      <c r="BW3" s="101">
        <v>175</v>
      </c>
      <c r="BX3" s="102">
        <v>2</v>
      </c>
      <c r="BY3" s="100">
        <v>1214</v>
      </c>
      <c r="BZ3" s="101">
        <v>1070</v>
      </c>
      <c r="CA3" s="101">
        <v>117</v>
      </c>
      <c r="CB3" s="102">
        <v>27</v>
      </c>
      <c r="CC3" s="100">
        <v>1214</v>
      </c>
      <c r="CD3" s="101">
        <v>650</v>
      </c>
      <c r="CE3" s="101">
        <v>489</v>
      </c>
      <c r="CF3" s="102">
        <v>75</v>
      </c>
      <c r="CG3" s="100">
        <v>1391</v>
      </c>
      <c r="CH3" s="101">
        <v>710</v>
      </c>
      <c r="CI3" s="101">
        <v>664</v>
      </c>
      <c r="CJ3" s="102">
        <v>17</v>
      </c>
      <c r="CK3" s="100">
        <v>1391</v>
      </c>
      <c r="CL3" s="101">
        <v>1245</v>
      </c>
      <c r="CM3" s="101">
        <v>140</v>
      </c>
      <c r="CN3" s="102">
        <v>6</v>
      </c>
      <c r="CO3" s="100">
        <v>1245</v>
      </c>
      <c r="CP3" s="101">
        <v>486</v>
      </c>
      <c r="CQ3" s="101">
        <v>745</v>
      </c>
      <c r="CR3" s="102">
        <v>14</v>
      </c>
      <c r="CS3" s="100">
        <v>1391</v>
      </c>
      <c r="CT3" s="101">
        <v>787</v>
      </c>
      <c r="CU3" s="101">
        <v>592</v>
      </c>
      <c r="CV3" s="102">
        <v>12</v>
      </c>
      <c r="CW3" s="100">
        <v>787</v>
      </c>
      <c r="CX3" s="101">
        <v>698</v>
      </c>
      <c r="CY3" s="101">
        <v>87</v>
      </c>
      <c r="CZ3" s="102">
        <v>2</v>
      </c>
      <c r="DA3" s="100">
        <v>787</v>
      </c>
      <c r="DB3" s="101">
        <v>56</v>
      </c>
      <c r="DC3" s="101">
        <v>696</v>
      </c>
      <c r="DD3" s="102">
        <v>35</v>
      </c>
      <c r="DE3" s="100">
        <v>787</v>
      </c>
      <c r="DF3" s="101">
        <v>476</v>
      </c>
      <c r="DG3" s="101">
        <v>212</v>
      </c>
      <c r="DH3" s="102">
        <v>99</v>
      </c>
      <c r="DI3" s="100">
        <v>1391</v>
      </c>
      <c r="DJ3" s="101">
        <v>814</v>
      </c>
      <c r="DK3" s="101">
        <v>569</v>
      </c>
      <c r="DL3" s="102">
        <v>8</v>
      </c>
      <c r="DM3" s="100">
        <v>1391</v>
      </c>
      <c r="DN3" s="101">
        <v>394</v>
      </c>
      <c r="DO3" s="101">
        <v>993</v>
      </c>
      <c r="DP3" s="102">
        <v>4</v>
      </c>
      <c r="DQ3" s="100">
        <v>1391</v>
      </c>
      <c r="DR3" s="101">
        <v>973</v>
      </c>
      <c r="DS3" s="101">
        <v>412</v>
      </c>
      <c r="DT3" s="102">
        <v>6</v>
      </c>
      <c r="DU3" s="100">
        <v>1391</v>
      </c>
      <c r="DV3" s="101">
        <v>1283</v>
      </c>
      <c r="DW3" s="101">
        <v>106</v>
      </c>
      <c r="DX3" s="102">
        <v>2</v>
      </c>
      <c r="DY3" s="100">
        <v>1391</v>
      </c>
      <c r="DZ3" s="101">
        <v>393</v>
      </c>
      <c r="EA3" s="101">
        <v>994</v>
      </c>
      <c r="EB3" s="102">
        <v>4</v>
      </c>
      <c r="EC3" s="100">
        <v>1391</v>
      </c>
      <c r="ED3" s="101">
        <v>1061</v>
      </c>
      <c r="EE3" s="101">
        <v>314</v>
      </c>
      <c r="EF3" s="102">
        <v>16</v>
      </c>
      <c r="EG3" s="100">
        <v>1391</v>
      </c>
      <c r="EH3" s="101">
        <v>886</v>
      </c>
      <c r="EI3" s="101">
        <v>498</v>
      </c>
      <c r="EJ3" s="102">
        <v>7</v>
      </c>
      <c r="EK3" s="100">
        <v>1391</v>
      </c>
      <c r="EL3" s="101">
        <v>895</v>
      </c>
      <c r="EM3" s="101">
        <v>448</v>
      </c>
      <c r="EN3" s="102">
        <v>48</v>
      </c>
      <c r="EO3" s="100">
        <v>1391</v>
      </c>
      <c r="EP3" s="101">
        <v>144</v>
      </c>
      <c r="EQ3" s="101">
        <v>1210</v>
      </c>
      <c r="ER3" s="102">
        <v>37</v>
      </c>
      <c r="ES3" s="100">
        <v>1391</v>
      </c>
      <c r="ET3" s="101">
        <v>380</v>
      </c>
      <c r="EU3" s="101">
        <v>996</v>
      </c>
      <c r="EV3" s="102">
        <v>15</v>
      </c>
      <c r="EW3" s="100">
        <v>380</v>
      </c>
      <c r="EX3" s="101">
        <v>362</v>
      </c>
      <c r="EY3" s="101">
        <v>14</v>
      </c>
      <c r="EZ3" s="102">
        <v>4</v>
      </c>
      <c r="FA3" s="100">
        <v>1391</v>
      </c>
      <c r="FB3" s="101">
        <v>503</v>
      </c>
      <c r="FC3" s="101">
        <v>876</v>
      </c>
      <c r="FD3" s="102">
        <v>12</v>
      </c>
      <c r="FE3" s="100">
        <v>1391</v>
      </c>
      <c r="FF3" s="101">
        <v>1206</v>
      </c>
      <c r="FG3" s="101">
        <v>179</v>
      </c>
      <c r="FH3" s="102">
        <v>6</v>
      </c>
      <c r="FI3" s="100">
        <v>1391</v>
      </c>
      <c r="FJ3" s="101">
        <v>745</v>
      </c>
      <c r="FK3" s="101">
        <v>638</v>
      </c>
      <c r="FL3" s="102">
        <v>8</v>
      </c>
      <c r="FM3" s="100">
        <v>1391</v>
      </c>
      <c r="FN3" s="101">
        <v>228</v>
      </c>
      <c r="FO3" s="101">
        <v>1156</v>
      </c>
      <c r="FP3" s="102">
        <v>7</v>
      </c>
      <c r="FQ3" s="100">
        <v>1391</v>
      </c>
      <c r="FR3" s="101">
        <v>721</v>
      </c>
      <c r="FS3" s="101">
        <v>665</v>
      </c>
      <c r="FT3" s="102">
        <v>5</v>
      </c>
      <c r="FU3" s="100">
        <v>1391</v>
      </c>
      <c r="FV3" s="101">
        <v>197</v>
      </c>
      <c r="FW3" s="101">
        <v>1187</v>
      </c>
      <c r="FX3" s="102">
        <v>7</v>
      </c>
      <c r="FY3" s="100">
        <v>1391</v>
      </c>
      <c r="FZ3" s="101">
        <v>392</v>
      </c>
      <c r="GA3" s="101">
        <v>992</v>
      </c>
      <c r="GB3" s="102">
        <v>7</v>
      </c>
      <c r="GC3" s="100">
        <v>1391</v>
      </c>
      <c r="GD3" s="101">
        <v>78</v>
      </c>
      <c r="GE3" s="101">
        <v>1308</v>
      </c>
      <c r="GF3" s="102">
        <v>5</v>
      </c>
      <c r="GG3" s="100">
        <v>1391</v>
      </c>
      <c r="GH3" s="101">
        <v>536</v>
      </c>
      <c r="GI3" s="101">
        <v>852</v>
      </c>
      <c r="GJ3" s="102">
        <v>3</v>
      </c>
      <c r="GK3" s="100">
        <v>1391</v>
      </c>
      <c r="GL3" s="101">
        <v>534</v>
      </c>
      <c r="GM3" s="101">
        <v>844</v>
      </c>
      <c r="GN3" s="102">
        <v>13</v>
      </c>
      <c r="GO3" s="100">
        <v>1391</v>
      </c>
      <c r="GP3" s="101">
        <v>202</v>
      </c>
      <c r="GQ3" s="101">
        <v>1157</v>
      </c>
      <c r="GR3" s="102">
        <v>32</v>
      </c>
      <c r="GS3" s="100">
        <v>1391</v>
      </c>
      <c r="GT3" s="101">
        <v>862</v>
      </c>
      <c r="GU3" s="101">
        <v>495</v>
      </c>
      <c r="GV3" s="102">
        <v>34</v>
      </c>
      <c r="GW3" s="100">
        <v>1391</v>
      </c>
      <c r="GX3" s="101">
        <v>356</v>
      </c>
      <c r="GY3" s="101">
        <v>1002</v>
      </c>
      <c r="GZ3" s="102">
        <v>33</v>
      </c>
      <c r="HA3" s="100">
        <v>1391</v>
      </c>
      <c r="HB3" s="101">
        <v>257</v>
      </c>
      <c r="HC3" s="101">
        <v>1101</v>
      </c>
      <c r="HD3" s="102">
        <v>33</v>
      </c>
      <c r="HE3" s="100">
        <v>1391</v>
      </c>
      <c r="HF3" s="101">
        <v>379</v>
      </c>
      <c r="HG3" s="101">
        <v>974</v>
      </c>
      <c r="HH3" s="102">
        <v>38</v>
      </c>
      <c r="HI3" s="100">
        <v>1391</v>
      </c>
      <c r="HJ3" s="101">
        <v>926</v>
      </c>
      <c r="HK3" s="101">
        <v>429</v>
      </c>
      <c r="HL3" s="102">
        <v>36</v>
      </c>
      <c r="HM3" s="100">
        <v>1391</v>
      </c>
      <c r="HN3" s="101">
        <v>443</v>
      </c>
      <c r="HO3" s="101">
        <v>912</v>
      </c>
      <c r="HP3" s="102">
        <v>36</v>
      </c>
      <c r="HQ3" s="100">
        <v>1391</v>
      </c>
      <c r="HR3" s="101">
        <v>1219</v>
      </c>
      <c r="HS3" s="101">
        <v>138</v>
      </c>
      <c r="HT3" s="102">
        <v>34</v>
      </c>
      <c r="HU3" s="100">
        <v>1391</v>
      </c>
      <c r="HV3" s="101">
        <v>1102</v>
      </c>
      <c r="HW3" s="101">
        <v>256</v>
      </c>
      <c r="HX3" s="102">
        <v>33</v>
      </c>
      <c r="HY3" s="100">
        <v>1391</v>
      </c>
      <c r="HZ3" s="101">
        <v>920</v>
      </c>
      <c r="IA3" s="101">
        <v>434</v>
      </c>
      <c r="IB3" s="102">
        <v>37</v>
      </c>
      <c r="IC3" s="100">
        <v>920</v>
      </c>
      <c r="ID3" s="101">
        <v>389</v>
      </c>
      <c r="IE3" s="101">
        <v>446</v>
      </c>
      <c r="IF3" s="101">
        <v>66</v>
      </c>
      <c r="IG3" s="101">
        <v>16</v>
      </c>
      <c r="IH3" s="102">
        <v>3</v>
      </c>
      <c r="II3" s="100">
        <v>920</v>
      </c>
      <c r="IJ3" s="101">
        <v>422</v>
      </c>
      <c r="IK3" s="101">
        <v>400</v>
      </c>
      <c r="IL3" s="101">
        <v>51</v>
      </c>
      <c r="IM3" s="101">
        <v>21</v>
      </c>
      <c r="IN3" s="102">
        <v>26</v>
      </c>
      <c r="IO3" s="100">
        <v>1391</v>
      </c>
      <c r="IP3" s="101">
        <v>1150</v>
      </c>
      <c r="IQ3" s="101">
        <v>194</v>
      </c>
      <c r="IR3" s="101">
        <v>12</v>
      </c>
      <c r="IS3" s="101">
        <v>2</v>
      </c>
      <c r="IT3" s="102">
        <v>33</v>
      </c>
      <c r="IU3" s="100">
        <v>1391</v>
      </c>
      <c r="IV3" s="101">
        <v>303</v>
      </c>
      <c r="IW3" s="101">
        <v>546</v>
      </c>
      <c r="IX3" s="101">
        <v>377</v>
      </c>
      <c r="IY3" s="101">
        <v>134</v>
      </c>
      <c r="IZ3" s="102">
        <v>31</v>
      </c>
      <c r="JA3" s="100">
        <v>1391</v>
      </c>
      <c r="JB3" s="101">
        <v>798</v>
      </c>
      <c r="JC3" s="101">
        <v>428</v>
      </c>
      <c r="JD3" s="101">
        <v>85</v>
      </c>
      <c r="JE3" s="101">
        <v>47</v>
      </c>
      <c r="JF3" s="102">
        <v>33</v>
      </c>
      <c r="JG3" s="100">
        <v>1391</v>
      </c>
      <c r="JH3" s="101">
        <v>451</v>
      </c>
      <c r="JI3" s="101">
        <v>661</v>
      </c>
      <c r="JJ3" s="101">
        <v>171</v>
      </c>
      <c r="JK3" s="101">
        <v>75</v>
      </c>
      <c r="JL3" s="102">
        <v>33</v>
      </c>
      <c r="JM3" s="100">
        <v>1391</v>
      </c>
      <c r="JN3" s="101">
        <v>689</v>
      </c>
      <c r="JO3" s="101">
        <v>517</v>
      </c>
      <c r="JP3" s="101">
        <v>114</v>
      </c>
      <c r="JQ3" s="101">
        <v>37</v>
      </c>
      <c r="JR3" s="102">
        <v>34</v>
      </c>
      <c r="JS3" s="100">
        <v>1391</v>
      </c>
      <c r="JT3" s="101">
        <v>678</v>
      </c>
      <c r="JU3" s="101">
        <v>477</v>
      </c>
      <c r="JV3" s="101">
        <v>140</v>
      </c>
      <c r="JW3" s="101">
        <v>60</v>
      </c>
      <c r="JX3" s="102">
        <v>36</v>
      </c>
      <c r="JY3" s="100">
        <v>1391</v>
      </c>
      <c r="JZ3" s="101">
        <v>13</v>
      </c>
      <c r="KA3" s="101">
        <v>92</v>
      </c>
      <c r="KB3" s="101">
        <v>205</v>
      </c>
      <c r="KC3" s="101">
        <v>1040</v>
      </c>
      <c r="KD3" s="102">
        <v>41</v>
      </c>
      <c r="KE3" s="100">
        <v>1391</v>
      </c>
      <c r="KF3" s="101">
        <v>289</v>
      </c>
      <c r="KG3" s="101">
        <v>687</v>
      </c>
      <c r="KH3" s="101">
        <v>272</v>
      </c>
      <c r="KI3" s="101">
        <v>101</v>
      </c>
      <c r="KJ3" s="102">
        <v>42</v>
      </c>
      <c r="KK3" s="100">
        <v>1391</v>
      </c>
      <c r="KL3" s="101">
        <v>248</v>
      </c>
      <c r="KM3" s="101">
        <v>764</v>
      </c>
      <c r="KN3" s="101">
        <v>42</v>
      </c>
      <c r="KO3" s="101">
        <v>297</v>
      </c>
      <c r="KP3" s="102">
        <v>40</v>
      </c>
      <c r="KQ3" s="100">
        <v>1391</v>
      </c>
      <c r="KR3" s="101">
        <v>175</v>
      </c>
      <c r="KS3" s="101">
        <v>448</v>
      </c>
      <c r="KT3" s="101">
        <v>502</v>
      </c>
      <c r="KU3" s="101">
        <v>231</v>
      </c>
      <c r="KV3" s="102">
        <v>35</v>
      </c>
      <c r="KW3" s="100">
        <v>1391</v>
      </c>
      <c r="KX3" s="101">
        <v>959</v>
      </c>
      <c r="KY3" s="101">
        <v>90</v>
      </c>
      <c r="KZ3" s="101">
        <v>188</v>
      </c>
      <c r="LA3" s="101">
        <v>137</v>
      </c>
      <c r="LB3" s="102">
        <v>17</v>
      </c>
      <c r="LC3" s="100">
        <v>1391</v>
      </c>
      <c r="LD3" s="101">
        <v>281</v>
      </c>
      <c r="LE3" s="101">
        <v>663</v>
      </c>
      <c r="LF3" s="101">
        <v>74</v>
      </c>
      <c r="LG3" s="101">
        <v>35</v>
      </c>
      <c r="LH3" s="101">
        <v>307</v>
      </c>
      <c r="LI3" s="102">
        <v>31</v>
      </c>
    </row>
    <row r="4" spans="1:321" ht="13.5" customHeight="1">
      <c r="A4" s="161"/>
      <c r="B4" s="164"/>
      <c r="C4" s="103">
        <v>100</v>
      </c>
      <c r="D4" s="104">
        <v>43.9</v>
      </c>
      <c r="E4" s="104">
        <v>55.4</v>
      </c>
      <c r="F4" s="104">
        <v>0.1</v>
      </c>
      <c r="G4" s="105">
        <v>0.7</v>
      </c>
      <c r="H4" s="103">
        <v>100</v>
      </c>
      <c r="I4" s="104">
        <v>2.2999999999999998</v>
      </c>
      <c r="J4" s="104">
        <v>8.1999999999999993</v>
      </c>
      <c r="K4" s="104">
        <v>12.4</v>
      </c>
      <c r="L4" s="104">
        <v>17</v>
      </c>
      <c r="M4" s="104">
        <v>18.3</v>
      </c>
      <c r="N4" s="104">
        <v>8.1</v>
      </c>
      <c r="O4" s="104">
        <v>9.1</v>
      </c>
      <c r="P4" s="104">
        <v>11.4</v>
      </c>
      <c r="Q4" s="104">
        <v>11.4</v>
      </c>
      <c r="R4" s="105">
        <v>1.9</v>
      </c>
      <c r="S4" s="103">
        <v>100</v>
      </c>
      <c r="T4" s="104">
        <v>32.799999999999997</v>
      </c>
      <c r="U4" s="104">
        <v>4.5</v>
      </c>
      <c r="V4" s="104">
        <v>5.6</v>
      </c>
      <c r="W4" s="104">
        <v>17.399999999999999</v>
      </c>
      <c r="X4" s="104">
        <v>15.6</v>
      </c>
      <c r="Y4" s="104">
        <v>2.5</v>
      </c>
      <c r="Z4" s="104">
        <v>18.600000000000001</v>
      </c>
      <c r="AA4" s="105">
        <v>3</v>
      </c>
      <c r="AB4" s="103">
        <v>100</v>
      </c>
      <c r="AC4" s="104">
        <v>11.4</v>
      </c>
      <c r="AD4" s="104">
        <v>4.2</v>
      </c>
      <c r="AE4" s="104">
        <v>7.7</v>
      </c>
      <c r="AF4" s="104">
        <v>4.2</v>
      </c>
      <c r="AG4" s="104">
        <v>10.9</v>
      </c>
      <c r="AH4" s="104">
        <v>4.9000000000000004</v>
      </c>
      <c r="AI4" s="104">
        <v>6</v>
      </c>
      <c r="AJ4" s="104">
        <v>7.3</v>
      </c>
      <c r="AK4" s="104">
        <v>6.8</v>
      </c>
      <c r="AL4" s="104">
        <v>3.7</v>
      </c>
      <c r="AM4" s="104">
        <v>6.3</v>
      </c>
      <c r="AN4" s="104">
        <v>6.3</v>
      </c>
      <c r="AO4" s="104">
        <v>5.2</v>
      </c>
      <c r="AP4" s="104">
        <v>3.1</v>
      </c>
      <c r="AQ4" s="104">
        <v>5.4</v>
      </c>
      <c r="AR4" s="104">
        <v>4.5999999999999996</v>
      </c>
      <c r="AS4" s="104">
        <v>0.9</v>
      </c>
      <c r="AT4" s="105">
        <v>1</v>
      </c>
      <c r="AU4" s="103">
        <v>100</v>
      </c>
      <c r="AV4" s="104">
        <v>10</v>
      </c>
      <c r="AW4" s="104">
        <v>12.4</v>
      </c>
      <c r="AX4" s="104">
        <v>13.3</v>
      </c>
      <c r="AY4" s="104">
        <v>41.1</v>
      </c>
      <c r="AZ4" s="104">
        <v>21.1</v>
      </c>
      <c r="BA4" s="104">
        <v>26</v>
      </c>
      <c r="BB4" s="104">
        <v>10.3</v>
      </c>
      <c r="BC4" s="105">
        <v>0.7</v>
      </c>
      <c r="BD4" s="103">
        <v>100</v>
      </c>
      <c r="BE4" s="104">
        <v>23.1</v>
      </c>
      <c r="BF4" s="104">
        <v>64.599999999999994</v>
      </c>
      <c r="BG4" s="104">
        <v>10.6</v>
      </c>
      <c r="BH4" s="105">
        <v>1.7</v>
      </c>
      <c r="BI4" s="103">
        <v>100</v>
      </c>
      <c r="BJ4" s="104">
        <v>54.3</v>
      </c>
      <c r="BK4" s="104">
        <v>44.6</v>
      </c>
      <c r="BL4" s="105">
        <v>1</v>
      </c>
      <c r="BM4" s="103">
        <v>100</v>
      </c>
      <c r="BN4" s="104">
        <v>40</v>
      </c>
      <c r="BO4" s="104">
        <v>59</v>
      </c>
      <c r="BP4" s="105">
        <v>1</v>
      </c>
      <c r="BQ4" s="103">
        <v>100</v>
      </c>
      <c r="BR4" s="104">
        <v>76</v>
      </c>
      <c r="BS4" s="104">
        <v>23.1</v>
      </c>
      <c r="BT4" s="105">
        <v>0.9</v>
      </c>
      <c r="BU4" s="103">
        <v>100</v>
      </c>
      <c r="BV4" s="104">
        <v>87.3</v>
      </c>
      <c r="BW4" s="104">
        <v>12.6</v>
      </c>
      <c r="BX4" s="105">
        <v>0.1</v>
      </c>
      <c r="BY4" s="103">
        <v>100</v>
      </c>
      <c r="BZ4" s="104">
        <v>88.1</v>
      </c>
      <c r="CA4" s="104">
        <v>9.6</v>
      </c>
      <c r="CB4" s="105">
        <v>2.2000000000000002</v>
      </c>
      <c r="CC4" s="103">
        <v>100</v>
      </c>
      <c r="CD4" s="104">
        <v>53.5</v>
      </c>
      <c r="CE4" s="104">
        <v>40.299999999999997</v>
      </c>
      <c r="CF4" s="105">
        <v>6.2</v>
      </c>
      <c r="CG4" s="103">
        <v>100</v>
      </c>
      <c r="CH4" s="104">
        <v>51</v>
      </c>
      <c r="CI4" s="104">
        <v>47.7</v>
      </c>
      <c r="CJ4" s="105">
        <v>1.2</v>
      </c>
      <c r="CK4" s="103">
        <v>100</v>
      </c>
      <c r="CL4" s="104">
        <v>89.5</v>
      </c>
      <c r="CM4" s="104">
        <v>10.1</v>
      </c>
      <c r="CN4" s="105">
        <v>0.4</v>
      </c>
      <c r="CO4" s="103">
        <v>100</v>
      </c>
      <c r="CP4" s="104">
        <v>39</v>
      </c>
      <c r="CQ4" s="104">
        <v>59.8</v>
      </c>
      <c r="CR4" s="105">
        <v>1.1000000000000001</v>
      </c>
      <c r="CS4" s="103">
        <v>100</v>
      </c>
      <c r="CT4" s="104">
        <v>56.6</v>
      </c>
      <c r="CU4" s="104">
        <v>42.6</v>
      </c>
      <c r="CV4" s="105">
        <v>0.9</v>
      </c>
      <c r="CW4" s="103">
        <v>100</v>
      </c>
      <c r="CX4" s="104">
        <v>88.7</v>
      </c>
      <c r="CY4" s="104">
        <v>11.1</v>
      </c>
      <c r="CZ4" s="105">
        <v>0.3</v>
      </c>
      <c r="DA4" s="103">
        <v>100</v>
      </c>
      <c r="DB4" s="104">
        <v>7.1</v>
      </c>
      <c r="DC4" s="104">
        <v>88.4</v>
      </c>
      <c r="DD4" s="105">
        <v>4.4000000000000004</v>
      </c>
      <c r="DE4" s="103">
        <v>100</v>
      </c>
      <c r="DF4" s="104">
        <v>60.5</v>
      </c>
      <c r="DG4" s="104">
        <v>26.9</v>
      </c>
      <c r="DH4" s="105">
        <v>12.6</v>
      </c>
      <c r="DI4" s="103">
        <v>100</v>
      </c>
      <c r="DJ4" s="104">
        <v>58.5</v>
      </c>
      <c r="DK4" s="104">
        <v>40.9</v>
      </c>
      <c r="DL4" s="105">
        <v>0.6</v>
      </c>
      <c r="DM4" s="103">
        <v>100</v>
      </c>
      <c r="DN4" s="104">
        <v>28.3</v>
      </c>
      <c r="DO4" s="104">
        <v>71.400000000000006</v>
      </c>
      <c r="DP4" s="105">
        <v>0.3</v>
      </c>
      <c r="DQ4" s="103">
        <v>100</v>
      </c>
      <c r="DR4" s="104">
        <v>69.900000000000006</v>
      </c>
      <c r="DS4" s="104">
        <v>29.6</v>
      </c>
      <c r="DT4" s="105">
        <v>0.4</v>
      </c>
      <c r="DU4" s="103">
        <v>100</v>
      </c>
      <c r="DV4" s="104">
        <v>92.2</v>
      </c>
      <c r="DW4" s="104">
        <v>7.6</v>
      </c>
      <c r="DX4" s="105">
        <v>0.1</v>
      </c>
      <c r="DY4" s="103">
        <v>100</v>
      </c>
      <c r="DZ4" s="104">
        <v>28.3</v>
      </c>
      <c r="EA4" s="104">
        <v>71.5</v>
      </c>
      <c r="EB4" s="105">
        <v>0.3</v>
      </c>
      <c r="EC4" s="103">
        <v>100</v>
      </c>
      <c r="ED4" s="104">
        <v>76.3</v>
      </c>
      <c r="EE4" s="104">
        <v>22.6</v>
      </c>
      <c r="EF4" s="105">
        <v>1.2</v>
      </c>
      <c r="EG4" s="103">
        <v>100</v>
      </c>
      <c r="EH4" s="104">
        <v>63.7</v>
      </c>
      <c r="EI4" s="104">
        <v>35.799999999999997</v>
      </c>
      <c r="EJ4" s="105">
        <v>0.5</v>
      </c>
      <c r="EK4" s="103">
        <v>100</v>
      </c>
      <c r="EL4" s="104">
        <v>64.3</v>
      </c>
      <c r="EM4" s="104">
        <v>32.200000000000003</v>
      </c>
      <c r="EN4" s="105">
        <v>3.5</v>
      </c>
      <c r="EO4" s="103">
        <v>100</v>
      </c>
      <c r="EP4" s="104">
        <v>10.4</v>
      </c>
      <c r="EQ4" s="104">
        <v>87</v>
      </c>
      <c r="ER4" s="105">
        <v>2.7</v>
      </c>
      <c r="ES4" s="103">
        <v>100</v>
      </c>
      <c r="ET4" s="104">
        <v>27.3</v>
      </c>
      <c r="EU4" s="104">
        <v>71.599999999999994</v>
      </c>
      <c r="EV4" s="105">
        <v>1.1000000000000001</v>
      </c>
      <c r="EW4" s="103">
        <v>100</v>
      </c>
      <c r="EX4" s="104">
        <v>95.3</v>
      </c>
      <c r="EY4" s="104">
        <v>3.7</v>
      </c>
      <c r="EZ4" s="105">
        <v>1.1000000000000001</v>
      </c>
      <c r="FA4" s="103">
        <v>100</v>
      </c>
      <c r="FB4" s="104">
        <v>36.200000000000003</v>
      </c>
      <c r="FC4" s="104">
        <v>63</v>
      </c>
      <c r="FD4" s="105">
        <v>0.9</v>
      </c>
      <c r="FE4" s="103">
        <v>100</v>
      </c>
      <c r="FF4" s="104">
        <v>86.7</v>
      </c>
      <c r="FG4" s="104">
        <v>12.9</v>
      </c>
      <c r="FH4" s="105">
        <v>0.4</v>
      </c>
      <c r="FI4" s="103">
        <v>100</v>
      </c>
      <c r="FJ4" s="104">
        <v>53.6</v>
      </c>
      <c r="FK4" s="104">
        <v>45.9</v>
      </c>
      <c r="FL4" s="105">
        <v>0.6</v>
      </c>
      <c r="FM4" s="103">
        <v>100</v>
      </c>
      <c r="FN4" s="104">
        <v>16.399999999999999</v>
      </c>
      <c r="FO4" s="104">
        <v>83.1</v>
      </c>
      <c r="FP4" s="105">
        <v>0.5</v>
      </c>
      <c r="FQ4" s="103">
        <v>100</v>
      </c>
      <c r="FR4" s="104">
        <v>51.8</v>
      </c>
      <c r="FS4" s="104">
        <v>47.8</v>
      </c>
      <c r="FT4" s="105">
        <v>0.4</v>
      </c>
      <c r="FU4" s="103">
        <v>100</v>
      </c>
      <c r="FV4" s="104">
        <v>14.2</v>
      </c>
      <c r="FW4" s="104">
        <v>85.3</v>
      </c>
      <c r="FX4" s="105">
        <v>0.5</v>
      </c>
      <c r="FY4" s="103">
        <v>100</v>
      </c>
      <c r="FZ4" s="104">
        <v>28.2</v>
      </c>
      <c r="GA4" s="104">
        <v>71.3</v>
      </c>
      <c r="GB4" s="105">
        <v>0.5</v>
      </c>
      <c r="GC4" s="103">
        <v>100</v>
      </c>
      <c r="GD4" s="104">
        <v>5.6</v>
      </c>
      <c r="GE4" s="104">
        <v>94</v>
      </c>
      <c r="GF4" s="105">
        <v>0.4</v>
      </c>
      <c r="GG4" s="103">
        <v>100</v>
      </c>
      <c r="GH4" s="104">
        <v>38.5</v>
      </c>
      <c r="GI4" s="104">
        <v>61.3</v>
      </c>
      <c r="GJ4" s="105">
        <v>0.2</v>
      </c>
      <c r="GK4" s="103">
        <v>100</v>
      </c>
      <c r="GL4" s="104">
        <v>38.4</v>
      </c>
      <c r="GM4" s="104">
        <v>60.7</v>
      </c>
      <c r="GN4" s="105">
        <v>0.9</v>
      </c>
      <c r="GO4" s="103">
        <v>100</v>
      </c>
      <c r="GP4" s="104">
        <v>14.5</v>
      </c>
      <c r="GQ4" s="104">
        <v>83.2</v>
      </c>
      <c r="GR4" s="105">
        <v>2.2999999999999998</v>
      </c>
      <c r="GS4" s="103">
        <v>100</v>
      </c>
      <c r="GT4" s="104">
        <v>62</v>
      </c>
      <c r="GU4" s="104">
        <v>35.6</v>
      </c>
      <c r="GV4" s="105">
        <v>2.4</v>
      </c>
      <c r="GW4" s="103">
        <v>100</v>
      </c>
      <c r="GX4" s="104">
        <v>25.6</v>
      </c>
      <c r="GY4" s="104">
        <v>72</v>
      </c>
      <c r="GZ4" s="105">
        <v>2.4</v>
      </c>
      <c r="HA4" s="103">
        <v>100</v>
      </c>
      <c r="HB4" s="104">
        <v>18.5</v>
      </c>
      <c r="HC4" s="104">
        <v>79.2</v>
      </c>
      <c r="HD4" s="105">
        <v>2.4</v>
      </c>
      <c r="HE4" s="103">
        <v>100</v>
      </c>
      <c r="HF4" s="104">
        <v>27.2</v>
      </c>
      <c r="HG4" s="104">
        <v>70</v>
      </c>
      <c r="HH4" s="105">
        <v>2.7</v>
      </c>
      <c r="HI4" s="103">
        <v>100</v>
      </c>
      <c r="HJ4" s="104">
        <v>66.599999999999994</v>
      </c>
      <c r="HK4" s="104">
        <v>30.8</v>
      </c>
      <c r="HL4" s="105">
        <v>2.6</v>
      </c>
      <c r="HM4" s="103">
        <v>100</v>
      </c>
      <c r="HN4" s="104">
        <v>31.8</v>
      </c>
      <c r="HO4" s="104">
        <v>65.599999999999994</v>
      </c>
      <c r="HP4" s="105">
        <v>2.6</v>
      </c>
      <c r="HQ4" s="103">
        <v>100</v>
      </c>
      <c r="HR4" s="104">
        <v>87.6</v>
      </c>
      <c r="HS4" s="104">
        <v>9.9</v>
      </c>
      <c r="HT4" s="105">
        <v>2.4</v>
      </c>
      <c r="HU4" s="103">
        <v>100</v>
      </c>
      <c r="HV4" s="104">
        <v>79.2</v>
      </c>
      <c r="HW4" s="104">
        <v>18.399999999999999</v>
      </c>
      <c r="HX4" s="105">
        <v>2.4</v>
      </c>
      <c r="HY4" s="103">
        <v>100</v>
      </c>
      <c r="HZ4" s="104">
        <v>66.099999999999994</v>
      </c>
      <c r="IA4" s="104">
        <v>31.2</v>
      </c>
      <c r="IB4" s="105">
        <v>2.7</v>
      </c>
      <c r="IC4" s="103">
        <v>100</v>
      </c>
      <c r="ID4" s="104">
        <v>42.3</v>
      </c>
      <c r="IE4" s="104">
        <v>48.5</v>
      </c>
      <c r="IF4" s="104">
        <v>7.2</v>
      </c>
      <c r="IG4" s="104">
        <v>1.7</v>
      </c>
      <c r="IH4" s="105">
        <v>0.3</v>
      </c>
      <c r="II4" s="103">
        <v>100</v>
      </c>
      <c r="IJ4" s="104">
        <v>45.9</v>
      </c>
      <c r="IK4" s="104">
        <v>43.5</v>
      </c>
      <c r="IL4" s="104">
        <v>5.5</v>
      </c>
      <c r="IM4" s="104">
        <v>2.2999999999999998</v>
      </c>
      <c r="IN4" s="105">
        <v>2.8</v>
      </c>
      <c r="IO4" s="103">
        <v>100</v>
      </c>
      <c r="IP4" s="104">
        <v>82.7</v>
      </c>
      <c r="IQ4" s="104">
        <v>13.9</v>
      </c>
      <c r="IR4" s="104">
        <v>0.9</v>
      </c>
      <c r="IS4" s="104">
        <v>0.1</v>
      </c>
      <c r="IT4" s="105">
        <v>2.4</v>
      </c>
      <c r="IU4" s="103">
        <v>100</v>
      </c>
      <c r="IV4" s="104">
        <v>21.8</v>
      </c>
      <c r="IW4" s="104">
        <v>39.299999999999997</v>
      </c>
      <c r="IX4" s="104">
        <v>27.1</v>
      </c>
      <c r="IY4" s="104">
        <v>9.6</v>
      </c>
      <c r="IZ4" s="105">
        <v>2.2000000000000002</v>
      </c>
      <c r="JA4" s="103">
        <v>100</v>
      </c>
      <c r="JB4" s="104">
        <v>57.4</v>
      </c>
      <c r="JC4" s="104">
        <v>30.8</v>
      </c>
      <c r="JD4" s="104">
        <v>6.1</v>
      </c>
      <c r="JE4" s="104">
        <v>3.4</v>
      </c>
      <c r="JF4" s="105">
        <v>2.4</v>
      </c>
      <c r="JG4" s="103">
        <v>100</v>
      </c>
      <c r="JH4" s="104">
        <v>32.4</v>
      </c>
      <c r="JI4" s="104">
        <v>47.5</v>
      </c>
      <c r="JJ4" s="104">
        <v>12.3</v>
      </c>
      <c r="JK4" s="104">
        <v>5.4</v>
      </c>
      <c r="JL4" s="105">
        <v>2.4</v>
      </c>
      <c r="JM4" s="103">
        <v>100</v>
      </c>
      <c r="JN4" s="104">
        <v>49.5</v>
      </c>
      <c r="JO4" s="104">
        <v>37.200000000000003</v>
      </c>
      <c r="JP4" s="104">
        <v>8.1999999999999993</v>
      </c>
      <c r="JQ4" s="104">
        <v>2.7</v>
      </c>
      <c r="JR4" s="105">
        <v>2.4</v>
      </c>
      <c r="JS4" s="103">
        <v>100</v>
      </c>
      <c r="JT4" s="104">
        <v>48.7</v>
      </c>
      <c r="JU4" s="104">
        <v>34.299999999999997</v>
      </c>
      <c r="JV4" s="104">
        <v>10.1</v>
      </c>
      <c r="JW4" s="104">
        <v>4.3</v>
      </c>
      <c r="JX4" s="105">
        <v>2.6</v>
      </c>
      <c r="JY4" s="103">
        <v>100</v>
      </c>
      <c r="JZ4" s="104">
        <v>0.9</v>
      </c>
      <c r="KA4" s="104">
        <v>6.6</v>
      </c>
      <c r="KB4" s="104">
        <v>14.7</v>
      </c>
      <c r="KC4" s="104">
        <v>74.8</v>
      </c>
      <c r="KD4" s="105">
        <v>2.9</v>
      </c>
      <c r="KE4" s="103">
        <v>100</v>
      </c>
      <c r="KF4" s="104">
        <v>20.8</v>
      </c>
      <c r="KG4" s="104">
        <v>49.4</v>
      </c>
      <c r="KH4" s="104">
        <v>19.600000000000001</v>
      </c>
      <c r="KI4" s="104">
        <v>7.3</v>
      </c>
      <c r="KJ4" s="105">
        <v>3</v>
      </c>
      <c r="KK4" s="103">
        <v>100</v>
      </c>
      <c r="KL4" s="104">
        <v>17.8</v>
      </c>
      <c r="KM4" s="104">
        <v>54.9</v>
      </c>
      <c r="KN4" s="104">
        <v>3</v>
      </c>
      <c r="KO4" s="104">
        <v>21.4</v>
      </c>
      <c r="KP4" s="105">
        <v>2.9</v>
      </c>
      <c r="KQ4" s="103">
        <v>100</v>
      </c>
      <c r="KR4" s="104">
        <v>12.6</v>
      </c>
      <c r="KS4" s="104">
        <v>32.200000000000003</v>
      </c>
      <c r="KT4" s="104">
        <v>36.1</v>
      </c>
      <c r="KU4" s="104">
        <v>16.600000000000001</v>
      </c>
      <c r="KV4" s="105">
        <v>2.5</v>
      </c>
      <c r="KW4" s="103">
        <v>100</v>
      </c>
      <c r="KX4" s="104">
        <v>68.900000000000006</v>
      </c>
      <c r="KY4" s="104">
        <v>6.5</v>
      </c>
      <c r="KZ4" s="104">
        <v>13.5</v>
      </c>
      <c r="LA4" s="104">
        <v>9.8000000000000007</v>
      </c>
      <c r="LB4" s="105">
        <v>1.2</v>
      </c>
      <c r="LC4" s="103">
        <v>100</v>
      </c>
      <c r="LD4" s="104">
        <v>20.2</v>
      </c>
      <c r="LE4" s="104">
        <v>47.7</v>
      </c>
      <c r="LF4" s="104">
        <v>5.3</v>
      </c>
      <c r="LG4" s="104">
        <v>2.5</v>
      </c>
      <c r="LH4" s="104">
        <v>22.1</v>
      </c>
      <c r="LI4" s="105">
        <v>2.2000000000000002</v>
      </c>
    </row>
    <row r="5" spans="1:321" ht="13.5" customHeight="1">
      <c r="A5" s="161"/>
      <c r="B5" s="165" t="s">
        <v>935</v>
      </c>
      <c r="C5" s="106">
        <v>281</v>
      </c>
      <c r="D5" s="107">
        <v>110</v>
      </c>
      <c r="E5" s="107">
        <v>168</v>
      </c>
      <c r="F5" s="107" t="s">
        <v>951</v>
      </c>
      <c r="G5" s="108">
        <v>3</v>
      </c>
      <c r="H5" s="106">
        <v>281</v>
      </c>
      <c r="I5" s="107">
        <v>2</v>
      </c>
      <c r="J5" s="107">
        <v>33</v>
      </c>
      <c r="K5" s="107">
        <v>53</v>
      </c>
      <c r="L5" s="107">
        <v>61</v>
      </c>
      <c r="M5" s="107">
        <v>40</v>
      </c>
      <c r="N5" s="107">
        <v>15</v>
      </c>
      <c r="O5" s="107">
        <v>26</v>
      </c>
      <c r="P5" s="107">
        <v>26</v>
      </c>
      <c r="Q5" s="107">
        <v>19</v>
      </c>
      <c r="R5" s="108">
        <v>6</v>
      </c>
      <c r="S5" s="106">
        <v>281</v>
      </c>
      <c r="T5" s="107">
        <v>95</v>
      </c>
      <c r="U5" s="107">
        <v>19</v>
      </c>
      <c r="V5" s="107">
        <v>15</v>
      </c>
      <c r="W5" s="107">
        <v>57</v>
      </c>
      <c r="X5" s="107">
        <v>48</v>
      </c>
      <c r="Y5" s="107">
        <v>5</v>
      </c>
      <c r="Z5" s="107">
        <v>31</v>
      </c>
      <c r="AA5" s="108">
        <v>11</v>
      </c>
      <c r="AB5" s="106">
        <v>281</v>
      </c>
      <c r="AC5" s="107">
        <v>25</v>
      </c>
      <c r="AD5" s="107">
        <v>10</v>
      </c>
      <c r="AE5" s="107">
        <v>33</v>
      </c>
      <c r="AF5" s="107">
        <v>13</v>
      </c>
      <c r="AG5" s="107">
        <v>40</v>
      </c>
      <c r="AH5" s="107">
        <v>13</v>
      </c>
      <c r="AI5" s="107">
        <v>15</v>
      </c>
      <c r="AJ5" s="107">
        <v>15</v>
      </c>
      <c r="AK5" s="107">
        <v>18</v>
      </c>
      <c r="AL5" s="107">
        <v>10</v>
      </c>
      <c r="AM5" s="107">
        <v>24</v>
      </c>
      <c r="AN5" s="107">
        <v>16</v>
      </c>
      <c r="AO5" s="107">
        <v>10</v>
      </c>
      <c r="AP5" s="107">
        <v>9</v>
      </c>
      <c r="AQ5" s="107">
        <v>13</v>
      </c>
      <c r="AR5" s="107">
        <v>13</v>
      </c>
      <c r="AS5" s="107">
        <v>1</v>
      </c>
      <c r="AT5" s="108">
        <v>3</v>
      </c>
      <c r="AU5" s="106">
        <v>281</v>
      </c>
      <c r="AV5" s="107">
        <v>56</v>
      </c>
      <c r="AW5" s="107">
        <v>63</v>
      </c>
      <c r="AX5" s="107">
        <v>47</v>
      </c>
      <c r="AY5" s="107">
        <v>121</v>
      </c>
      <c r="AZ5" s="107">
        <v>50</v>
      </c>
      <c r="BA5" s="107">
        <v>55</v>
      </c>
      <c r="BB5" s="107">
        <v>15</v>
      </c>
      <c r="BC5" s="108">
        <v>3</v>
      </c>
      <c r="BD5" s="106">
        <v>281</v>
      </c>
      <c r="BE5" s="107">
        <v>60</v>
      </c>
      <c r="BF5" s="107">
        <v>180</v>
      </c>
      <c r="BG5" s="107">
        <v>34</v>
      </c>
      <c r="BH5" s="108">
        <v>7</v>
      </c>
      <c r="BI5" s="106">
        <v>281</v>
      </c>
      <c r="BJ5" s="107">
        <v>153</v>
      </c>
      <c r="BK5" s="107">
        <v>124</v>
      </c>
      <c r="BL5" s="108">
        <v>4</v>
      </c>
      <c r="BM5" s="106">
        <v>281</v>
      </c>
      <c r="BN5" s="107">
        <v>116</v>
      </c>
      <c r="BO5" s="107">
        <v>161</v>
      </c>
      <c r="BP5" s="108">
        <v>4</v>
      </c>
      <c r="BQ5" s="106">
        <v>281</v>
      </c>
      <c r="BR5" s="107">
        <v>218</v>
      </c>
      <c r="BS5" s="107">
        <v>60</v>
      </c>
      <c r="BT5" s="108">
        <v>3</v>
      </c>
      <c r="BU5" s="106">
        <v>281</v>
      </c>
      <c r="BV5" s="107">
        <v>259</v>
      </c>
      <c r="BW5" s="107">
        <v>22</v>
      </c>
      <c r="BX5" s="108" t="s">
        <v>951</v>
      </c>
      <c r="BY5" s="106">
        <v>259</v>
      </c>
      <c r="BZ5" s="107">
        <v>233</v>
      </c>
      <c r="CA5" s="107">
        <v>18</v>
      </c>
      <c r="CB5" s="108">
        <v>8</v>
      </c>
      <c r="CC5" s="106">
        <v>259</v>
      </c>
      <c r="CD5" s="107">
        <v>143</v>
      </c>
      <c r="CE5" s="107">
        <v>103</v>
      </c>
      <c r="CF5" s="108">
        <v>13</v>
      </c>
      <c r="CG5" s="106">
        <v>281</v>
      </c>
      <c r="CH5" s="107">
        <v>148</v>
      </c>
      <c r="CI5" s="107">
        <v>129</v>
      </c>
      <c r="CJ5" s="108">
        <v>4</v>
      </c>
      <c r="CK5" s="106">
        <v>281</v>
      </c>
      <c r="CL5" s="107">
        <v>258</v>
      </c>
      <c r="CM5" s="107">
        <v>22</v>
      </c>
      <c r="CN5" s="108">
        <v>1</v>
      </c>
      <c r="CO5" s="106">
        <v>258</v>
      </c>
      <c r="CP5" s="107">
        <v>105</v>
      </c>
      <c r="CQ5" s="107">
        <v>148</v>
      </c>
      <c r="CR5" s="108">
        <v>5</v>
      </c>
      <c r="CS5" s="106">
        <v>281</v>
      </c>
      <c r="CT5" s="107">
        <v>156</v>
      </c>
      <c r="CU5" s="107">
        <v>120</v>
      </c>
      <c r="CV5" s="108">
        <v>5</v>
      </c>
      <c r="CW5" s="106">
        <v>156</v>
      </c>
      <c r="CX5" s="107">
        <v>131</v>
      </c>
      <c r="CY5" s="107">
        <v>25</v>
      </c>
      <c r="CZ5" s="108" t="s">
        <v>951</v>
      </c>
      <c r="DA5" s="106">
        <v>156</v>
      </c>
      <c r="DB5" s="107">
        <v>13</v>
      </c>
      <c r="DC5" s="107">
        <v>137</v>
      </c>
      <c r="DD5" s="108">
        <v>6</v>
      </c>
      <c r="DE5" s="106">
        <v>156</v>
      </c>
      <c r="DF5" s="107">
        <v>95</v>
      </c>
      <c r="DG5" s="107">
        <v>40</v>
      </c>
      <c r="DH5" s="108">
        <v>21</v>
      </c>
      <c r="DI5" s="106">
        <v>281</v>
      </c>
      <c r="DJ5" s="107">
        <v>164</v>
      </c>
      <c r="DK5" s="107">
        <v>116</v>
      </c>
      <c r="DL5" s="108">
        <v>1</v>
      </c>
      <c r="DM5" s="106">
        <v>281</v>
      </c>
      <c r="DN5" s="107">
        <v>90</v>
      </c>
      <c r="DO5" s="107">
        <v>190</v>
      </c>
      <c r="DP5" s="108">
        <v>1</v>
      </c>
      <c r="DQ5" s="106">
        <v>281</v>
      </c>
      <c r="DR5" s="107">
        <v>208</v>
      </c>
      <c r="DS5" s="107">
        <v>72</v>
      </c>
      <c r="DT5" s="108">
        <v>1</v>
      </c>
      <c r="DU5" s="106">
        <v>281</v>
      </c>
      <c r="DV5" s="107">
        <v>266</v>
      </c>
      <c r="DW5" s="107">
        <v>15</v>
      </c>
      <c r="DX5" s="108" t="s">
        <v>951</v>
      </c>
      <c r="DY5" s="106">
        <v>281</v>
      </c>
      <c r="DZ5" s="107">
        <v>94</v>
      </c>
      <c r="EA5" s="107">
        <v>186</v>
      </c>
      <c r="EB5" s="108">
        <v>1</v>
      </c>
      <c r="EC5" s="106">
        <v>281</v>
      </c>
      <c r="ED5" s="107">
        <v>240</v>
      </c>
      <c r="EE5" s="107">
        <v>40</v>
      </c>
      <c r="EF5" s="108">
        <v>1</v>
      </c>
      <c r="EG5" s="106">
        <v>281</v>
      </c>
      <c r="EH5" s="107">
        <v>201</v>
      </c>
      <c r="EI5" s="107">
        <v>80</v>
      </c>
      <c r="EJ5" s="108" t="s">
        <v>951</v>
      </c>
      <c r="EK5" s="106">
        <v>281</v>
      </c>
      <c r="EL5" s="107">
        <v>196</v>
      </c>
      <c r="EM5" s="107">
        <v>73</v>
      </c>
      <c r="EN5" s="108">
        <v>12</v>
      </c>
      <c r="EO5" s="106">
        <v>281</v>
      </c>
      <c r="EP5" s="107">
        <v>22</v>
      </c>
      <c r="EQ5" s="107">
        <v>252</v>
      </c>
      <c r="ER5" s="108">
        <v>7</v>
      </c>
      <c r="ES5" s="106">
        <v>281</v>
      </c>
      <c r="ET5" s="107">
        <v>118</v>
      </c>
      <c r="EU5" s="107">
        <v>160</v>
      </c>
      <c r="EV5" s="108">
        <v>3</v>
      </c>
      <c r="EW5" s="106">
        <v>118</v>
      </c>
      <c r="EX5" s="107">
        <v>115</v>
      </c>
      <c r="EY5" s="107">
        <v>3</v>
      </c>
      <c r="EZ5" s="108" t="s">
        <v>951</v>
      </c>
      <c r="FA5" s="106">
        <v>281</v>
      </c>
      <c r="FB5" s="107">
        <v>117</v>
      </c>
      <c r="FC5" s="107">
        <v>163</v>
      </c>
      <c r="FD5" s="108">
        <v>1</v>
      </c>
      <c r="FE5" s="106">
        <v>281</v>
      </c>
      <c r="FF5" s="107">
        <v>258</v>
      </c>
      <c r="FG5" s="107">
        <v>22</v>
      </c>
      <c r="FH5" s="108">
        <v>1</v>
      </c>
      <c r="FI5" s="106">
        <v>281</v>
      </c>
      <c r="FJ5" s="107">
        <v>147</v>
      </c>
      <c r="FK5" s="107">
        <v>132</v>
      </c>
      <c r="FL5" s="108">
        <v>2</v>
      </c>
      <c r="FM5" s="106">
        <v>281</v>
      </c>
      <c r="FN5" s="107">
        <v>60</v>
      </c>
      <c r="FO5" s="107">
        <v>219</v>
      </c>
      <c r="FP5" s="108">
        <v>2</v>
      </c>
      <c r="FQ5" s="106">
        <v>281</v>
      </c>
      <c r="FR5" s="107">
        <v>157</v>
      </c>
      <c r="FS5" s="107">
        <v>123</v>
      </c>
      <c r="FT5" s="108">
        <v>1</v>
      </c>
      <c r="FU5" s="106">
        <v>281</v>
      </c>
      <c r="FV5" s="107">
        <v>40</v>
      </c>
      <c r="FW5" s="107">
        <v>238</v>
      </c>
      <c r="FX5" s="108">
        <v>3</v>
      </c>
      <c r="FY5" s="106">
        <v>281</v>
      </c>
      <c r="FZ5" s="107">
        <v>91</v>
      </c>
      <c r="GA5" s="107">
        <v>187</v>
      </c>
      <c r="GB5" s="108">
        <v>3</v>
      </c>
      <c r="GC5" s="106">
        <v>281</v>
      </c>
      <c r="GD5" s="107">
        <v>19</v>
      </c>
      <c r="GE5" s="107">
        <v>261</v>
      </c>
      <c r="GF5" s="108">
        <v>1</v>
      </c>
      <c r="GG5" s="106">
        <v>281</v>
      </c>
      <c r="GH5" s="107">
        <v>150</v>
      </c>
      <c r="GI5" s="107">
        <v>131</v>
      </c>
      <c r="GJ5" s="108" t="s">
        <v>951</v>
      </c>
      <c r="GK5" s="106">
        <v>281</v>
      </c>
      <c r="GL5" s="107">
        <v>159</v>
      </c>
      <c r="GM5" s="107">
        <v>118</v>
      </c>
      <c r="GN5" s="108">
        <v>4</v>
      </c>
      <c r="GO5" s="106">
        <v>281</v>
      </c>
      <c r="GP5" s="107">
        <v>49</v>
      </c>
      <c r="GQ5" s="107">
        <v>224</v>
      </c>
      <c r="GR5" s="108">
        <v>8</v>
      </c>
      <c r="GS5" s="106">
        <v>281</v>
      </c>
      <c r="GT5" s="107">
        <v>206</v>
      </c>
      <c r="GU5" s="107">
        <v>67</v>
      </c>
      <c r="GV5" s="108">
        <v>8</v>
      </c>
      <c r="GW5" s="106">
        <v>281</v>
      </c>
      <c r="GX5" s="107">
        <v>84</v>
      </c>
      <c r="GY5" s="107">
        <v>189</v>
      </c>
      <c r="GZ5" s="108">
        <v>8</v>
      </c>
      <c r="HA5" s="106">
        <v>281</v>
      </c>
      <c r="HB5" s="107">
        <v>64</v>
      </c>
      <c r="HC5" s="107">
        <v>209</v>
      </c>
      <c r="HD5" s="108">
        <v>8</v>
      </c>
      <c r="HE5" s="106">
        <v>281</v>
      </c>
      <c r="HF5" s="107">
        <v>98</v>
      </c>
      <c r="HG5" s="107">
        <v>173</v>
      </c>
      <c r="HH5" s="108">
        <v>10</v>
      </c>
      <c r="HI5" s="106">
        <v>281</v>
      </c>
      <c r="HJ5" s="107">
        <v>207</v>
      </c>
      <c r="HK5" s="107">
        <v>66</v>
      </c>
      <c r="HL5" s="108">
        <v>8</v>
      </c>
      <c r="HM5" s="106">
        <v>281</v>
      </c>
      <c r="HN5" s="107">
        <v>112</v>
      </c>
      <c r="HO5" s="107">
        <v>160</v>
      </c>
      <c r="HP5" s="108">
        <v>9</v>
      </c>
      <c r="HQ5" s="106">
        <v>281</v>
      </c>
      <c r="HR5" s="107">
        <v>254</v>
      </c>
      <c r="HS5" s="107">
        <v>18</v>
      </c>
      <c r="HT5" s="108">
        <v>9</v>
      </c>
      <c r="HU5" s="106">
        <v>281</v>
      </c>
      <c r="HV5" s="107">
        <v>238</v>
      </c>
      <c r="HW5" s="107">
        <v>34</v>
      </c>
      <c r="HX5" s="108">
        <v>9</v>
      </c>
      <c r="HY5" s="106">
        <v>281</v>
      </c>
      <c r="HZ5" s="107">
        <v>199</v>
      </c>
      <c r="IA5" s="107">
        <v>72</v>
      </c>
      <c r="IB5" s="108">
        <v>10</v>
      </c>
      <c r="IC5" s="106">
        <v>199</v>
      </c>
      <c r="ID5" s="107">
        <v>128</v>
      </c>
      <c r="IE5" s="107">
        <v>63</v>
      </c>
      <c r="IF5" s="107">
        <v>8</v>
      </c>
      <c r="IG5" s="107" t="s">
        <v>951</v>
      </c>
      <c r="IH5" s="108" t="s">
        <v>951</v>
      </c>
      <c r="II5" s="106">
        <v>199</v>
      </c>
      <c r="IJ5" s="107">
        <v>128</v>
      </c>
      <c r="IK5" s="107">
        <v>60</v>
      </c>
      <c r="IL5" s="107">
        <v>6</v>
      </c>
      <c r="IM5" s="107">
        <v>1</v>
      </c>
      <c r="IN5" s="108">
        <v>4</v>
      </c>
      <c r="IO5" s="106">
        <v>281</v>
      </c>
      <c r="IP5" s="107">
        <v>250</v>
      </c>
      <c r="IQ5" s="107">
        <v>23</v>
      </c>
      <c r="IR5" s="107" t="s">
        <v>951</v>
      </c>
      <c r="IS5" s="107" t="s">
        <v>951</v>
      </c>
      <c r="IT5" s="108">
        <v>8</v>
      </c>
      <c r="IU5" s="106">
        <v>281</v>
      </c>
      <c r="IV5" s="107">
        <v>104</v>
      </c>
      <c r="IW5" s="107">
        <v>99</v>
      </c>
      <c r="IX5" s="107">
        <v>54</v>
      </c>
      <c r="IY5" s="107">
        <v>16</v>
      </c>
      <c r="IZ5" s="108">
        <v>8</v>
      </c>
      <c r="JA5" s="106">
        <v>281</v>
      </c>
      <c r="JB5" s="107">
        <v>204</v>
      </c>
      <c r="JC5" s="107">
        <v>57</v>
      </c>
      <c r="JD5" s="107">
        <v>12</v>
      </c>
      <c r="JE5" s="107">
        <v>1</v>
      </c>
      <c r="JF5" s="108">
        <v>7</v>
      </c>
      <c r="JG5" s="106">
        <v>281</v>
      </c>
      <c r="JH5" s="107">
        <v>163</v>
      </c>
      <c r="JI5" s="107">
        <v>97</v>
      </c>
      <c r="JJ5" s="107">
        <v>11</v>
      </c>
      <c r="JK5" s="107">
        <v>1</v>
      </c>
      <c r="JL5" s="108">
        <v>9</v>
      </c>
      <c r="JM5" s="106">
        <v>281</v>
      </c>
      <c r="JN5" s="107">
        <v>205</v>
      </c>
      <c r="JO5" s="107">
        <v>55</v>
      </c>
      <c r="JP5" s="107">
        <v>12</v>
      </c>
      <c r="JQ5" s="107">
        <v>1</v>
      </c>
      <c r="JR5" s="108">
        <v>8</v>
      </c>
      <c r="JS5" s="106">
        <v>281</v>
      </c>
      <c r="JT5" s="107">
        <v>158</v>
      </c>
      <c r="JU5" s="107">
        <v>72</v>
      </c>
      <c r="JV5" s="107">
        <v>32</v>
      </c>
      <c r="JW5" s="107">
        <v>11</v>
      </c>
      <c r="JX5" s="108">
        <v>8</v>
      </c>
      <c r="JY5" s="106">
        <v>281</v>
      </c>
      <c r="JZ5" s="107">
        <v>7</v>
      </c>
      <c r="KA5" s="107">
        <v>29</v>
      </c>
      <c r="KB5" s="107">
        <v>41</v>
      </c>
      <c r="KC5" s="107">
        <v>196</v>
      </c>
      <c r="KD5" s="108">
        <v>8</v>
      </c>
      <c r="KE5" s="106">
        <v>281</v>
      </c>
      <c r="KF5" s="107">
        <v>96</v>
      </c>
      <c r="KG5" s="107">
        <v>120</v>
      </c>
      <c r="KH5" s="107">
        <v>44</v>
      </c>
      <c r="KI5" s="107">
        <v>11</v>
      </c>
      <c r="KJ5" s="108">
        <v>10</v>
      </c>
      <c r="KK5" s="106">
        <v>281</v>
      </c>
      <c r="KL5" s="107">
        <v>81</v>
      </c>
      <c r="KM5" s="107">
        <v>147</v>
      </c>
      <c r="KN5" s="107">
        <v>7</v>
      </c>
      <c r="KO5" s="107">
        <v>38</v>
      </c>
      <c r="KP5" s="108">
        <v>8</v>
      </c>
      <c r="KQ5" s="106">
        <v>281</v>
      </c>
      <c r="KR5" s="107">
        <v>51</v>
      </c>
      <c r="KS5" s="107">
        <v>106</v>
      </c>
      <c r="KT5" s="107">
        <v>74</v>
      </c>
      <c r="KU5" s="107">
        <v>42</v>
      </c>
      <c r="KV5" s="108">
        <v>8</v>
      </c>
      <c r="KW5" s="106">
        <v>281</v>
      </c>
      <c r="KX5" s="107">
        <v>213</v>
      </c>
      <c r="KY5" s="107">
        <v>17</v>
      </c>
      <c r="KZ5" s="107">
        <v>21</v>
      </c>
      <c r="LA5" s="107">
        <v>26</v>
      </c>
      <c r="LB5" s="108">
        <v>4</v>
      </c>
      <c r="LC5" s="106">
        <v>281</v>
      </c>
      <c r="LD5" s="107">
        <v>281</v>
      </c>
      <c r="LE5" s="107" t="s">
        <v>951</v>
      </c>
      <c r="LF5" s="107" t="s">
        <v>951</v>
      </c>
      <c r="LG5" s="107" t="s">
        <v>951</v>
      </c>
      <c r="LH5" s="107" t="s">
        <v>951</v>
      </c>
      <c r="LI5" s="108" t="s">
        <v>951</v>
      </c>
    </row>
    <row r="6" spans="1:321" ht="13.5" customHeight="1">
      <c r="A6" s="161"/>
      <c r="B6" s="164"/>
      <c r="C6" s="103">
        <v>100</v>
      </c>
      <c r="D6" s="104">
        <v>39.1</v>
      </c>
      <c r="E6" s="104">
        <v>59.8</v>
      </c>
      <c r="F6" s="104" t="s">
        <v>951</v>
      </c>
      <c r="G6" s="105">
        <v>1.1000000000000001</v>
      </c>
      <c r="H6" s="103">
        <v>100</v>
      </c>
      <c r="I6" s="104">
        <v>0.7</v>
      </c>
      <c r="J6" s="104">
        <v>11.7</v>
      </c>
      <c r="K6" s="104">
        <v>18.899999999999999</v>
      </c>
      <c r="L6" s="104">
        <v>21.7</v>
      </c>
      <c r="M6" s="104">
        <v>14.2</v>
      </c>
      <c r="N6" s="104">
        <v>5.3</v>
      </c>
      <c r="O6" s="104">
        <v>9.3000000000000007</v>
      </c>
      <c r="P6" s="104">
        <v>9.3000000000000007</v>
      </c>
      <c r="Q6" s="104">
        <v>6.8</v>
      </c>
      <c r="R6" s="105">
        <v>2.1</v>
      </c>
      <c r="S6" s="103">
        <v>100</v>
      </c>
      <c r="T6" s="104">
        <v>33.799999999999997</v>
      </c>
      <c r="U6" s="104">
        <v>6.8</v>
      </c>
      <c r="V6" s="104">
        <v>5.3</v>
      </c>
      <c r="W6" s="104">
        <v>20.3</v>
      </c>
      <c r="X6" s="104">
        <v>17.100000000000001</v>
      </c>
      <c r="Y6" s="104">
        <v>1.8</v>
      </c>
      <c r="Z6" s="104">
        <v>11</v>
      </c>
      <c r="AA6" s="105">
        <v>3.9</v>
      </c>
      <c r="AB6" s="103">
        <v>100</v>
      </c>
      <c r="AC6" s="104">
        <v>8.9</v>
      </c>
      <c r="AD6" s="104">
        <v>3.6</v>
      </c>
      <c r="AE6" s="104">
        <v>11.7</v>
      </c>
      <c r="AF6" s="104">
        <v>4.5999999999999996</v>
      </c>
      <c r="AG6" s="104">
        <v>14.2</v>
      </c>
      <c r="AH6" s="104">
        <v>4.5999999999999996</v>
      </c>
      <c r="AI6" s="104">
        <v>5.3</v>
      </c>
      <c r="AJ6" s="104">
        <v>5.3</v>
      </c>
      <c r="AK6" s="104">
        <v>6.4</v>
      </c>
      <c r="AL6" s="104">
        <v>3.6</v>
      </c>
      <c r="AM6" s="104">
        <v>8.5</v>
      </c>
      <c r="AN6" s="104">
        <v>5.7</v>
      </c>
      <c r="AO6" s="104">
        <v>3.6</v>
      </c>
      <c r="AP6" s="104">
        <v>3.2</v>
      </c>
      <c r="AQ6" s="104">
        <v>4.5999999999999996</v>
      </c>
      <c r="AR6" s="104">
        <v>4.5999999999999996</v>
      </c>
      <c r="AS6" s="104">
        <v>0.4</v>
      </c>
      <c r="AT6" s="105">
        <v>1.1000000000000001</v>
      </c>
      <c r="AU6" s="103">
        <v>100</v>
      </c>
      <c r="AV6" s="104">
        <v>19.899999999999999</v>
      </c>
      <c r="AW6" s="104">
        <v>22.4</v>
      </c>
      <c r="AX6" s="104">
        <v>16.7</v>
      </c>
      <c r="AY6" s="104">
        <v>43.1</v>
      </c>
      <c r="AZ6" s="104">
        <v>17.8</v>
      </c>
      <c r="BA6" s="104">
        <v>19.600000000000001</v>
      </c>
      <c r="BB6" s="104">
        <v>5.3</v>
      </c>
      <c r="BC6" s="105">
        <v>1.1000000000000001</v>
      </c>
      <c r="BD6" s="103">
        <v>100</v>
      </c>
      <c r="BE6" s="104">
        <v>21.4</v>
      </c>
      <c r="BF6" s="104">
        <v>64.099999999999994</v>
      </c>
      <c r="BG6" s="104">
        <v>12.1</v>
      </c>
      <c r="BH6" s="105">
        <v>2.5</v>
      </c>
      <c r="BI6" s="103">
        <v>100</v>
      </c>
      <c r="BJ6" s="104">
        <v>54.4</v>
      </c>
      <c r="BK6" s="104">
        <v>44.1</v>
      </c>
      <c r="BL6" s="105">
        <v>1.4</v>
      </c>
      <c r="BM6" s="103">
        <v>100</v>
      </c>
      <c r="BN6" s="104">
        <v>41.3</v>
      </c>
      <c r="BO6" s="104">
        <v>57.3</v>
      </c>
      <c r="BP6" s="105">
        <v>1.4</v>
      </c>
      <c r="BQ6" s="103">
        <v>100</v>
      </c>
      <c r="BR6" s="104">
        <v>77.599999999999994</v>
      </c>
      <c r="BS6" s="104">
        <v>21.4</v>
      </c>
      <c r="BT6" s="105">
        <v>1.1000000000000001</v>
      </c>
      <c r="BU6" s="103">
        <v>100</v>
      </c>
      <c r="BV6" s="104">
        <v>92.2</v>
      </c>
      <c r="BW6" s="104">
        <v>7.8</v>
      </c>
      <c r="BX6" s="105" t="s">
        <v>951</v>
      </c>
      <c r="BY6" s="103">
        <v>100</v>
      </c>
      <c r="BZ6" s="104">
        <v>90</v>
      </c>
      <c r="CA6" s="104">
        <v>6.9</v>
      </c>
      <c r="CB6" s="105">
        <v>3.1</v>
      </c>
      <c r="CC6" s="103">
        <v>100</v>
      </c>
      <c r="CD6" s="104">
        <v>55.2</v>
      </c>
      <c r="CE6" s="104">
        <v>39.799999999999997</v>
      </c>
      <c r="CF6" s="105">
        <v>5</v>
      </c>
      <c r="CG6" s="103">
        <v>100</v>
      </c>
      <c r="CH6" s="104">
        <v>52.7</v>
      </c>
      <c r="CI6" s="104">
        <v>45.9</v>
      </c>
      <c r="CJ6" s="105">
        <v>1.4</v>
      </c>
      <c r="CK6" s="103">
        <v>100</v>
      </c>
      <c r="CL6" s="104">
        <v>91.8</v>
      </c>
      <c r="CM6" s="104">
        <v>7.8</v>
      </c>
      <c r="CN6" s="105">
        <v>0.4</v>
      </c>
      <c r="CO6" s="103">
        <v>100</v>
      </c>
      <c r="CP6" s="104">
        <v>40.700000000000003</v>
      </c>
      <c r="CQ6" s="104">
        <v>57.4</v>
      </c>
      <c r="CR6" s="105">
        <v>1.9</v>
      </c>
      <c r="CS6" s="103">
        <v>100</v>
      </c>
      <c r="CT6" s="104">
        <v>55.5</v>
      </c>
      <c r="CU6" s="104">
        <v>42.7</v>
      </c>
      <c r="CV6" s="105">
        <v>1.8</v>
      </c>
      <c r="CW6" s="103">
        <v>100</v>
      </c>
      <c r="CX6" s="104">
        <v>84</v>
      </c>
      <c r="CY6" s="104">
        <v>16</v>
      </c>
      <c r="CZ6" s="105" t="s">
        <v>951</v>
      </c>
      <c r="DA6" s="103">
        <v>100</v>
      </c>
      <c r="DB6" s="104">
        <v>8.3000000000000007</v>
      </c>
      <c r="DC6" s="104">
        <v>87.8</v>
      </c>
      <c r="DD6" s="105">
        <v>3.8</v>
      </c>
      <c r="DE6" s="103">
        <v>100</v>
      </c>
      <c r="DF6" s="104">
        <v>60.9</v>
      </c>
      <c r="DG6" s="104">
        <v>25.6</v>
      </c>
      <c r="DH6" s="105">
        <v>13.5</v>
      </c>
      <c r="DI6" s="103">
        <v>100</v>
      </c>
      <c r="DJ6" s="104">
        <v>58.4</v>
      </c>
      <c r="DK6" s="104">
        <v>41.3</v>
      </c>
      <c r="DL6" s="105">
        <v>0.4</v>
      </c>
      <c r="DM6" s="103">
        <v>100</v>
      </c>
      <c r="DN6" s="104">
        <v>32</v>
      </c>
      <c r="DO6" s="104">
        <v>67.599999999999994</v>
      </c>
      <c r="DP6" s="105">
        <v>0.4</v>
      </c>
      <c r="DQ6" s="103">
        <v>100</v>
      </c>
      <c r="DR6" s="104">
        <v>74</v>
      </c>
      <c r="DS6" s="104">
        <v>25.6</v>
      </c>
      <c r="DT6" s="105">
        <v>0.4</v>
      </c>
      <c r="DU6" s="103">
        <v>100</v>
      </c>
      <c r="DV6" s="104">
        <v>94.7</v>
      </c>
      <c r="DW6" s="104">
        <v>5.3</v>
      </c>
      <c r="DX6" s="105" t="s">
        <v>951</v>
      </c>
      <c r="DY6" s="103">
        <v>100</v>
      </c>
      <c r="DZ6" s="104">
        <v>33.5</v>
      </c>
      <c r="EA6" s="104">
        <v>66.2</v>
      </c>
      <c r="EB6" s="105">
        <v>0.4</v>
      </c>
      <c r="EC6" s="103">
        <v>100</v>
      </c>
      <c r="ED6" s="104">
        <v>85.4</v>
      </c>
      <c r="EE6" s="104">
        <v>14.2</v>
      </c>
      <c r="EF6" s="105">
        <v>0.4</v>
      </c>
      <c r="EG6" s="103">
        <v>100</v>
      </c>
      <c r="EH6" s="104">
        <v>71.5</v>
      </c>
      <c r="EI6" s="104">
        <v>28.5</v>
      </c>
      <c r="EJ6" s="105" t="s">
        <v>951</v>
      </c>
      <c r="EK6" s="103">
        <v>100</v>
      </c>
      <c r="EL6" s="104">
        <v>69.8</v>
      </c>
      <c r="EM6" s="104">
        <v>26</v>
      </c>
      <c r="EN6" s="105">
        <v>4.3</v>
      </c>
      <c r="EO6" s="103">
        <v>100</v>
      </c>
      <c r="EP6" s="104">
        <v>7.8</v>
      </c>
      <c r="EQ6" s="104">
        <v>89.7</v>
      </c>
      <c r="ER6" s="105">
        <v>2.5</v>
      </c>
      <c r="ES6" s="103">
        <v>100</v>
      </c>
      <c r="ET6" s="104">
        <v>42</v>
      </c>
      <c r="EU6" s="104">
        <v>56.9</v>
      </c>
      <c r="EV6" s="105">
        <v>1.1000000000000001</v>
      </c>
      <c r="EW6" s="103">
        <v>100</v>
      </c>
      <c r="EX6" s="104">
        <v>97.5</v>
      </c>
      <c r="EY6" s="104">
        <v>2.5</v>
      </c>
      <c r="EZ6" s="105" t="s">
        <v>951</v>
      </c>
      <c r="FA6" s="103">
        <v>100</v>
      </c>
      <c r="FB6" s="104">
        <v>41.6</v>
      </c>
      <c r="FC6" s="104">
        <v>58</v>
      </c>
      <c r="FD6" s="105">
        <v>0.4</v>
      </c>
      <c r="FE6" s="103">
        <v>100</v>
      </c>
      <c r="FF6" s="104">
        <v>91.8</v>
      </c>
      <c r="FG6" s="104">
        <v>7.8</v>
      </c>
      <c r="FH6" s="105">
        <v>0.4</v>
      </c>
      <c r="FI6" s="103">
        <v>100</v>
      </c>
      <c r="FJ6" s="104">
        <v>52.3</v>
      </c>
      <c r="FK6" s="104">
        <v>47</v>
      </c>
      <c r="FL6" s="105">
        <v>0.7</v>
      </c>
      <c r="FM6" s="103">
        <v>100</v>
      </c>
      <c r="FN6" s="104">
        <v>21.4</v>
      </c>
      <c r="FO6" s="104">
        <v>77.900000000000006</v>
      </c>
      <c r="FP6" s="105">
        <v>0.7</v>
      </c>
      <c r="FQ6" s="103">
        <v>100</v>
      </c>
      <c r="FR6" s="104">
        <v>55.9</v>
      </c>
      <c r="FS6" s="104">
        <v>43.8</v>
      </c>
      <c r="FT6" s="105">
        <v>0.4</v>
      </c>
      <c r="FU6" s="103">
        <v>100</v>
      </c>
      <c r="FV6" s="104">
        <v>14.2</v>
      </c>
      <c r="FW6" s="104">
        <v>84.7</v>
      </c>
      <c r="FX6" s="105">
        <v>1.1000000000000001</v>
      </c>
      <c r="FY6" s="103">
        <v>100</v>
      </c>
      <c r="FZ6" s="104">
        <v>32.4</v>
      </c>
      <c r="GA6" s="104">
        <v>66.5</v>
      </c>
      <c r="GB6" s="105">
        <v>1.1000000000000001</v>
      </c>
      <c r="GC6" s="103">
        <v>100</v>
      </c>
      <c r="GD6" s="104">
        <v>6.8</v>
      </c>
      <c r="GE6" s="104">
        <v>92.9</v>
      </c>
      <c r="GF6" s="105">
        <v>0.4</v>
      </c>
      <c r="GG6" s="103">
        <v>100</v>
      </c>
      <c r="GH6" s="104">
        <v>53.4</v>
      </c>
      <c r="GI6" s="104">
        <v>46.6</v>
      </c>
      <c r="GJ6" s="105" t="s">
        <v>951</v>
      </c>
      <c r="GK6" s="103">
        <v>100</v>
      </c>
      <c r="GL6" s="104">
        <v>56.6</v>
      </c>
      <c r="GM6" s="104">
        <v>42</v>
      </c>
      <c r="GN6" s="105">
        <v>1.4</v>
      </c>
      <c r="GO6" s="103">
        <v>100</v>
      </c>
      <c r="GP6" s="104">
        <v>17.399999999999999</v>
      </c>
      <c r="GQ6" s="104">
        <v>79.7</v>
      </c>
      <c r="GR6" s="105">
        <v>2.8</v>
      </c>
      <c r="GS6" s="103">
        <v>100</v>
      </c>
      <c r="GT6" s="104">
        <v>73.3</v>
      </c>
      <c r="GU6" s="104">
        <v>23.8</v>
      </c>
      <c r="GV6" s="105">
        <v>2.8</v>
      </c>
      <c r="GW6" s="103">
        <v>100</v>
      </c>
      <c r="GX6" s="104">
        <v>29.9</v>
      </c>
      <c r="GY6" s="104">
        <v>67.3</v>
      </c>
      <c r="GZ6" s="105">
        <v>2.8</v>
      </c>
      <c r="HA6" s="103">
        <v>100</v>
      </c>
      <c r="HB6" s="104">
        <v>22.8</v>
      </c>
      <c r="HC6" s="104">
        <v>74.400000000000006</v>
      </c>
      <c r="HD6" s="105">
        <v>2.8</v>
      </c>
      <c r="HE6" s="103">
        <v>100</v>
      </c>
      <c r="HF6" s="104">
        <v>34.9</v>
      </c>
      <c r="HG6" s="104">
        <v>61.6</v>
      </c>
      <c r="HH6" s="105">
        <v>3.6</v>
      </c>
      <c r="HI6" s="103">
        <v>100</v>
      </c>
      <c r="HJ6" s="104">
        <v>73.7</v>
      </c>
      <c r="HK6" s="104">
        <v>23.5</v>
      </c>
      <c r="HL6" s="105">
        <v>2.8</v>
      </c>
      <c r="HM6" s="103">
        <v>100</v>
      </c>
      <c r="HN6" s="104">
        <v>39.9</v>
      </c>
      <c r="HO6" s="104">
        <v>56.9</v>
      </c>
      <c r="HP6" s="105">
        <v>3.2</v>
      </c>
      <c r="HQ6" s="103">
        <v>100</v>
      </c>
      <c r="HR6" s="104">
        <v>90.4</v>
      </c>
      <c r="HS6" s="104">
        <v>6.4</v>
      </c>
      <c r="HT6" s="105">
        <v>3.2</v>
      </c>
      <c r="HU6" s="103">
        <v>100</v>
      </c>
      <c r="HV6" s="104">
        <v>84.7</v>
      </c>
      <c r="HW6" s="104">
        <v>12.1</v>
      </c>
      <c r="HX6" s="105">
        <v>3.2</v>
      </c>
      <c r="HY6" s="103">
        <v>100</v>
      </c>
      <c r="HZ6" s="104">
        <v>70.8</v>
      </c>
      <c r="IA6" s="104">
        <v>25.6</v>
      </c>
      <c r="IB6" s="105">
        <v>3.6</v>
      </c>
      <c r="IC6" s="103">
        <v>100</v>
      </c>
      <c r="ID6" s="104">
        <v>64.3</v>
      </c>
      <c r="IE6" s="104">
        <v>31.7</v>
      </c>
      <c r="IF6" s="104">
        <v>4</v>
      </c>
      <c r="IG6" s="104" t="s">
        <v>951</v>
      </c>
      <c r="IH6" s="105" t="s">
        <v>951</v>
      </c>
      <c r="II6" s="103">
        <v>100</v>
      </c>
      <c r="IJ6" s="104">
        <v>64.3</v>
      </c>
      <c r="IK6" s="104">
        <v>30.2</v>
      </c>
      <c r="IL6" s="104">
        <v>3</v>
      </c>
      <c r="IM6" s="104">
        <v>0.5</v>
      </c>
      <c r="IN6" s="105">
        <v>2</v>
      </c>
      <c r="IO6" s="103">
        <v>100</v>
      </c>
      <c r="IP6" s="104">
        <v>89</v>
      </c>
      <c r="IQ6" s="104">
        <v>8.1999999999999993</v>
      </c>
      <c r="IR6" s="104" t="s">
        <v>951</v>
      </c>
      <c r="IS6" s="104" t="s">
        <v>951</v>
      </c>
      <c r="IT6" s="105">
        <v>2.8</v>
      </c>
      <c r="IU6" s="103">
        <v>100</v>
      </c>
      <c r="IV6" s="104">
        <v>37</v>
      </c>
      <c r="IW6" s="104">
        <v>35.200000000000003</v>
      </c>
      <c r="IX6" s="104">
        <v>19.2</v>
      </c>
      <c r="IY6" s="104">
        <v>5.7</v>
      </c>
      <c r="IZ6" s="105">
        <v>2.8</v>
      </c>
      <c r="JA6" s="103">
        <v>100</v>
      </c>
      <c r="JB6" s="104">
        <v>72.599999999999994</v>
      </c>
      <c r="JC6" s="104">
        <v>20.3</v>
      </c>
      <c r="JD6" s="104">
        <v>4.3</v>
      </c>
      <c r="JE6" s="104">
        <v>0.4</v>
      </c>
      <c r="JF6" s="105">
        <v>2.5</v>
      </c>
      <c r="JG6" s="103">
        <v>100</v>
      </c>
      <c r="JH6" s="104">
        <v>58</v>
      </c>
      <c r="JI6" s="104">
        <v>34.5</v>
      </c>
      <c r="JJ6" s="104">
        <v>3.9</v>
      </c>
      <c r="JK6" s="104">
        <v>0.4</v>
      </c>
      <c r="JL6" s="105">
        <v>3.2</v>
      </c>
      <c r="JM6" s="103">
        <v>100</v>
      </c>
      <c r="JN6" s="104">
        <v>73</v>
      </c>
      <c r="JO6" s="104">
        <v>19.600000000000001</v>
      </c>
      <c r="JP6" s="104">
        <v>4.3</v>
      </c>
      <c r="JQ6" s="104">
        <v>0.4</v>
      </c>
      <c r="JR6" s="105">
        <v>2.8</v>
      </c>
      <c r="JS6" s="103">
        <v>100</v>
      </c>
      <c r="JT6" s="104">
        <v>56.2</v>
      </c>
      <c r="JU6" s="104">
        <v>25.6</v>
      </c>
      <c r="JV6" s="104">
        <v>11.4</v>
      </c>
      <c r="JW6" s="104">
        <v>3.9</v>
      </c>
      <c r="JX6" s="105">
        <v>2.8</v>
      </c>
      <c r="JY6" s="103">
        <v>100</v>
      </c>
      <c r="JZ6" s="104">
        <v>2.5</v>
      </c>
      <c r="KA6" s="104">
        <v>10.3</v>
      </c>
      <c r="KB6" s="104">
        <v>14.6</v>
      </c>
      <c r="KC6" s="104">
        <v>69.8</v>
      </c>
      <c r="KD6" s="105">
        <v>2.8</v>
      </c>
      <c r="KE6" s="103">
        <v>100</v>
      </c>
      <c r="KF6" s="104">
        <v>34.200000000000003</v>
      </c>
      <c r="KG6" s="104">
        <v>42.7</v>
      </c>
      <c r="KH6" s="104">
        <v>15.7</v>
      </c>
      <c r="KI6" s="104">
        <v>3.9</v>
      </c>
      <c r="KJ6" s="105">
        <v>3.6</v>
      </c>
      <c r="KK6" s="103">
        <v>100</v>
      </c>
      <c r="KL6" s="104">
        <v>28.8</v>
      </c>
      <c r="KM6" s="104">
        <v>52.3</v>
      </c>
      <c r="KN6" s="104">
        <v>2.5</v>
      </c>
      <c r="KO6" s="104">
        <v>13.5</v>
      </c>
      <c r="KP6" s="105">
        <v>2.8</v>
      </c>
      <c r="KQ6" s="103">
        <v>100</v>
      </c>
      <c r="KR6" s="104">
        <v>18.100000000000001</v>
      </c>
      <c r="KS6" s="104">
        <v>37.700000000000003</v>
      </c>
      <c r="KT6" s="104">
        <v>26.3</v>
      </c>
      <c r="KU6" s="104">
        <v>14.9</v>
      </c>
      <c r="KV6" s="105">
        <v>2.8</v>
      </c>
      <c r="KW6" s="103">
        <v>100</v>
      </c>
      <c r="KX6" s="104">
        <v>75.8</v>
      </c>
      <c r="KY6" s="104">
        <v>6</v>
      </c>
      <c r="KZ6" s="104">
        <v>7.5</v>
      </c>
      <c r="LA6" s="104">
        <v>9.3000000000000007</v>
      </c>
      <c r="LB6" s="105">
        <v>1.4</v>
      </c>
      <c r="LC6" s="103">
        <v>100</v>
      </c>
      <c r="LD6" s="104">
        <v>100</v>
      </c>
      <c r="LE6" s="104" t="s">
        <v>951</v>
      </c>
      <c r="LF6" s="104" t="s">
        <v>951</v>
      </c>
      <c r="LG6" s="104" t="s">
        <v>951</v>
      </c>
      <c r="LH6" s="104" t="s">
        <v>951</v>
      </c>
      <c r="LI6" s="105" t="s">
        <v>951</v>
      </c>
    </row>
    <row r="7" spans="1:321" ht="13.5" customHeight="1">
      <c r="A7" s="161"/>
      <c r="B7" s="165" t="s">
        <v>936</v>
      </c>
      <c r="C7" s="106">
        <v>663</v>
      </c>
      <c r="D7" s="107">
        <v>282</v>
      </c>
      <c r="E7" s="107">
        <v>379</v>
      </c>
      <c r="F7" s="107">
        <v>1</v>
      </c>
      <c r="G7" s="108">
        <v>1</v>
      </c>
      <c r="H7" s="106">
        <v>663</v>
      </c>
      <c r="I7" s="107">
        <v>20</v>
      </c>
      <c r="J7" s="107">
        <v>38</v>
      </c>
      <c r="K7" s="107">
        <v>72</v>
      </c>
      <c r="L7" s="107">
        <v>120</v>
      </c>
      <c r="M7" s="107">
        <v>134</v>
      </c>
      <c r="N7" s="107">
        <v>71</v>
      </c>
      <c r="O7" s="107">
        <v>51</v>
      </c>
      <c r="P7" s="107">
        <v>71</v>
      </c>
      <c r="Q7" s="107">
        <v>80</v>
      </c>
      <c r="R7" s="108">
        <v>6</v>
      </c>
      <c r="S7" s="106">
        <v>663</v>
      </c>
      <c r="T7" s="107">
        <v>204</v>
      </c>
      <c r="U7" s="107">
        <v>26</v>
      </c>
      <c r="V7" s="107">
        <v>38</v>
      </c>
      <c r="W7" s="107">
        <v>124</v>
      </c>
      <c r="X7" s="107">
        <v>111</v>
      </c>
      <c r="Y7" s="107">
        <v>22</v>
      </c>
      <c r="Z7" s="107">
        <v>128</v>
      </c>
      <c r="AA7" s="108">
        <v>10</v>
      </c>
      <c r="AB7" s="106">
        <v>663</v>
      </c>
      <c r="AC7" s="107">
        <v>80</v>
      </c>
      <c r="AD7" s="107">
        <v>28</v>
      </c>
      <c r="AE7" s="107">
        <v>46</v>
      </c>
      <c r="AF7" s="107">
        <v>19</v>
      </c>
      <c r="AG7" s="107">
        <v>72</v>
      </c>
      <c r="AH7" s="107">
        <v>32</v>
      </c>
      <c r="AI7" s="107">
        <v>39</v>
      </c>
      <c r="AJ7" s="107">
        <v>53</v>
      </c>
      <c r="AK7" s="107">
        <v>52</v>
      </c>
      <c r="AL7" s="107">
        <v>22</v>
      </c>
      <c r="AM7" s="107">
        <v>38</v>
      </c>
      <c r="AN7" s="107">
        <v>46</v>
      </c>
      <c r="AO7" s="107">
        <v>38</v>
      </c>
      <c r="AP7" s="107">
        <v>20</v>
      </c>
      <c r="AQ7" s="107">
        <v>33</v>
      </c>
      <c r="AR7" s="107">
        <v>40</v>
      </c>
      <c r="AS7" s="107">
        <v>3</v>
      </c>
      <c r="AT7" s="108">
        <v>2</v>
      </c>
      <c r="AU7" s="106">
        <v>663</v>
      </c>
      <c r="AV7" s="107">
        <v>72</v>
      </c>
      <c r="AW7" s="107">
        <v>97</v>
      </c>
      <c r="AX7" s="107">
        <v>115</v>
      </c>
      <c r="AY7" s="107">
        <v>300</v>
      </c>
      <c r="AZ7" s="107">
        <v>138</v>
      </c>
      <c r="BA7" s="107">
        <v>166</v>
      </c>
      <c r="BB7" s="107">
        <v>51</v>
      </c>
      <c r="BC7" s="108">
        <v>2</v>
      </c>
      <c r="BD7" s="106">
        <v>663</v>
      </c>
      <c r="BE7" s="107">
        <v>161</v>
      </c>
      <c r="BF7" s="107">
        <v>448</v>
      </c>
      <c r="BG7" s="107">
        <v>47</v>
      </c>
      <c r="BH7" s="108">
        <v>7</v>
      </c>
      <c r="BI7" s="106">
        <v>663</v>
      </c>
      <c r="BJ7" s="107">
        <v>375</v>
      </c>
      <c r="BK7" s="107">
        <v>285</v>
      </c>
      <c r="BL7" s="108">
        <v>3</v>
      </c>
      <c r="BM7" s="106">
        <v>663</v>
      </c>
      <c r="BN7" s="107">
        <v>282</v>
      </c>
      <c r="BO7" s="107">
        <v>379</v>
      </c>
      <c r="BP7" s="108">
        <v>2</v>
      </c>
      <c r="BQ7" s="106">
        <v>663</v>
      </c>
      <c r="BR7" s="107">
        <v>522</v>
      </c>
      <c r="BS7" s="107">
        <v>139</v>
      </c>
      <c r="BT7" s="108">
        <v>2</v>
      </c>
      <c r="BU7" s="106">
        <v>663</v>
      </c>
      <c r="BV7" s="107">
        <v>582</v>
      </c>
      <c r="BW7" s="107">
        <v>81</v>
      </c>
      <c r="BX7" s="108" t="s">
        <v>951</v>
      </c>
      <c r="BY7" s="106">
        <v>582</v>
      </c>
      <c r="BZ7" s="107">
        <v>515</v>
      </c>
      <c r="CA7" s="107">
        <v>60</v>
      </c>
      <c r="CB7" s="108">
        <v>7</v>
      </c>
      <c r="CC7" s="106">
        <v>582</v>
      </c>
      <c r="CD7" s="107">
        <v>309</v>
      </c>
      <c r="CE7" s="107">
        <v>240</v>
      </c>
      <c r="CF7" s="108">
        <v>33</v>
      </c>
      <c r="CG7" s="106">
        <v>663</v>
      </c>
      <c r="CH7" s="107">
        <v>350</v>
      </c>
      <c r="CI7" s="107">
        <v>310</v>
      </c>
      <c r="CJ7" s="108">
        <v>3</v>
      </c>
      <c r="CK7" s="106">
        <v>663</v>
      </c>
      <c r="CL7" s="107">
        <v>609</v>
      </c>
      <c r="CM7" s="107">
        <v>52</v>
      </c>
      <c r="CN7" s="108">
        <v>2</v>
      </c>
      <c r="CO7" s="106">
        <v>609</v>
      </c>
      <c r="CP7" s="107">
        <v>236</v>
      </c>
      <c r="CQ7" s="107">
        <v>369</v>
      </c>
      <c r="CR7" s="108">
        <v>4</v>
      </c>
      <c r="CS7" s="106">
        <v>663</v>
      </c>
      <c r="CT7" s="107">
        <v>396</v>
      </c>
      <c r="CU7" s="107">
        <v>260</v>
      </c>
      <c r="CV7" s="108">
        <v>7</v>
      </c>
      <c r="CW7" s="106">
        <v>396</v>
      </c>
      <c r="CX7" s="107">
        <v>366</v>
      </c>
      <c r="CY7" s="107">
        <v>29</v>
      </c>
      <c r="CZ7" s="108">
        <v>1</v>
      </c>
      <c r="DA7" s="106">
        <v>396</v>
      </c>
      <c r="DB7" s="107">
        <v>29</v>
      </c>
      <c r="DC7" s="107">
        <v>350</v>
      </c>
      <c r="DD7" s="108">
        <v>17</v>
      </c>
      <c r="DE7" s="106">
        <v>396</v>
      </c>
      <c r="DF7" s="107">
        <v>243</v>
      </c>
      <c r="DG7" s="107">
        <v>100</v>
      </c>
      <c r="DH7" s="108">
        <v>53</v>
      </c>
      <c r="DI7" s="106">
        <v>663</v>
      </c>
      <c r="DJ7" s="107">
        <v>412</v>
      </c>
      <c r="DK7" s="107">
        <v>247</v>
      </c>
      <c r="DL7" s="108">
        <v>4</v>
      </c>
      <c r="DM7" s="106">
        <v>663</v>
      </c>
      <c r="DN7" s="107">
        <v>204</v>
      </c>
      <c r="DO7" s="107">
        <v>458</v>
      </c>
      <c r="DP7" s="108">
        <v>1</v>
      </c>
      <c r="DQ7" s="106">
        <v>663</v>
      </c>
      <c r="DR7" s="107">
        <v>480</v>
      </c>
      <c r="DS7" s="107">
        <v>180</v>
      </c>
      <c r="DT7" s="108">
        <v>3</v>
      </c>
      <c r="DU7" s="106">
        <v>663</v>
      </c>
      <c r="DV7" s="107">
        <v>616</v>
      </c>
      <c r="DW7" s="107">
        <v>46</v>
      </c>
      <c r="DX7" s="108">
        <v>1</v>
      </c>
      <c r="DY7" s="106">
        <v>663</v>
      </c>
      <c r="DZ7" s="107">
        <v>207</v>
      </c>
      <c r="EA7" s="107">
        <v>453</v>
      </c>
      <c r="EB7" s="108">
        <v>3</v>
      </c>
      <c r="EC7" s="106">
        <v>663</v>
      </c>
      <c r="ED7" s="107">
        <v>511</v>
      </c>
      <c r="EE7" s="107">
        <v>144</v>
      </c>
      <c r="EF7" s="108">
        <v>8</v>
      </c>
      <c r="EG7" s="106">
        <v>663</v>
      </c>
      <c r="EH7" s="107">
        <v>430</v>
      </c>
      <c r="EI7" s="107">
        <v>228</v>
      </c>
      <c r="EJ7" s="108">
        <v>5</v>
      </c>
      <c r="EK7" s="106">
        <v>663</v>
      </c>
      <c r="EL7" s="107">
        <v>431</v>
      </c>
      <c r="EM7" s="107">
        <v>209</v>
      </c>
      <c r="EN7" s="108">
        <v>23</v>
      </c>
      <c r="EO7" s="106">
        <v>663</v>
      </c>
      <c r="EP7" s="107">
        <v>75</v>
      </c>
      <c r="EQ7" s="107">
        <v>569</v>
      </c>
      <c r="ER7" s="108">
        <v>19</v>
      </c>
      <c r="ES7" s="106">
        <v>663</v>
      </c>
      <c r="ET7" s="107">
        <v>197</v>
      </c>
      <c r="EU7" s="107">
        <v>458</v>
      </c>
      <c r="EV7" s="108">
        <v>8</v>
      </c>
      <c r="EW7" s="106">
        <v>197</v>
      </c>
      <c r="EX7" s="107">
        <v>187</v>
      </c>
      <c r="EY7" s="107">
        <v>6</v>
      </c>
      <c r="EZ7" s="108">
        <v>4</v>
      </c>
      <c r="FA7" s="106">
        <v>663</v>
      </c>
      <c r="FB7" s="107">
        <v>270</v>
      </c>
      <c r="FC7" s="107">
        <v>388</v>
      </c>
      <c r="FD7" s="108">
        <v>5</v>
      </c>
      <c r="FE7" s="106">
        <v>663</v>
      </c>
      <c r="FF7" s="107">
        <v>588</v>
      </c>
      <c r="FG7" s="107">
        <v>72</v>
      </c>
      <c r="FH7" s="108">
        <v>3</v>
      </c>
      <c r="FI7" s="106">
        <v>663</v>
      </c>
      <c r="FJ7" s="107">
        <v>372</v>
      </c>
      <c r="FK7" s="107">
        <v>289</v>
      </c>
      <c r="FL7" s="108">
        <v>2</v>
      </c>
      <c r="FM7" s="106">
        <v>663</v>
      </c>
      <c r="FN7" s="107">
        <v>98</v>
      </c>
      <c r="FO7" s="107">
        <v>563</v>
      </c>
      <c r="FP7" s="108">
        <v>2</v>
      </c>
      <c r="FQ7" s="106">
        <v>663</v>
      </c>
      <c r="FR7" s="107">
        <v>347</v>
      </c>
      <c r="FS7" s="107">
        <v>315</v>
      </c>
      <c r="FT7" s="108">
        <v>1</v>
      </c>
      <c r="FU7" s="106">
        <v>663</v>
      </c>
      <c r="FV7" s="107">
        <v>94</v>
      </c>
      <c r="FW7" s="107">
        <v>568</v>
      </c>
      <c r="FX7" s="108">
        <v>1</v>
      </c>
      <c r="FY7" s="106">
        <v>663</v>
      </c>
      <c r="FZ7" s="107">
        <v>196</v>
      </c>
      <c r="GA7" s="107">
        <v>465</v>
      </c>
      <c r="GB7" s="108">
        <v>2</v>
      </c>
      <c r="GC7" s="106">
        <v>663</v>
      </c>
      <c r="GD7" s="107">
        <v>43</v>
      </c>
      <c r="GE7" s="107">
        <v>619</v>
      </c>
      <c r="GF7" s="108">
        <v>1</v>
      </c>
      <c r="GG7" s="106">
        <v>663</v>
      </c>
      <c r="GH7" s="107">
        <v>271</v>
      </c>
      <c r="GI7" s="107">
        <v>391</v>
      </c>
      <c r="GJ7" s="108">
        <v>1</v>
      </c>
      <c r="GK7" s="106">
        <v>663</v>
      </c>
      <c r="GL7" s="107">
        <v>267</v>
      </c>
      <c r="GM7" s="107">
        <v>390</v>
      </c>
      <c r="GN7" s="108">
        <v>6</v>
      </c>
      <c r="GO7" s="106">
        <v>663</v>
      </c>
      <c r="GP7" s="107">
        <v>94</v>
      </c>
      <c r="GQ7" s="107">
        <v>558</v>
      </c>
      <c r="GR7" s="108">
        <v>11</v>
      </c>
      <c r="GS7" s="106">
        <v>663</v>
      </c>
      <c r="GT7" s="107">
        <v>433</v>
      </c>
      <c r="GU7" s="107">
        <v>217</v>
      </c>
      <c r="GV7" s="108">
        <v>13</v>
      </c>
      <c r="GW7" s="106">
        <v>663</v>
      </c>
      <c r="GX7" s="107">
        <v>193</v>
      </c>
      <c r="GY7" s="107">
        <v>458</v>
      </c>
      <c r="GZ7" s="108">
        <v>12</v>
      </c>
      <c r="HA7" s="106">
        <v>663</v>
      </c>
      <c r="HB7" s="107">
        <v>133</v>
      </c>
      <c r="HC7" s="107">
        <v>518</v>
      </c>
      <c r="HD7" s="108">
        <v>12</v>
      </c>
      <c r="HE7" s="106">
        <v>663</v>
      </c>
      <c r="HF7" s="107">
        <v>193</v>
      </c>
      <c r="HG7" s="107">
        <v>456</v>
      </c>
      <c r="HH7" s="108">
        <v>14</v>
      </c>
      <c r="HI7" s="106">
        <v>663</v>
      </c>
      <c r="HJ7" s="107">
        <v>461</v>
      </c>
      <c r="HK7" s="107">
        <v>188</v>
      </c>
      <c r="HL7" s="108">
        <v>14</v>
      </c>
      <c r="HM7" s="106">
        <v>663</v>
      </c>
      <c r="HN7" s="107">
        <v>236</v>
      </c>
      <c r="HO7" s="107">
        <v>415</v>
      </c>
      <c r="HP7" s="108">
        <v>12</v>
      </c>
      <c r="HQ7" s="106">
        <v>663</v>
      </c>
      <c r="HR7" s="107">
        <v>586</v>
      </c>
      <c r="HS7" s="107">
        <v>66</v>
      </c>
      <c r="HT7" s="108">
        <v>11</v>
      </c>
      <c r="HU7" s="106">
        <v>663</v>
      </c>
      <c r="HV7" s="107">
        <v>529</v>
      </c>
      <c r="HW7" s="107">
        <v>123</v>
      </c>
      <c r="HX7" s="108">
        <v>11</v>
      </c>
      <c r="HY7" s="106">
        <v>663</v>
      </c>
      <c r="HZ7" s="107">
        <v>464</v>
      </c>
      <c r="IA7" s="107">
        <v>187</v>
      </c>
      <c r="IB7" s="108">
        <v>12</v>
      </c>
      <c r="IC7" s="106">
        <v>464</v>
      </c>
      <c r="ID7" s="107">
        <v>173</v>
      </c>
      <c r="IE7" s="107">
        <v>252</v>
      </c>
      <c r="IF7" s="107">
        <v>32</v>
      </c>
      <c r="IG7" s="107">
        <v>6</v>
      </c>
      <c r="IH7" s="108">
        <v>1</v>
      </c>
      <c r="II7" s="106">
        <v>464</v>
      </c>
      <c r="IJ7" s="107">
        <v>185</v>
      </c>
      <c r="IK7" s="107">
        <v>233</v>
      </c>
      <c r="IL7" s="107">
        <v>27</v>
      </c>
      <c r="IM7" s="107">
        <v>9</v>
      </c>
      <c r="IN7" s="108">
        <v>10</v>
      </c>
      <c r="IO7" s="106">
        <v>663</v>
      </c>
      <c r="IP7" s="107">
        <v>538</v>
      </c>
      <c r="IQ7" s="107">
        <v>107</v>
      </c>
      <c r="IR7" s="107">
        <v>6</v>
      </c>
      <c r="IS7" s="107" t="s">
        <v>951</v>
      </c>
      <c r="IT7" s="108">
        <v>12</v>
      </c>
      <c r="IU7" s="106">
        <v>663</v>
      </c>
      <c r="IV7" s="107">
        <v>133</v>
      </c>
      <c r="IW7" s="107">
        <v>294</v>
      </c>
      <c r="IX7" s="107">
        <v>179</v>
      </c>
      <c r="IY7" s="107">
        <v>46</v>
      </c>
      <c r="IZ7" s="108">
        <v>11</v>
      </c>
      <c r="JA7" s="106">
        <v>663</v>
      </c>
      <c r="JB7" s="107">
        <v>374</v>
      </c>
      <c r="JC7" s="107">
        <v>222</v>
      </c>
      <c r="JD7" s="107">
        <v>36</v>
      </c>
      <c r="JE7" s="107">
        <v>20</v>
      </c>
      <c r="JF7" s="108">
        <v>11</v>
      </c>
      <c r="JG7" s="106">
        <v>663</v>
      </c>
      <c r="JH7" s="107">
        <v>197</v>
      </c>
      <c r="JI7" s="107">
        <v>359</v>
      </c>
      <c r="JJ7" s="107">
        <v>77</v>
      </c>
      <c r="JK7" s="107">
        <v>19</v>
      </c>
      <c r="JL7" s="108">
        <v>11</v>
      </c>
      <c r="JM7" s="106">
        <v>663</v>
      </c>
      <c r="JN7" s="107">
        <v>307</v>
      </c>
      <c r="JO7" s="107">
        <v>296</v>
      </c>
      <c r="JP7" s="107">
        <v>42</v>
      </c>
      <c r="JQ7" s="107">
        <v>6</v>
      </c>
      <c r="JR7" s="108">
        <v>12</v>
      </c>
      <c r="JS7" s="106">
        <v>663</v>
      </c>
      <c r="JT7" s="107">
        <v>303</v>
      </c>
      <c r="JU7" s="107">
        <v>262</v>
      </c>
      <c r="JV7" s="107">
        <v>62</v>
      </c>
      <c r="JW7" s="107">
        <v>24</v>
      </c>
      <c r="JX7" s="108">
        <v>12</v>
      </c>
      <c r="JY7" s="106">
        <v>663</v>
      </c>
      <c r="JZ7" s="107">
        <v>6</v>
      </c>
      <c r="KA7" s="107">
        <v>51</v>
      </c>
      <c r="KB7" s="107">
        <v>116</v>
      </c>
      <c r="KC7" s="107">
        <v>475</v>
      </c>
      <c r="KD7" s="108">
        <v>15</v>
      </c>
      <c r="KE7" s="106">
        <v>663</v>
      </c>
      <c r="KF7" s="107">
        <v>113</v>
      </c>
      <c r="KG7" s="107">
        <v>357</v>
      </c>
      <c r="KH7" s="107">
        <v>134</v>
      </c>
      <c r="KI7" s="107">
        <v>45</v>
      </c>
      <c r="KJ7" s="108">
        <v>14</v>
      </c>
      <c r="KK7" s="106">
        <v>663</v>
      </c>
      <c r="KL7" s="107">
        <v>122</v>
      </c>
      <c r="KM7" s="107">
        <v>392</v>
      </c>
      <c r="KN7" s="107">
        <v>23</v>
      </c>
      <c r="KO7" s="107">
        <v>110</v>
      </c>
      <c r="KP7" s="108">
        <v>16</v>
      </c>
      <c r="KQ7" s="106">
        <v>663</v>
      </c>
      <c r="KR7" s="107">
        <v>75</v>
      </c>
      <c r="KS7" s="107">
        <v>218</v>
      </c>
      <c r="KT7" s="107">
        <v>271</v>
      </c>
      <c r="KU7" s="107">
        <v>87</v>
      </c>
      <c r="KV7" s="108">
        <v>12</v>
      </c>
      <c r="KW7" s="106">
        <v>663</v>
      </c>
      <c r="KX7" s="107">
        <v>471</v>
      </c>
      <c r="KY7" s="107">
        <v>45</v>
      </c>
      <c r="KZ7" s="107">
        <v>89</v>
      </c>
      <c r="LA7" s="107">
        <v>55</v>
      </c>
      <c r="LB7" s="108">
        <v>3</v>
      </c>
      <c r="LC7" s="106">
        <v>663</v>
      </c>
      <c r="LD7" s="107" t="s">
        <v>951</v>
      </c>
      <c r="LE7" s="107">
        <v>663</v>
      </c>
      <c r="LF7" s="107" t="s">
        <v>951</v>
      </c>
      <c r="LG7" s="107" t="s">
        <v>951</v>
      </c>
      <c r="LH7" s="107" t="s">
        <v>951</v>
      </c>
      <c r="LI7" s="108" t="s">
        <v>951</v>
      </c>
    </row>
    <row r="8" spans="1:321" ht="13.5" customHeight="1">
      <c r="A8" s="161"/>
      <c r="B8" s="164"/>
      <c r="C8" s="103">
        <v>100</v>
      </c>
      <c r="D8" s="104">
        <v>42.5</v>
      </c>
      <c r="E8" s="104">
        <v>57.2</v>
      </c>
      <c r="F8" s="104">
        <v>0.2</v>
      </c>
      <c r="G8" s="105">
        <v>0.2</v>
      </c>
      <c r="H8" s="103">
        <v>100</v>
      </c>
      <c r="I8" s="104">
        <v>3</v>
      </c>
      <c r="J8" s="104">
        <v>5.7</v>
      </c>
      <c r="K8" s="104">
        <v>10.9</v>
      </c>
      <c r="L8" s="104">
        <v>18.100000000000001</v>
      </c>
      <c r="M8" s="104">
        <v>20.2</v>
      </c>
      <c r="N8" s="104">
        <v>10.7</v>
      </c>
      <c r="O8" s="104">
        <v>7.7</v>
      </c>
      <c r="P8" s="104">
        <v>10.7</v>
      </c>
      <c r="Q8" s="104">
        <v>12.1</v>
      </c>
      <c r="R8" s="105">
        <v>0.9</v>
      </c>
      <c r="S8" s="103">
        <v>100</v>
      </c>
      <c r="T8" s="104">
        <v>30.8</v>
      </c>
      <c r="U8" s="104">
        <v>3.9</v>
      </c>
      <c r="V8" s="104">
        <v>5.7</v>
      </c>
      <c r="W8" s="104">
        <v>18.7</v>
      </c>
      <c r="X8" s="104">
        <v>16.7</v>
      </c>
      <c r="Y8" s="104">
        <v>3.3</v>
      </c>
      <c r="Z8" s="104">
        <v>19.3</v>
      </c>
      <c r="AA8" s="105">
        <v>1.5</v>
      </c>
      <c r="AB8" s="103">
        <v>100</v>
      </c>
      <c r="AC8" s="104">
        <v>12.1</v>
      </c>
      <c r="AD8" s="104">
        <v>4.2</v>
      </c>
      <c r="AE8" s="104">
        <v>6.9</v>
      </c>
      <c r="AF8" s="104">
        <v>2.9</v>
      </c>
      <c r="AG8" s="104">
        <v>10.9</v>
      </c>
      <c r="AH8" s="104">
        <v>4.8</v>
      </c>
      <c r="AI8" s="104">
        <v>5.9</v>
      </c>
      <c r="AJ8" s="104">
        <v>8</v>
      </c>
      <c r="AK8" s="104">
        <v>7.8</v>
      </c>
      <c r="AL8" s="104">
        <v>3.3</v>
      </c>
      <c r="AM8" s="104">
        <v>5.7</v>
      </c>
      <c r="AN8" s="104">
        <v>6.9</v>
      </c>
      <c r="AO8" s="104">
        <v>5.7</v>
      </c>
      <c r="AP8" s="104">
        <v>3</v>
      </c>
      <c r="AQ8" s="104">
        <v>5</v>
      </c>
      <c r="AR8" s="104">
        <v>6</v>
      </c>
      <c r="AS8" s="104">
        <v>0.5</v>
      </c>
      <c r="AT8" s="105">
        <v>0.3</v>
      </c>
      <c r="AU8" s="103">
        <v>100</v>
      </c>
      <c r="AV8" s="104">
        <v>10.9</v>
      </c>
      <c r="AW8" s="104">
        <v>14.6</v>
      </c>
      <c r="AX8" s="104">
        <v>17.3</v>
      </c>
      <c r="AY8" s="104">
        <v>45.2</v>
      </c>
      <c r="AZ8" s="104">
        <v>20.8</v>
      </c>
      <c r="BA8" s="104">
        <v>25</v>
      </c>
      <c r="BB8" s="104">
        <v>7.7</v>
      </c>
      <c r="BC8" s="105">
        <v>0.3</v>
      </c>
      <c r="BD8" s="103">
        <v>100</v>
      </c>
      <c r="BE8" s="104">
        <v>24.3</v>
      </c>
      <c r="BF8" s="104">
        <v>67.599999999999994</v>
      </c>
      <c r="BG8" s="104">
        <v>7.1</v>
      </c>
      <c r="BH8" s="105">
        <v>1.1000000000000001</v>
      </c>
      <c r="BI8" s="103">
        <v>100</v>
      </c>
      <c r="BJ8" s="104">
        <v>56.6</v>
      </c>
      <c r="BK8" s="104">
        <v>43</v>
      </c>
      <c r="BL8" s="105">
        <v>0.5</v>
      </c>
      <c r="BM8" s="103">
        <v>100</v>
      </c>
      <c r="BN8" s="104">
        <v>42.5</v>
      </c>
      <c r="BO8" s="104">
        <v>57.2</v>
      </c>
      <c r="BP8" s="105">
        <v>0.3</v>
      </c>
      <c r="BQ8" s="103">
        <v>100</v>
      </c>
      <c r="BR8" s="104">
        <v>78.7</v>
      </c>
      <c r="BS8" s="104">
        <v>21</v>
      </c>
      <c r="BT8" s="105">
        <v>0.3</v>
      </c>
      <c r="BU8" s="103">
        <v>100</v>
      </c>
      <c r="BV8" s="104">
        <v>87.8</v>
      </c>
      <c r="BW8" s="104">
        <v>12.2</v>
      </c>
      <c r="BX8" s="105" t="s">
        <v>951</v>
      </c>
      <c r="BY8" s="103">
        <v>100</v>
      </c>
      <c r="BZ8" s="104">
        <v>88.5</v>
      </c>
      <c r="CA8" s="104">
        <v>10.3</v>
      </c>
      <c r="CB8" s="105">
        <v>1.2</v>
      </c>
      <c r="CC8" s="103">
        <v>100</v>
      </c>
      <c r="CD8" s="104">
        <v>53.1</v>
      </c>
      <c r="CE8" s="104">
        <v>41.2</v>
      </c>
      <c r="CF8" s="105">
        <v>5.7</v>
      </c>
      <c r="CG8" s="103">
        <v>100</v>
      </c>
      <c r="CH8" s="104">
        <v>52.8</v>
      </c>
      <c r="CI8" s="104">
        <v>46.8</v>
      </c>
      <c r="CJ8" s="105">
        <v>0.5</v>
      </c>
      <c r="CK8" s="103">
        <v>100</v>
      </c>
      <c r="CL8" s="104">
        <v>91.9</v>
      </c>
      <c r="CM8" s="104">
        <v>7.8</v>
      </c>
      <c r="CN8" s="105">
        <v>0.3</v>
      </c>
      <c r="CO8" s="103">
        <v>100</v>
      </c>
      <c r="CP8" s="104">
        <v>38.799999999999997</v>
      </c>
      <c r="CQ8" s="104">
        <v>60.6</v>
      </c>
      <c r="CR8" s="105">
        <v>0.7</v>
      </c>
      <c r="CS8" s="103">
        <v>100</v>
      </c>
      <c r="CT8" s="104">
        <v>59.7</v>
      </c>
      <c r="CU8" s="104">
        <v>39.200000000000003</v>
      </c>
      <c r="CV8" s="105">
        <v>1.1000000000000001</v>
      </c>
      <c r="CW8" s="103">
        <v>100</v>
      </c>
      <c r="CX8" s="104">
        <v>92.4</v>
      </c>
      <c r="CY8" s="104">
        <v>7.3</v>
      </c>
      <c r="CZ8" s="105">
        <v>0.3</v>
      </c>
      <c r="DA8" s="103">
        <v>100</v>
      </c>
      <c r="DB8" s="104">
        <v>7.3</v>
      </c>
      <c r="DC8" s="104">
        <v>88.4</v>
      </c>
      <c r="DD8" s="105">
        <v>4.3</v>
      </c>
      <c r="DE8" s="103">
        <v>100</v>
      </c>
      <c r="DF8" s="104">
        <v>61.4</v>
      </c>
      <c r="DG8" s="104">
        <v>25.3</v>
      </c>
      <c r="DH8" s="105">
        <v>13.4</v>
      </c>
      <c r="DI8" s="103">
        <v>100</v>
      </c>
      <c r="DJ8" s="104">
        <v>62.1</v>
      </c>
      <c r="DK8" s="104">
        <v>37.299999999999997</v>
      </c>
      <c r="DL8" s="105">
        <v>0.6</v>
      </c>
      <c r="DM8" s="103">
        <v>100</v>
      </c>
      <c r="DN8" s="104">
        <v>30.8</v>
      </c>
      <c r="DO8" s="104">
        <v>69.099999999999994</v>
      </c>
      <c r="DP8" s="105">
        <v>0.2</v>
      </c>
      <c r="DQ8" s="103">
        <v>100</v>
      </c>
      <c r="DR8" s="104">
        <v>72.400000000000006</v>
      </c>
      <c r="DS8" s="104">
        <v>27.1</v>
      </c>
      <c r="DT8" s="105">
        <v>0.5</v>
      </c>
      <c r="DU8" s="103">
        <v>100</v>
      </c>
      <c r="DV8" s="104">
        <v>92.9</v>
      </c>
      <c r="DW8" s="104">
        <v>6.9</v>
      </c>
      <c r="DX8" s="105">
        <v>0.2</v>
      </c>
      <c r="DY8" s="103">
        <v>100</v>
      </c>
      <c r="DZ8" s="104">
        <v>31.2</v>
      </c>
      <c r="EA8" s="104">
        <v>68.3</v>
      </c>
      <c r="EB8" s="105">
        <v>0.5</v>
      </c>
      <c r="EC8" s="103">
        <v>100</v>
      </c>
      <c r="ED8" s="104">
        <v>77.099999999999994</v>
      </c>
      <c r="EE8" s="104">
        <v>21.7</v>
      </c>
      <c r="EF8" s="105">
        <v>1.2</v>
      </c>
      <c r="EG8" s="103">
        <v>100</v>
      </c>
      <c r="EH8" s="104">
        <v>64.900000000000006</v>
      </c>
      <c r="EI8" s="104">
        <v>34.4</v>
      </c>
      <c r="EJ8" s="105">
        <v>0.8</v>
      </c>
      <c r="EK8" s="103">
        <v>100</v>
      </c>
      <c r="EL8" s="104">
        <v>65</v>
      </c>
      <c r="EM8" s="104">
        <v>31.5</v>
      </c>
      <c r="EN8" s="105">
        <v>3.5</v>
      </c>
      <c r="EO8" s="103">
        <v>100</v>
      </c>
      <c r="EP8" s="104">
        <v>11.3</v>
      </c>
      <c r="EQ8" s="104">
        <v>85.8</v>
      </c>
      <c r="ER8" s="105">
        <v>2.9</v>
      </c>
      <c r="ES8" s="103">
        <v>100</v>
      </c>
      <c r="ET8" s="104">
        <v>29.7</v>
      </c>
      <c r="EU8" s="104">
        <v>69.099999999999994</v>
      </c>
      <c r="EV8" s="105">
        <v>1.2</v>
      </c>
      <c r="EW8" s="103">
        <v>100</v>
      </c>
      <c r="EX8" s="104">
        <v>94.9</v>
      </c>
      <c r="EY8" s="104">
        <v>3</v>
      </c>
      <c r="EZ8" s="105">
        <v>2</v>
      </c>
      <c r="FA8" s="103">
        <v>100</v>
      </c>
      <c r="FB8" s="104">
        <v>40.700000000000003</v>
      </c>
      <c r="FC8" s="104">
        <v>58.5</v>
      </c>
      <c r="FD8" s="105">
        <v>0.8</v>
      </c>
      <c r="FE8" s="103">
        <v>100</v>
      </c>
      <c r="FF8" s="104">
        <v>88.7</v>
      </c>
      <c r="FG8" s="104">
        <v>10.9</v>
      </c>
      <c r="FH8" s="105">
        <v>0.5</v>
      </c>
      <c r="FI8" s="103">
        <v>100</v>
      </c>
      <c r="FJ8" s="104">
        <v>56.1</v>
      </c>
      <c r="FK8" s="104">
        <v>43.6</v>
      </c>
      <c r="FL8" s="105">
        <v>0.3</v>
      </c>
      <c r="FM8" s="103">
        <v>100</v>
      </c>
      <c r="FN8" s="104">
        <v>14.8</v>
      </c>
      <c r="FO8" s="104">
        <v>84.9</v>
      </c>
      <c r="FP8" s="105">
        <v>0.3</v>
      </c>
      <c r="FQ8" s="103">
        <v>100</v>
      </c>
      <c r="FR8" s="104">
        <v>52.3</v>
      </c>
      <c r="FS8" s="104">
        <v>47.5</v>
      </c>
      <c r="FT8" s="105">
        <v>0.2</v>
      </c>
      <c r="FU8" s="103">
        <v>100</v>
      </c>
      <c r="FV8" s="104">
        <v>14.2</v>
      </c>
      <c r="FW8" s="104">
        <v>85.7</v>
      </c>
      <c r="FX8" s="105">
        <v>0.2</v>
      </c>
      <c r="FY8" s="103">
        <v>100</v>
      </c>
      <c r="FZ8" s="104">
        <v>29.6</v>
      </c>
      <c r="GA8" s="104">
        <v>70.099999999999994</v>
      </c>
      <c r="GB8" s="105">
        <v>0.3</v>
      </c>
      <c r="GC8" s="103">
        <v>100</v>
      </c>
      <c r="GD8" s="104">
        <v>6.5</v>
      </c>
      <c r="GE8" s="104">
        <v>93.4</v>
      </c>
      <c r="GF8" s="105">
        <v>0.2</v>
      </c>
      <c r="GG8" s="103">
        <v>100</v>
      </c>
      <c r="GH8" s="104">
        <v>40.9</v>
      </c>
      <c r="GI8" s="104">
        <v>59</v>
      </c>
      <c r="GJ8" s="105">
        <v>0.2</v>
      </c>
      <c r="GK8" s="103">
        <v>100</v>
      </c>
      <c r="GL8" s="104">
        <v>40.299999999999997</v>
      </c>
      <c r="GM8" s="104">
        <v>58.8</v>
      </c>
      <c r="GN8" s="105">
        <v>0.9</v>
      </c>
      <c r="GO8" s="103">
        <v>100</v>
      </c>
      <c r="GP8" s="104">
        <v>14.2</v>
      </c>
      <c r="GQ8" s="104">
        <v>84.2</v>
      </c>
      <c r="GR8" s="105">
        <v>1.7</v>
      </c>
      <c r="GS8" s="103">
        <v>100</v>
      </c>
      <c r="GT8" s="104">
        <v>65.3</v>
      </c>
      <c r="GU8" s="104">
        <v>32.700000000000003</v>
      </c>
      <c r="GV8" s="105">
        <v>2</v>
      </c>
      <c r="GW8" s="103">
        <v>100</v>
      </c>
      <c r="GX8" s="104">
        <v>29.1</v>
      </c>
      <c r="GY8" s="104">
        <v>69.099999999999994</v>
      </c>
      <c r="GZ8" s="105">
        <v>1.8</v>
      </c>
      <c r="HA8" s="103">
        <v>100</v>
      </c>
      <c r="HB8" s="104">
        <v>20.100000000000001</v>
      </c>
      <c r="HC8" s="104">
        <v>78.099999999999994</v>
      </c>
      <c r="HD8" s="105">
        <v>1.8</v>
      </c>
      <c r="HE8" s="103">
        <v>100</v>
      </c>
      <c r="HF8" s="104">
        <v>29.1</v>
      </c>
      <c r="HG8" s="104">
        <v>68.8</v>
      </c>
      <c r="HH8" s="105">
        <v>2.1</v>
      </c>
      <c r="HI8" s="103">
        <v>100</v>
      </c>
      <c r="HJ8" s="104">
        <v>69.5</v>
      </c>
      <c r="HK8" s="104">
        <v>28.4</v>
      </c>
      <c r="HL8" s="105">
        <v>2.1</v>
      </c>
      <c r="HM8" s="103">
        <v>100</v>
      </c>
      <c r="HN8" s="104">
        <v>35.6</v>
      </c>
      <c r="HO8" s="104">
        <v>62.6</v>
      </c>
      <c r="HP8" s="105">
        <v>1.8</v>
      </c>
      <c r="HQ8" s="103">
        <v>100</v>
      </c>
      <c r="HR8" s="104">
        <v>88.4</v>
      </c>
      <c r="HS8" s="104">
        <v>10</v>
      </c>
      <c r="HT8" s="105">
        <v>1.7</v>
      </c>
      <c r="HU8" s="103">
        <v>100</v>
      </c>
      <c r="HV8" s="104">
        <v>79.8</v>
      </c>
      <c r="HW8" s="104">
        <v>18.600000000000001</v>
      </c>
      <c r="HX8" s="105">
        <v>1.7</v>
      </c>
      <c r="HY8" s="103">
        <v>100</v>
      </c>
      <c r="HZ8" s="104">
        <v>70</v>
      </c>
      <c r="IA8" s="104">
        <v>28.2</v>
      </c>
      <c r="IB8" s="105">
        <v>1.8</v>
      </c>
      <c r="IC8" s="103">
        <v>100</v>
      </c>
      <c r="ID8" s="104">
        <v>37.299999999999997</v>
      </c>
      <c r="IE8" s="104">
        <v>54.3</v>
      </c>
      <c r="IF8" s="104">
        <v>6.9</v>
      </c>
      <c r="IG8" s="104">
        <v>1.3</v>
      </c>
      <c r="IH8" s="105">
        <v>0.2</v>
      </c>
      <c r="II8" s="103">
        <v>100</v>
      </c>
      <c r="IJ8" s="104">
        <v>39.9</v>
      </c>
      <c r="IK8" s="104">
        <v>50.2</v>
      </c>
      <c r="IL8" s="104">
        <v>5.8</v>
      </c>
      <c r="IM8" s="104">
        <v>1.9</v>
      </c>
      <c r="IN8" s="105">
        <v>2.2000000000000002</v>
      </c>
      <c r="IO8" s="103">
        <v>100</v>
      </c>
      <c r="IP8" s="104">
        <v>81.099999999999994</v>
      </c>
      <c r="IQ8" s="104">
        <v>16.100000000000001</v>
      </c>
      <c r="IR8" s="104">
        <v>0.9</v>
      </c>
      <c r="IS8" s="104" t="s">
        <v>951</v>
      </c>
      <c r="IT8" s="105">
        <v>1.8</v>
      </c>
      <c r="IU8" s="103">
        <v>100</v>
      </c>
      <c r="IV8" s="104">
        <v>20.100000000000001</v>
      </c>
      <c r="IW8" s="104">
        <v>44.3</v>
      </c>
      <c r="IX8" s="104">
        <v>27</v>
      </c>
      <c r="IY8" s="104">
        <v>6.9</v>
      </c>
      <c r="IZ8" s="105">
        <v>1.7</v>
      </c>
      <c r="JA8" s="103">
        <v>100</v>
      </c>
      <c r="JB8" s="104">
        <v>56.4</v>
      </c>
      <c r="JC8" s="104">
        <v>33.5</v>
      </c>
      <c r="JD8" s="104">
        <v>5.4</v>
      </c>
      <c r="JE8" s="104">
        <v>3</v>
      </c>
      <c r="JF8" s="105">
        <v>1.7</v>
      </c>
      <c r="JG8" s="103">
        <v>100</v>
      </c>
      <c r="JH8" s="104">
        <v>29.7</v>
      </c>
      <c r="JI8" s="104">
        <v>54.1</v>
      </c>
      <c r="JJ8" s="104">
        <v>11.6</v>
      </c>
      <c r="JK8" s="104">
        <v>2.9</v>
      </c>
      <c r="JL8" s="105">
        <v>1.7</v>
      </c>
      <c r="JM8" s="103">
        <v>100</v>
      </c>
      <c r="JN8" s="104">
        <v>46.3</v>
      </c>
      <c r="JO8" s="104">
        <v>44.6</v>
      </c>
      <c r="JP8" s="104">
        <v>6.3</v>
      </c>
      <c r="JQ8" s="104">
        <v>0.9</v>
      </c>
      <c r="JR8" s="105">
        <v>1.8</v>
      </c>
      <c r="JS8" s="103">
        <v>100</v>
      </c>
      <c r="JT8" s="104">
        <v>45.7</v>
      </c>
      <c r="JU8" s="104">
        <v>39.5</v>
      </c>
      <c r="JV8" s="104">
        <v>9.4</v>
      </c>
      <c r="JW8" s="104">
        <v>3.6</v>
      </c>
      <c r="JX8" s="105">
        <v>1.8</v>
      </c>
      <c r="JY8" s="103">
        <v>100</v>
      </c>
      <c r="JZ8" s="104">
        <v>0.9</v>
      </c>
      <c r="KA8" s="104">
        <v>7.7</v>
      </c>
      <c r="KB8" s="104">
        <v>17.5</v>
      </c>
      <c r="KC8" s="104">
        <v>71.599999999999994</v>
      </c>
      <c r="KD8" s="105">
        <v>2.2999999999999998</v>
      </c>
      <c r="KE8" s="103">
        <v>100</v>
      </c>
      <c r="KF8" s="104">
        <v>17</v>
      </c>
      <c r="KG8" s="104">
        <v>53.8</v>
      </c>
      <c r="KH8" s="104">
        <v>20.2</v>
      </c>
      <c r="KI8" s="104">
        <v>6.8</v>
      </c>
      <c r="KJ8" s="105">
        <v>2.1</v>
      </c>
      <c r="KK8" s="103">
        <v>100</v>
      </c>
      <c r="KL8" s="104">
        <v>18.399999999999999</v>
      </c>
      <c r="KM8" s="104">
        <v>59.1</v>
      </c>
      <c r="KN8" s="104">
        <v>3.5</v>
      </c>
      <c r="KO8" s="104">
        <v>16.600000000000001</v>
      </c>
      <c r="KP8" s="105">
        <v>2.4</v>
      </c>
      <c r="KQ8" s="103">
        <v>100</v>
      </c>
      <c r="KR8" s="104">
        <v>11.3</v>
      </c>
      <c r="KS8" s="104">
        <v>32.9</v>
      </c>
      <c r="KT8" s="104">
        <v>40.9</v>
      </c>
      <c r="KU8" s="104">
        <v>13.1</v>
      </c>
      <c r="KV8" s="105">
        <v>1.8</v>
      </c>
      <c r="KW8" s="103">
        <v>100</v>
      </c>
      <c r="KX8" s="104">
        <v>71</v>
      </c>
      <c r="KY8" s="104">
        <v>6.8</v>
      </c>
      <c r="KZ8" s="104">
        <v>13.4</v>
      </c>
      <c r="LA8" s="104">
        <v>8.3000000000000007</v>
      </c>
      <c r="LB8" s="105">
        <v>0.5</v>
      </c>
      <c r="LC8" s="103">
        <v>100</v>
      </c>
      <c r="LD8" s="104" t="s">
        <v>951</v>
      </c>
      <c r="LE8" s="104">
        <v>100</v>
      </c>
      <c r="LF8" s="104" t="s">
        <v>951</v>
      </c>
      <c r="LG8" s="104" t="s">
        <v>951</v>
      </c>
      <c r="LH8" s="104" t="s">
        <v>951</v>
      </c>
      <c r="LI8" s="105" t="s">
        <v>951</v>
      </c>
    </row>
    <row r="9" spans="1:321" ht="13.5" customHeight="1">
      <c r="A9" s="161"/>
      <c r="B9" s="165" t="s">
        <v>937</v>
      </c>
      <c r="C9" s="106">
        <v>74</v>
      </c>
      <c r="D9" s="107">
        <v>37</v>
      </c>
      <c r="E9" s="107">
        <v>35</v>
      </c>
      <c r="F9" s="107" t="s">
        <v>951</v>
      </c>
      <c r="G9" s="108">
        <v>2</v>
      </c>
      <c r="H9" s="106">
        <v>74</v>
      </c>
      <c r="I9" s="107" t="s">
        <v>951</v>
      </c>
      <c r="J9" s="107">
        <v>4</v>
      </c>
      <c r="K9" s="107">
        <v>15</v>
      </c>
      <c r="L9" s="107">
        <v>10</v>
      </c>
      <c r="M9" s="107">
        <v>7</v>
      </c>
      <c r="N9" s="107">
        <v>5</v>
      </c>
      <c r="O9" s="107">
        <v>9</v>
      </c>
      <c r="P9" s="107">
        <v>9</v>
      </c>
      <c r="Q9" s="107">
        <v>10</v>
      </c>
      <c r="R9" s="108">
        <v>5</v>
      </c>
      <c r="S9" s="106">
        <v>74</v>
      </c>
      <c r="T9" s="107">
        <v>26</v>
      </c>
      <c r="U9" s="107">
        <v>2</v>
      </c>
      <c r="V9" s="107">
        <v>5</v>
      </c>
      <c r="W9" s="107">
        <v>14</v>
      </c>
      <c r="X9" s="107">
        <v>9</v>
      </c>
      <c r="Y9" s="107" t="s">
        <v>951</v>
      </c>
      <c r="Z9" s="107">
        <v>14</v>
      </c>
      <c r="AA9" s="108">
        <v>4</v>
      </c>
      <c r="AB9" s="106">
        <v>74</v>
      </c>
      <c r="AC9" s="107">
        <v>6</v>
      </c>
      <c r="AD9" s="107">
        <v>6</v>
      </c>
      <c r="AE9" s="107">
        <v>3</v>
      </c>
      <c r="AF9" s="107">
        <v>2</v>
      </c>
      <c r="AG9" s="107">
        <v>5</v>
      </c>
      <c r="AH9" s="107">
        <v>4</v>
      </c>
      <c r="AI9" s="107">
        <v>7</v>
      </c>
      <c r="AJ9" s="107">
        <v>9</v>
      </c>
      <c r="AK9" s="107">
        <v>4</v>
      </c>
      <c r="AL9" s="107">
        <v>3</v>
      </c>
      <c r="AM9" s="107">
        <v>4</v>
      </c>
      <c r="AN9" s="107">
        <v>6</v>
      </c>
      <c r="AO9" s="107">
        <v>3</v>
      </c>
      <c r="AP9" s="107">
        <v>2</v>
      </c>
      <c r="AQ9" s="107">
        <v>4</v>
      </c>
      <c r="AR9" s="107">
        <v>2</v>
      </c>
      <c r="AS9" s="107">
        <v>2</v>
      </c>
      <c r="AT9" s="108">
        <v>2</v>
      </c>
      <c r="AU9" s="106">
        <v>74</v>
      </c>
      <c r="AV9" s="107">
        <v>5</v>
      </c>
      <c r="AW9" s="107">
        <v>3</v>
      </c>
      <c r="AX9" s="107">
        <v>8</v>
      </c>
      <c r="AY9" s="107">
        <v>25</v>
      </c>
      <c r="AZ9" s="107">
        <v>17</v>
      </c>
      <c r="BA9" s="107">
        <v>20</v>
      </c>
      <c r="BB9" s="107">
        <v>9</v>
      </c>
      <c r="BC9" s="108">
        <v>2</v>
      </c>
      <c r="BD9" s="106">
        <v>74</v>
      </c>
      <c r="BE9" s="107">
        <v>16</v>
      </c>
      <c r="BF9" s="107">
        <v>45</v>
      </c>
      <c r="BG9" s="107">
        <v>10</v>
      </c>
      <c r="BH9" s="108">
        <v>3</v>
      </c>
      <c r="BI9" s="106">
        <v>74</v>
      </c>
      <c r="BJ9" s="107">
        <v>43</v>
      </c>
      <c r="BK9" s="107">
        <v>29</v>
      </c>
      <c r="BL9" s="108">
        <v>2</v>
      </c>
      <c r="BM9" s="106">
        <v>74</v>
      </c>
      <c r="BN9" s="107">
        <v>25</v>
      </c>
      <c r="BO9" s="107">
        <v>47</v>
      </c>
      <c r="BP9" s="108">
        <v>2</v>
      </c>
      <c r="BQ9" s="106">
        <v>74</v>
      </c>
      <c r="BR9" s="107">
        <v>54</v>
      </c>
      <c r="BS9" s="107">
        <v>18</v>
      </c>
      <c r="BT9" s="108">
        <v>2</v>
      </c>
      <c r="BU9" s="106">
        <v>74</v>
      </c>
      <c r="BV9" s="107">
        <v>65</v>
      </c>
      <c r="BW9" s="107">
        <v>9</v>
      </c>
      <c r="BX9" s="108" t="s">
        <v>951</v>
      </c>
      <c r="BY9" s="106">
        <v>65</v>
      </c>
      <c r="BZ9" s="107">
        <v>54</v>
      </c>
      <c r="CA9" s="107">
        <v>9</v>
      </c>
      <c r="CB9" s="108">
        <v>2</v>
      </c>
      <c r="CC9" s="106">
        <v>65</v>
      </c>
      <c r="CD9" s="107">
        <v>37</v>
      </c>
      <c r="CE9" s="107">
        <v>23</v>
      </c>
      <c r="CF9" s="108">
        <v>5</v>
      </c>
      <c r="CG9" s="106">
        <v>74</v>
      </c>
      <c r="CH9" s="107">
        <v>38</v>
      </c>
      <c r="CI9" s="107">
        <v>36</v>
      </c>
      <c r="CJ9" s="108" t="s">
        <v>951</v>
      </c>
      <c r="CK9" s="106">
        <v>74</v>
      </c>
      <c r="CL9" s="107">
        <v>67</v>
      </c>
      <c r="CM9" s="107">
        <v>7</v>
      </c>
      <c r="CN9" s="108" t="s">
        <v>951</v>
      </c>
      <c r="CO9" s="106">
        <v>67</v>
      </c>
      <c r="CP9" s="107">
        <v>27</v>
      </c>
      <c r="CQ9" s="107">
        <v>39</v>
      </c>
      <c r="CR9" s="108">
        <v>1</v>
      </c>
      <c r="CS9" s="106">
        <v>74</v>
      </c>
      <c r="CT9" s="107">
        <v>43</v>
      </c>
      <c r="CU9" s="107">
        <v>31</v>
      </c>
      <c r="CV9" s="108" t="s">
        <v>951</v>
      </c>
      <c r="CW9" s="106">
        <v>43</v>
      </c>
      <c r="CX9" s="107">
        <v>37</v>
      </c>
      <c r="CY9" s="107">
        <v>6</v>
      </c>
      <c r="CZ9" s="108" t="s">
        <v>951</v>
      </c>
      <c r="DA9" s="106">
        <v>43</v>
      </c>
      <c r="DB9" s="107">
        <v>4</v>
      </c>
      <c r="DC9" s="107">
        <v>36</v>
      </c>
      <c r="DD9" s="108">
        <v>3</v>
      </c>
      <c r="DE9" s="106">
        <v>43</v>
      </c>
      <c r="DF9" s="107">
        <v>28</v>
      </c>
      <c r="DG9" s="107">
        <v>12</v>
      </c>
      <c r="DH9" s="108">
        <v>3</v>
      </c>
      <c r="DI9" s="106">
        <v>74</v>
      </c>
      <c r="DJ9" s="107">
        <v>49</v>
      </c>
      <c r="DK9" s="107">
        <v>25</v>
      </c>
      <c r="DL9" s="108" t="s">
        <v>951</v>
      </c>
      <c r="DM9" s="106">
        <v>74</v>
      </c>
      <c r="DN9" s="107">
        <v>19</v>
      </c>
      <c r="DO9" s="107">
        <v>55</v>
      </c>
      <c r="DP9" s="108" t="s">
        <v>951</v>
      </c>
      <c r="DQ9" s="106">
        <v>74</v>
      </c>
      <c r="DR9" s="107">
        <v>43</v>
      </c>
      <c r="DS9" s="107">
        <v>31</v>
      </c>
      <c r="DT9" s="108" t="s">
        <v>951</v>
      </c>
      <c r="DU9" s="106">
        <v>74</v>
      </c>
      <c r="DV9" s="107">
        <v>70</v>
      </c>
      <c r="DW9" s="107">
        <v>4</v>
      </c>
      <c r="DX9" s="108" t="s">
        <v>951</v>
      </c>
      <c r="DY9" s="106">
        <v>74</v>
      </c>
      <c r="DZ9" s="107">
        <v>12</v>
      </c>
      <c r="EA9" s="107">
        <v>62</v>
      </c>
      <c r="EB9" s="108" t="s">
        <v>951</v>
      </c>
      <c r="EC9" s="106">
        <v>74</v>
      </c>
      <c r="ED9" s="107">
        <v>57</v>
      </c>
      <c r="EE9" s="107">
        <v>17</v>
      </c>
      <c r="EF9" s="108" t="s">
        <v>951</v>
      </c>
      <c r="EG9" s="106">
        <v>74</v>
      </c>
      <c r="EH9" s="107">
        <v>46</v>
      </c>
      <c r="EI9" s="107">
        <v>28</v>
      </c>
      <c r="EJ9" s="108" t="s">
        <v>951</v>
      </c>
      <c r="EK9" s="106">
        <v>74</v>
      </c>
      <c r="EL9" s="107">
        <v>40</v>
      </c>
      <c r="EM9" s="107">
        <v>30</v>
      </c>
      <c r="EN9" s="108">
        <v>4</v>
      </c>
      <c r="EO9" s="106">
        <v>74</v>
      </c>
      <c r="EP9" s="107">
        <v>10</v>
      </c>
      <c r="EQ9" s="107">
        <v>61</v>
      </c>
      <c r="ER9" s="108">
        <v>3</v>
      </c>
      <c r="ES9" s="106">
        <v>74</v>
      </c>
      <c r="ET9" s="107">
        <v>14</v>
      </c>
      <c r="EU9" s="107">
        <v>59</v>
      </c>
      <c r="EV9" s="108">
        <v>1</v>
      </c>
      <c r="EW9" s="106">
        <v>14</v>
      </c>
      <c r="EX9" s="107">
        <v>14</v>
      </c>
      <c r="EY9" s="107" t="s">
        <v>951</v>
      </c>
      <c r="EZ9" s="108" t="s">
        <v>951</v>
      </c>
      <c r="FA9" s="106">
        <v>74</v>
      </c>
      <c r="FB9" s="107">
        <v>20</v>
      </c>
      <c r="FC9" s="107">
        <v>54</v>
      </c>
      <c r="FD9" s="108" t="s">
        <v>951</v>
      </c>
      <c r="FE9" s="106">
        <v>74</v>
      </c>
      <c r="FF9" s="107">
        <v>61</v>
      </c>
      <c r="FG9" s="107">
        <v>13</v>
      </c>
      <c r="FH9" s="108" t="s">
        <v>951</v>
      </c>
      <c r="FI9" s="106">
        <v>74</v>
      </c>
      <c r="FJ9" s="107">
        <v>42</v>
      </c>
      <c r="FK9" s="107">
        <v>32</v>
      </c>
      <c r="FL9" s="108" t="s">
        <v>951</v>
      </c>
      <c r="FM9" s="106">
        <v>74</v>
      </c>
      <c r="FN9" s="107">
        <v>18</v>
      </c>
      <c r="FO9" s="107">
        <v>56</v>
      </c>
      <c r="FP9" s="108" t="s">
        <v>951</v>
      </c>
      <c r="FQ9" s="106">
        <v>74</v>
      </c>
      <c r="FR9" s="107">
        <v>31</v>
      </c>
      <c r="FS9" s="107">
        <v>43</v>
      </c>
      <c r="FT9" s="108" t="s">
        <v>951</v>
      </c>
      <c r="FU9" s="106">
        <v>74</v>
      </c>
      <c r="FV9" s="107">
        <v>13</v>
      </c>
      <c r="FW9" s="107">
        <v>61</v>
      </c>
      <c r="FX9" s="108" t="s">
        <v>951</v>
      </c>
      <c r="FY9" s="106">
        <v>74</v>
      </c>
      <c r="FZ9" s="107">
        <v>20</v>
      </c>
      <c r="GA9" s="107">
        <v>54</v>
      </c>
      <c r="GB9" s="108" t="s">
        <v>951</v>
      </c>
      <c r="GC9" s="106">
        <v>74</v>
      </c>
      <c r="GD9" s="107">
        <v>1</v>
      </c>
      <c r="GE9" s="107">
        <v>73</v>
      </c>
      <c r="GF9" s="108" t="s">
        <v>951</v>
      </c>
      <c r="GG9" s="106">
        <v>74</v>
      </c>
      <c r="GH9" s="107">
        <v>26</v>
      </c>
      <c r="GI9" s="107">
        <v>48</v>
      </c>
      <c r="GJ9" s="108" t="s">
        <v>951</v>
      </c>
      <c r="GK9" s="106">
        <v>74</v>
      </c>
      <c r="GL9" s="107">
        <v>18</v>
      </c>
      <c r="GM9" s="107">
        <v>56</v>
      </c>
      <c r="GN9" s="108" t="s">
        <v>951</v>
      </c>
      <c r="GO9" s="106">
        <v>74</v>
      </c>
      <c r="GP9" s="107">
        <v>9</v>
      </c>
      <c r="GQ9" s="107">
        <v>64</v>
      </c>
      <c r="GR9" s="108">
        <v>1</v>
      </c>
      <c r="GS9" s="106">
        <v>74</v>
      </c>
      <c r="GT9" s="107">
        <v>43</v>
      </c>
      <c r="GU9" s="107">
        <v>30</v>
      </c>
      <c r="GV9" s="108">
        <v>1</v>
      </c>
      <c r="GW9" s="106">
        <v>74</v>
      </c>
      <c r="GX9" s="107">
        <v>19</v>
      </c>
      <c r="GY9" s="107">
        <v>54</v>
      </c>
      <c r="GZ9" s="108">
        <v>1</v>
      </c>
      <c r="HA9" s="106">
        <v>74</v>
      </c>
      <c r="HB9" s="107">
        <v>11</v>
      </c>
      <c r="HC9" s="107">
        <v>62</v>
      </c>
      <c r="HD9" s="108">
        <v>1</v>
      </c>
      <c r="HE9" s="106">
        <v>74</v>
      </c>
      <c r="HF9" s="107">
        <v>13</v>
      </c>
      <c r="HG9" s="107">
        <v>60</v>
      </c>
      <c r="HH9" s="108">
        <v>1</v>
      </c>
      <c r="HI9" s="106">
        <v>74</v>
      </c>
      <c r="HJ9" s="107">
        <v>45</v>
      </c>
      <c r="HK9" s="107">
        <v>28</v>
      </c>
      <c r="HL9" s="108">
        <v>1</v>
      </c>
      <c r="HM9" s="106">
        <v>74</v>
      </c>
      <c r="HN9" s="107">
        <v>17</v>
      </c>
      <c r="HO9" s="107">
        <v>56</v>
      </c>
      <c r="HP9" s="108">
        <v>1</v>
      </c>
      <c r="HQ9" s="106">
        <v>74</v>
      </c>
      <c r="HR9" s="107">
        <v>64</v>
      </c>
      <c r="HS9" s="107">
        <v>9</v>
      </c>
      <c r="HT9" s="108">
        <v>1</v>
      </c>
      <c r="HU9" s="106">
        <v>74</v>
      </c>
      <c r="HV9" s="107">
        <v>57</v>
      </c>
      <c r="HW9" s="107">
        <v>16</v>
      </c>
      <c r="HX9" s="108">
        <v>1</v>
      </c>
      <c r="HY9" s="106">
        <v>74</v>
      </c>
      <c r="HZ9" s="107">
        <v>49</v>
      </c>
      <c r="IA9" s="107">
        <v>24</v>
      </c>
      <c r="IB9" s="108">
        <v>1</v>
      </c>
      <c r="IC9" s="106">
        <v>49</v>
      </c>
      <c r="ID9" s="107">
        <v>10</v>
      </c>
      <c r="IE9" s="107">
        <v>29</v>
      </c>
      <c r="IF9" s="107">
        <v>7</v>
      </c>
      <c r="IG9" s="107">
        <v>2</v>
      </c>
      <c r="IH9" s="108">
        <v>1</v>
      </c>
      <c r="II9" s="106">
        <v>49</v>
      </c>
      <c r="IJ9" s="107">
        <v>12</v>
      </c>
      <c r="IK9" s="107">
        <v>26</v>
      </c>
      <c r="IL9" s="107">
        <v>5</v>
      </c>
      <c r="IM9" s="107">
        <v>2</v>
      </c>
      <c r="IN9" s="108">
        <v>4</v>
      </c>
      <c r="IO9" s="106">
        <v>74</v>
      </c>
      <c r="IP9" s="107">
        <v>61</v>
      </c>
      <c r="IQ9" s="107">
        <v>12</v>
      </c>
      <c r="IR9" s="107" t="s">
        <v>951</v>
      </c>
      <c r="IS9" s="107" t="s">
        <v>951</v>
      </c>
      <c r="IT9" s="108">
        <v>1</v>
      </c>
      <c r="IU9" s="106">
        <v>74</v>
      </c>
      <c r="IV9" s="107">
        <v>13</v>
      </c>
      <c r="IW9" s="107">
        <v>21</v>
      </c>
      <c r="IX9" s="107">
        <v>32</v>
      </c>
      <c r="IY9" s="107">
        <v>7</v>
      </c>
      <c r="IZ9" s="108">
        <v>1</v>
      </c>
      <c r="JA9" s="106">
        <v>74</v>
      </c>
      <c r="JB9" s="107">
        <v>35</v>
      </c>
      <c r="JC9" s="107">
        <v>27</v>
      </c>
      <c r="JD9" s="107">
        <v>7</v>
      </c>
      <c r="JE9" s="107">
        <v>3</v>
      </c>
      <c r="JF9" s="108">
        <v>2</v>
      </c>
      <c r="JG9" s="106">
        <v>74</v>
      </c>
      <c r="JH9" s="107">
        <v>14</v>
      </c>
      <c r="JI9" s="107">
        <v>31</v>
      </c>
      <c r="JJ9" s="107">
        <v>18</v>
      </c>
      <c r="JK9" s="107">
        <v>10</v>
      </c>
      <c r="JL9" s="108">
        <v>1</v>
      </c>
      <c r="JM9" s="106">
        <v>74</v>
      </c>
      <c r="JN9" s="107">
        <v>25</v>
      </c>
      <c r="JO9" s="107">
        <v>26</v>
      </c>
      <c r="JP9" s="107">
        <v>15</v>
      </c>
      <c r="JQ9" s="107">
        <v>6</v>
      </c>
      <c r="JR9" s="108">
        <v>2</v>
      </c>
      <c r="JS9" s="106">
        <v>74</v>
      </c>
      <c r="JT9" s="107">
        <v>41</v>
      </c>
      <c r="JU9" s="107">
        <v>19</v>
      </c>
      <c r="JV9" s="107">
        <v>7</v>
      </c>
      <c r="JW9" s="107">
        <v>5</v>
      </c>
      <c r="JX9" s="108">
        <v>2</v>
      </c>
      <c r="JY9" s="106">
        <v>74</v>
      </c>
      <c r="JZ9" s="107" t="s">
        <v>951</v>
      </c>
      <c r="KA9" s="107">
        <v>3</v>
      </c>
      <c r="KB9" s="107">
        <v>11</v>
      </c>
      <c r="KC9" s="107">
        <v>58</v>
      </c>
      <c r="KD9" s="108">
        <v>2</v>
      </c>
      <c r="KE9" s="106">
        <v>74</v>
      </c>
      <c r="KF9" s="107">
        <v>13</v>
      </c>
      <c r="KG9" s="107">
        <v>40</v>
      </c>
      <c r="KH9" s="107">
        <v>15</v>
      </c>
      <c r="KI9" s="107">
        <v>3</v>
      </c>
      <c r="KJ9" s="108">
        <v>3</v>
      </c>
      <c r="KK9" s="106">
        <v>74</v>
      </c>
      <c r="KL9" s="107">
        <v>8</v>
      </c>
      <c r="KM9" s="107">
        <v>35</v>
      </c>
      <c r="KN9" s="107">
        <v>1</v>
      </c>
      <c r="KO9" s="107">
        <v>29</v>
      </c>
      <c r="KP9" s="108">
        <v>1</v>
      </c>
      <c r="KQ9" s="106">
        <v>74</v>
      </c>
      <c r="KR9" s="107">
        <v>11</v>
      </c>
      <c r="KS9" s="107">
        <v>16</v>
      </c>
      <c r="KT9" s="107">
        <v>27</v>
      </c>
      <c r="KU9" s="107">
        <v>17</v>
      </c>
      <c r="KV9" s="108">
        <v>3</v>
      </c>
      <c r="KW9" s="106">
        <v>74</v>
      </c>
      <c r="KX9" s="107">
        <v>43</v>
      </c>
      <c r="KY9" s="107">
        <v>5</v>
      </c>
      <c r="KZ9" s="107">
        <v>15</v>
      </c>
      <c r="LA9" s="107">
        <v>10</v>
      </c>
      <c r="LB9" s="108">
        <v>1</v>
      </c>
      <c r="LC9" s="106">
        <v>74</v>
      </c>
      <c r="LD9" s="107" t="s">
        <v>951</v>
      </c>
      <c r="LE9" s="107" t="s">
        <v>951</v>
      </c>
      <c r="LF9" s="107">
        <v>74</v>
      </c>
      <c r="LG9" s="107" t="s">
        <v>951</v>
      </c>
      <c r="LH9" s="107" t="s">
        <v>951</v>
      </c>
      <c r="LI9" s="108" t="s">
        <v>951</v>
      </c>
    </row>
    <row r="10" spans="1:321" ht="13.5" customHeight="1">
      <c r="A10" s="161"/>
      <c r="B10" s="164"/>
      <c r="C10" s="103">
        <v>100</v>
      </c>
      <c r="D10" s="104">
        <v>50</v>
      </c>
      <c r="E10" s="104">
        <v>47.3</v>
      </c>
      <c r="F10" s="104" t="s">
        <v>951</v>
      </c>
      <c r="G10" s="105">
        <v>2.7</v>
      </c>
      <c r="H10" s="103">
        <v>100</v>
      </c>
      <c r="I10" s="104" t="s">
        <v>951</v>
      </c>
      <c r="J10" s="104">
        <v>5.4</v>
      </c>
      <c r="K10" s="104">
        <v>20.3</v>
      </c>
      <c r="L10" s="104">
        <v>13.5</v>
      </c>
      <c r="M10" s="104">
        <v>9.5</v>
      </c>
      <c r="N10" s="104">
        <v>6.8</v>
      </c>
      <c r="O10" s="104">
        <v>12.2</v>
      </c>
      <c r="P10" s="104">
        <v>12.2</v>
      </c>
      <c r="Q10" s="104">
        <v>13.5</v>
      </c>
      <c r="R10" s="105">
        <v>6.8</v>
      </c>
      <c r="S10" s="103">
        <v>100</v>
      </c>
      <c r="T10" s="104">
        <v>35.1</v>
      </c>
      <c r="U10" s="104">
        <v>2.7</v>
      </c>
      <c r="V10" s="104">
        <v>6.8</v>
      </c>
      <c r="W10" s="104">
        <v>18.899999999999999</v>
      </c>
      <c r="X10" s="104">
        <v>12.2</v>
      </c>
      <c r="Y10" s="104" t="s">
        <v>951</v>
      </c>
      <c r="Z10" s="104">
        <v>18.899999999999999</v>
      </c>
      <c r="AA10" s="105">
        <v>5.4</v>
      </c>
      <c r="AB10" s="103">
        <v>100</v>
      </c>
      <c r="AC10" s="104">
        <v>8.1</v>
      </c>
      <c r="AD10" s="104">
        <v>8.1</v>
      </c>
      <c r="AE10" s="104">
        <v>4.0999999999999996</v>
      </c>
      <c r="AF10" s="104">
        <v>2.7</v>
      </c>
      <c r="AG10" s="104">
        <v>6.8</v>
      </c>
      <c r="AH10" s="104">
        <v>5.4</v>
      </c>
      <c r="AI10" s="104">
        <v>9.5</v>
      </c>
      <c r="AJ10" s="104">
        <v>12.2</v>
      </c>
      <c r="AK10" s="104">
        <v>5.4</v>
      </c>
      <c r="AL10" s="104">
        <v>4.0999999999999996</v>
      </c>
      <c r="AM10" s="104">
        <v>5.4</v>
      </c>
      <c r="AN10" s="104">
        <v>8.1</v>
      </c>
      <c r="AO10" s="104">
        <v>4.0999999999999996</v>
      </c>
      <c r="AP10" s="104">
        <v>2.7</v>
      </c>
      <c r="AQ10" s="104">
        <v>5.4</v>
      </c>
      <c r="AR10" s="104">
        <v>2.7</v>
      </c>
      <c r="AS10" s="104">
        <v>2.7</v>
      </c>
      <c r="AT10" s="105">
        <v>2.7</v>
      </c>
      <c r="AU10" s="103">
        <v>100</v>
      </c>
      <c r="AV10" s="104">
        <v>6.8</v>
      </c>
      <c r="AW10" s="104">
        <v>4.0999999999999996</v>
      </c>
      <c r="AX10" s="104">
        <v>10.8</v>
      </c>
      <c r="AY10" s="104">
        <v>33.799999999999997</v>
      </c>
      <c r="AZ10" s="104">
        <v>23</v>
      </c>
      <c r="BA10" s="104">
        <v>27</v>
      </c>
      <c r="BB10" s="104">
        <v>12.2</v>
      </c>
      <c r="BC10" s="105">
        <v>2.7</v>
      </c>
      <c r="BD10" s="103">
        <v>100</v>
      </c>
      <c r="BE10" s="104">
        <v>21.6</v>
      </c>
      <c r="BF10" s="104">
        <v>60.8</v>
      </c>
      <c r="BG10" s="104">
        <v>13.5</v>
      </c>
      <c r="BH10" s="105">
        <v>4.0999999999999996</v>
      </c>
      <c r="BI10" s="103">
        <v>100</v>
      </c>
      <c r="BJ10" s="104">
        <v>58.1</v>
      </c>
      <c r="BK10" s="104">
        <v>39.200000000000003</v>
      </c>
      <c r="BL10" s="105">
        <v>2.7</v>
      </c>
      <c r="BM10" s="103">
        <v>100</v>
      </c>
      <c r="BN10" s="104">
        <v>33.799999999999997</v>
      </c>
      <c r="BO10" s="104">
        <v>63.5</v>
      </c>
      <c r="BP10" s="105">
        <v>2.7</v>
      </c>
      <c r="BQ10" s="103">
        <v>100</v>
      </c>
      <c r="BR10" s="104">
        <v>73</v>
      </c>
      <c r="BS10" s="104">
        <v>24.3</v>
      </c>
      <c r="BT10" s="105">
        <v>2.7</v>
      </c>
      <c r="BU10" s="103">
        <v>100</v>
      </c>
      <c r="BV10" s="104">
        <v>87.8</v>
      </c>
      <c r="BW10" s="104">
        <v>12.2</v>
      </c>
      <c r="BX10" s="105" t="s">
        <v>951</v>
      </c>
      <c r="BY10" s="103">
        <v>100</v>
      </c>
      <c r="BZ10" s="104">
        <v>83.1</v>
      </c>
      <c r="CA10" s="104">
        <v>13.8</v>
      </c>
      <c r="CB10" s="105">
        <v>3.1</v>
      </c>
      <c r="CC10" s="103">
        <v>100</v>
      </c>
      <c r="CD10" s="104">
        <v>56.9</v>
      </c>
      <c r="CE10" s="104">
        <v>35.4</v>
      </c>
      <c r="CF10" s="105">
        <v>7.7</v>
      </c>
      <c r="CG10" s="103">
        <v>100</v>
      </c>
      <c r="CH10" s="104">
        <v>51.4</v>
      </c>
      <c r="CI10" s="104">
        <v>48.6</v>
      </c>
      <c r="CJ10" s="105" t="s">
        <v>951</v>
      </c>
      <c r="CK10" s="103">
        <v>100</v>
      </c>
      <c r="CL10" s="104">
        <v>90.5</v>
      </c>
      <c r="CM10" s="104">
        <v>9.5</v>
      </c>
      <c r="CN10" s="105" t="s">
        <v>951</v>
      </c>
      <c r="CO10" s="103">
        <v>100</v>
      </c>
      <c r="CP10" s="104">
        <v>40.299999999999997</v>
      </c>
      <c r="CQ10" s="104">
        <v>58.2</v>
      </c>
      <c r="CR10" s="105">
        <v>1.5</v>
      </c>
      <c r="CS10" s="103">
        <v>100</v>
      </c>
      <c r="CT10" s="104">
        <v>58.1</v>
      </c>
      <c r="CU10" s="104">
        <v>41.9</v>
      </c>
      <c r="CV10" s="105" t="s">
        <v>951</v>
      </c>
      <c r="CW10" s="103">
        <v>100</v>
      </c>
      <c r="CX10" s="104">
        <v>86</v>
      </c>
      <c r="CY10" s="104">
        <v>14</v>
      </c>
      <c r="CZ10" s="105" t="s">
        <v>951</v>
      </c>
      <c r="DA10" s="103">
        <v>100</v>
      </c>
      <c r="DB10" s="104">
        <v>9.3000000000000007</v>
      </c>
      <c r="DC10" s="104">
        <v>83.7</v>
      </c>
      <c r="DD10" s="105">
        <v>7</v>
      </c>
      <c r="DE10" s="103">
        <v>100</v>
      </c>
      <c r="DF10" s="104">
        <v>65.099999999999994</v>
      </c>
      <c r="DG10" s="104">
        <v>27.9</v>
      </c>
      <c r="DH10" s="105">
        <v>7</v>
      </c>
      <c r="DI10" s="103">
        <v>100</v>
      </c>
      <c r="DJ10" s="104">
        <v>66.2</v>
      </c>
      <c r="DK10" s="104">
        <v>33.799999999999997</v>
      </c>
      <c r="DL10" s="105" t="s">
        <v>951</v>
      </c>
      <c r="DM10" s="103">
        <v>100</v>
      </c>
      <c r="DN10" s="104">
        <v>25.7</v>
      </c>
      <c r="DO10" s="104">
        <v>74.3</v>
      </c>
      <c r="DP10" s="105" t="s">
        <v>951</v>
      </c>
      <c r="DQ10" s="103">
        <v>100</v>
      </c>
      <c r="DR10" s="104">
        <v>58.1</v>
      </c>
      <c r="DS10" s="104">
        <v>41.9</v>
      </c>
      <c r="DT10" s="105" t="s">
        <v>951</v>
      </c>
      <c r="DU10" s="103">
        <v>100</v>
      </c>
      <c r="DV10" s="104">
        <v>94.6</v>
      </c>
      <c r="DW10" s="104">
        <v>5.4</v>
      </c>
      <c r="DX10" s="105" t="s">
        <v>951</v>
      </c>
      <c r="DY10" s="103">
        <v>100</v>
      </c>
      <c r="DZ10" s="104">
        <v>16.2</v>
      </c>
      <c r="EA10" s="104">
        <v>83.8</v>
      </c>
      <c r="EB10" s="105" t="s">
        <v>951</v>
      </c>
      <c r="EC10" s="103">
        <v>100</v>
      </c>
      <c r="ED10" s="104">
        <v>77</v>
      </c>
      <c r="EE10" s="104">
        <v>23</v>
      </c>
      <c r="EF10" s="105" t="s">
        <v>951</v>
      </c>
      <c r="EG10" s="103">
        <v>100</v>
      </c>
      <c r="EH10" s="104">
        <v>62.2</v>
      </c>
      <c r="EI10" s="104">
        <v>37.799999999999997</v>
      </c>
      <c r="EJ10" s="105" t="s">
        <v>951</v>
      </c>
      <c r="EK10" s="103">
        <v>100</v>
      </c>
      <c r="EL10" s="104">
        <v>54.1</v>
      </c>
      <c r="EM10" s="104">
        <v>40.5</v>
      </c>
      <c r="EN10" s="105">
        <v>5.4</v>
      </c>
      <c r="EO10" s="103">
        <v>100</v>
      </c>
      <c r="EP10" s="104">
        <v>13.5</v>
      </c>
      <c r="EQ10" s="104">
        <v>82.4</v>
      </c>
      <c r="ER10" s="105">
        <v>4.0999999999999996</v>
      </c>
      <c r="ES10" s="103">
        <v>100</v>
      </c>
      <c r="ET10" s="104">
        <v>18.899999999999999</v>
      </c>
      <c r="EU10" s="104">
        <v>79.7</v>
      </c>
      <c r="EV10" s="105">
        <v>1.4</v>
      </c>
      <c r="EW10" s="103">
        <v>100</v>
      </c>
      <c r="EX10" s="104">
        <v>100</v>
      </c>
      <c r="EY10" s="104" t="s">
        <v>951</v>
      </c>
      <c r="EZ10" s="105" t="s">
        <v>951</v>
      </c>
      <c r="FA10" s="103">
        <v>100</v>
      </c>
      <c r="FB10" s="104">
        <v>27</v>
      </c>
      <c r="FC10" s="104">
        <v>73</v>
      </c>
      <c r="FD10" s="105" t="s">
        <v>951</v>
      </c>
      <c r="FE10" s="103">
        <v>100</v>
      </c>
      <c r="FF10" s="104">
        <v>82.4</v>
      </c>
      <c r="FG10" s="104">
        <v>17.600000000000001</v>
      </c>
      <c r="FH10" s="105" t="s">
        <v>951</v>
      </c>
      <c r="FI10" s="103">
        <v>100</v>
      </c>
      <c r="FJ10" s="104">
        <v>56.8</v>
      </c>
      <c r="FK10" s="104">
        <v>43.2</v>
      </c>
      <c r="FL10" s="105" t="s">
        <v>951</v>
      </c>
      <c r="FM10" s="103">
        <v>100</v>
      </c>
      <c r="FN10" s="104">
        <v>24.3</v>
      </c>
      <c r="FO10" s="104">
        <v>75.7</v>
      </c>
      <c r="FP10" s="105" t="s">
        <v>951</v>
      </c>
      <c r="FQ10" s="103">
        <v>100</v>
      </c>
      <c r="FR10" s="104">
        <v>41.9</v>
      </c>
      <c r="FS10" s="104">
        <v>58.1</v>
      </c>
      <c r="FT10" s="105" t="s">
        <v>951</v>
      </c>
      <c r="FU10" s="103">
        <v>100</v>
      </c>
      <c r="FV10" s="104">
        <v>17.600000000000001</v>
      </c>
      <c r="FW10" s="104">
        <v>82.4</v>
      </c>
      <c r="FX10" s="105" t="s">
        <v>951</v>
      </c>
      <c r="FY10" s="103">
        <v>100</v>
      </c>
      <c r="FZ10" s="104">
        <v>27</v>
      </c>
      <c r="GA10" s="104">
        <v>73</v>
      </c>
      <c r="GB10" s="105" t="s">
        <v>951</v>
      </c>
      <c r="GC10" s="103">
        <v>100</v>
      </c>
      <c r="GD10" s="104">
        <v>1.4</v>
      </c>
      <c r="GE10" s="104">
        <v>98.6</v>
      </c>
      <c r="GF10" s="105" t="s">
        <v>951</v>
      </c>
      <c r="GG10" s="103">
        <v>100</v>
      </c>
      <c r="GH10" s="104">
        <v>35.1</v>
      </c>
      <c r="GI10" s="104">
        <v>64.900000000000006</v>
      </c>
      <c r="GJ10" s="105" t="s">
        <v>951</v>
      </c>
      <c r="GK10" s="103">
        <v>100</v>
      </c>
      <c r="GL10" s="104">
        <v>24.3</v>
      </c>
      <c r="GM10" s="104">
        <v>75.7</v>
      </c>
      <c r="GN10" s="105" t="s">
        <v>951</v>
      </c>
      <c r="GO10" s="103">
        <v>100</v>
      </c>
      <c r="GP10" s="104">
        <v>12.2</v>
      </c>
      <c r="GQ10" s="104">
        <v>86.5</v>
      </c>
      <c r="GR10" s="105">
        <v>1.4</v>
      </c>
      <c r="GS10" s="103">
        <v>100</v>
      </c>
      <c r="GT10" s="104">
        <v>58.1</v>
      </c>
      <c r="GU10" s="104">
        <v>40.5</v>
      </c>
      <c r="GV10" s="105">
        <v>1.4</v>
      </c>
      <c r="GW10" s="103">
        <v>100</v>
      </c>
      <c r="GX10" s="104">
        <v>25.7</v>
      </c>
      <c r="GY10" s="104">
        <v>73</v>
      </c>
      <c r="GZ10" s="105">
        <v>1.4</v>
      </c>
      <c r="HA10" s="103">
        <v>100</v>
      </c>
      <c r="HB10" s="104">
        <v>14.9</v>
      </c>
      <c r="HC10" s="104">
        <v>83.8</v>
      </c>
      <c r="HD10" s="105">
        <v>1.4</v>
      </c>
      <c r="HE10" s="103">
        <v>100</v>
      </c>
      <c r="HF10" s="104">
        <v>17.600000000000001</v>
      </c>
      <c r="HG10" s="104">
        <v>81.099999999999994</v>
      </c>
      <c r="HH10" s="105">
        <v>1.4</v>
      </c>
      <c r="HI10" s="103">
        <v>100</v>
      </c>
      <c r="HJ10" s="104">
        <v>60.8</v>
      </c>
      <c r="HK10" s="104">
        <v>37.799999999999997</v>
      </c>
      <c r="HL10" s="105">
        <v>1.4</v>
      </c>
      <c r="HM10" s="103">
        <v>100</v>
      </c>
      <c r="HN10" s="104">
        <v>23</v>
      </c>
      <c r="HO10" s="104">
        <v>75.7</v>
      </c>
      <c r="HP10" s="105">
        <v>1.4</v>
      </c>
      <c r="HQ10" s="103">
        <v>100</v>
      </c>
      <c r="HR10" s="104">
        <v>86.5</v>
      </c>
      <c r="HS10" s="104">
        <v>12.2</v>
      </c>
      <c r="HT10" s="105">
        <v>1.4</v>
      </c>
      <c r="HU10" s="103">
        <v>100</v>
      </c>
      <c r="HV10" s="104">
        <v>77</v>
      </c>
      <c r="HW10" s="104">
        <v>21.6</v>
      </c>
      <c r="HX10" s="105">
        <v>1.4</v>
      </c>
      <c r="HY10" s="103">
        <v>100</v>
      </c>
      <c r="HZ10" s="104">
        <v>66.2</v>
      </c>
      <c r="IA10" s="104">
        <v>32.4</v>
      </c>
      <c r="IB10" s="105">
        <v>1.4</v>
      </c>
      <c r="IC10" s="103">
        <v>100</v>
      </c>
      <c r="ID10" s="104">
        <v>20.399999999999999</v>
      </c>
      <c r="IE10" s="104">
        <v>59.2</v>
      </c>
      <c r="IF10" s="104">
        <v>14.3</v>
      </c>
      <c r="IG10" s="104">
        <v>4.0999999999999996</v>
      </c>
      <c r="IH10" s="105">
        <v>2</v>
      </c>
      <c r="II10" s="103">
        <v>100</v>
      </c>
      <c r="IJ10" s="104">
        <v>24.5</v>
      </c>
      <c r="IK10" s="104">
        <v>53.1</v>
      </c>
      <c r="IL10" s="104">
        <v>10.199999999999999</v>
      </c>
      <c r="IM10" s="104">
        <v>4.0999999999999996</v>
      </c>
      <c r="IN10" s="105">
        <v>8.1999999999999993</v>
      </c>
      <c r="IO10" s="103">
        <v>100</v>
      </c>
      <c r="IP10" s="104">
        <v>82.4</v>
      </c>
      <c r="IQ10" s="104">
        <v>16.2</v>
      </c>
      <c r="IR10" s="104" t="s">
        <v>951</v>
      </c>
      <c r="IS10" s="104" t="s">
        <v>951</v>
      </c>
      <c r="IT10" s="105">
        <v>1.4</v>
      </c>
      <c r="IU10" s="103">
        <v>100</v>
      </c>
      <c r="IV10" s="104">
        <v>17.600000000000001</v>
      </c>
      <c r="IW10" s="104">
        <v>28.4</v>
      </c>
      <c r="IX10" s="104">
        <v>43.2</v>
      </c>
      <c r="IY10" s="104">
        <v>9.5</v>
      </c>
      <c r="IZ10" s="105">
        <v>1.4</v>
      </c>
      <c r="JA10" s="103">
        <v>100</v>
      </c>
      <c r="JB10" s="104">
        <v>47.3</v>
      </c>
      <c r="JC10" s="104">
        <v>36.5</v>
      </c>
      <c r="JD10" s="104">
        <v>9.5</v>
      </c>
      <c r="JE10" s="104">
        <v>4.0999999999999996</v>
      </c>
      <c r="JF10" s="105">
        <v>2.7</v>
      </c>
      <c r="JG10" s="103">
        <v>100</v>
      </c>
      <c r="JH10" s="104">
        <v>18.899999999999999</v>
      </c>
      <c r="JI10" s="104">
        <v>41.9</v>
      </c>
      <c r="JJ10" s="104">
        <v>24.3</v>
      </c>
      <c r="JK10" s="104">
        <v>13.5</v>
      </c>
      <c r="JL10" s="105">
        <v>1.4</v>
      </c>
      <c r="JM10" s="103">
        <v>100</v>
      </c>
      <c r="JN10" s="104">
        <v>33.799999999999997</v>
      </c>
      <c r="JO10" s="104">
        <v>35.1</v>
      </c>
      <c r="JP10" s="104">
        <v>20.3</v>
      </c>
      <c r="JQ10" s="104">
        <v>8.1</v>
      </c>
      <c r="JR10" s="105">
        <v>2.7</v>
      </c>
      <c r="JS10" s="103">
        <v>100</v>
      </c>
      <c r="JT10" s="104">
        <v>55.4</v>
      </c>
      <c r="JU10" s="104">
        <v>25.7</v>
      </c>
      <c r="JV10" s="104">
        <v>9.5</v>
      </c>
      <c r="JW10" s="104">
        <v>6.8</v>
      </c>
      <c r="JX10" s="105">
        <v>2.7</v>
      </c>
      <c r="JY10" s="103">
        <v>100</v>
      </c>
      <c r="JZ10" s="104" t="s">
        <v>951</v>
      </c>
      <c r="KA10" s="104">
        <v>4.0999999999999996</v>
      </c>
      <c r="KB10" s="104">
        <v>14.9</v>
      </c>
      <c r="KC10" s="104">
        <v>78.400000000000006</v>
      </c>
      <c r="KD10" s="105">
        <v>2.7</v>
      </c>
      <c r="KE10" s="103">
        <v>100</v>
      </c>
      <c r="KF10" s="104">
        <v>17.600000000000001</v>
      </c>
      <c r="KG10" s="104">
        <v>54.1</v>
      </c>
      <c r="KH10" s="104">
        <v>20.3</v>
      </c>
      <c r="KI10" s="104">
        <v>4.0999999999999996</v>
      </c>
      <c r="KJ10" s="105">
        <v>4.0999999999999996</v>
      </c>
      <c r="KK10" s="103">
        <v>100</v>
      </c>
      <c r="KL10" s="104">
        <v>10.8</v>
      </c>
      <c r="KM10" s="104">
        <v>47.3</v>
      </c>
      <c r="KN10" s="104">
        <v>1.4</v>
      </c>
      <c r="KO10" s="104">
        <v>39.200000000000003</v>
      </c>
      <c r="KP10" s="105">
        <v>1.4</v>
      </c>
      <c r="KQ10" s="103">
        <v>100</v>
      </c>
      <c r="KR10" s="104">
        <v>14.9</v>
      </c>
      <c r="KS10" s="104">
        <v>21.6</v>
      </c>
      <c r="KT10" s="104">
        <v>36.5</v>
      </c>
      <c r="KU10" s="104">
        <v>23</v>
      </c>
      <c r="KV10" s="105">
        <v>4.0999999999999996</v>
      </c>
      <c r="KW10" s="103">
        <v>100</v>
      </c>
      <c r="KX10" s="104">
        <v>58.1</v>
      </c>
      <c r="KY10" s="104">
        <v>6.8</v>
      </c>
      <c r="KZ10" s="104">
        <v>20.3</v>
      </c>
      <c r="LA10" s="104">
        <v>13.5</v>
      </c>
      <c r="LB10" s="105">
        <v>1.4</v>
      </c>
      <c r="LC10" s="103">
        <v>100</v>
      </c>
      <c r="LD10" s="104" t="s">
        <v>951</v>
      </c>
      <c r="LE10" s="104" t="s">
        <v>951</v>
      </c>
      <c r="LF10" s="104">
        <v>100</v>
      </c>
      <c r="LG10" s="104" t="s">
        <v>951</v>
      </c>
      <c r="LH10" s="104" t="s">
        <v>951</v>
      </c>
      <c r="LI10" s="105" t="s">
        <v>951</v>
      </c>
    </row>
    <row r="11" spans="1:321" ht="13.5" customHeight="1">
      <c r="A11" s="161"/>
      <c r="B11" s="165" t="s">
        <v>938</v>
      </c>
      <c r="C11" s="106">
        <v>35</v>
      </c>
      <c r="D11" s="107">
        <v>20</v>
      </c>
      <c r="E11" s="107">
        <v>14</v>
      </c>
      <c r="F11" s="107" t="s">
        <v>951</v>
      </c>
      <c r="G11" s="108">
        <v>1</v>
      </c>
      <c r="H11" s="106">
        <v>35</v>
      </c>
      <c r="I11" s="107" t="s">
        <v>951</v>
      </c>
      <c r="J11" s="107">
        <v>1</v>
      </c>
      <c r="K11" s="107">
        <v>6</v>
      </c>
      <c r="L11" s="107">
        <v>5</v>
      </c>
      <c r="M11" s="107">
        <v>5</v>
      </c>
      <c r="N11" s="107">
        <v>4</v>
      </c>
      <c r="O11" s="107">
        <v>2</v>
      </c>
      <c r="P11" s="107">
        <v>5</v>
      </c>
      <c r="Q11" s="107">
        <v>5</v>
      </c>
      <c r="R11" s="108">
        <v>2</v>
      </c>
      <c r="S11" s="106">
        <v>35</v>
      </c>
      <c r="T11" s="107">
        <v>12</v>
      </c>
      <c r="U11" s="107" t="s">
        <v>951</v>
      </c>
      <c r="V11" s="107">
        <v>2</v>
      </c>
      <c r="W11" s="107">
        <v>9</v>
      </c>
      <c r="X11" s="107">
        <v>3</v>
      </c>
      <c r="Y11" s="107" t="s">
        <v>951</v>
      </c>
      <c r="Z11" s="107">
        <v>6</v>
      </c>
      <c r="AA11" s="108">
        <v>3</v>
      </c>
      <c r="AB11" s="106">
        <v>35</v>
      </c>
      <c r="AC11" s="107">
        <v>6</v>
      </c>
      <c r="AD11" s="107">
        <v>2</v>
      </c>
      <c r="AE11" s="107">
        <v>2</v>
      </c>
      <c r="AF11" s="107">
        <v>1</v>
      </c>
      <c r="AG11" s="107">
        <v>2</v>
      </c>
      <c r="AH11" s="107">
        <v>3</v>
      </c>
      <c r="AI11" s="107">
        <v>4</v>
      </c>
      <c r="AJ11" s="107" t="s">
        <v>951</v>
      </c>
      <c r="AK11" s="107">
        <v>2</v>
      </c>
      <c r="AL11" s="107">
        <v>2</v>
      </c>
      <c r="AM11" s="107" t="s">
        <v>951</v>
      </c>
      <c r="AN11" s="107">
        <v>2</v>
      </c>
      <c r="AO11" s="107">
        <v>2</v>
      </c>
      <c r="AP11" s="107">
        <v>1</v>
      </c>
      <c r="AQ11" s="107">
        <v>3</v>
      </c>
      <c r="AR11" s="107">
        <v>1</v>
      </c>
      <c r="AS11" s="107" t="s">
        <v>951</v>
      </c>
      <c r="AT11" s="108">
        <v>2</v>
      </c>
      <c r="AU11" s="106">
        <v>35</v>
      </c>
      <c r="AV11" s="107">
        <v>3</v>
      </c>
      <c r="AW11" s="107">
        <v>6</v>
      </c>
      <c r="AX11" s="107">
        <v>2</v>
      </c>
      <c r="AY11" s="107">
        <v>14</v>
      </c>
      <c r="AZ11" s="107">
        <v>5</v>
      </c>
      <c r="BA11" s="107">
        <v>8</v>
      </c>
      <c r="BB11" s="107">
        <v>4</v>
      </c>
      <c r="BC11" s="108">
        <v>1</v>
      </c>
      <c r="BD11" s="106">
        <v>35</v>
      </c>
      <c r="BE11" s="107">
        <v>6</v>
      </c>
      <c r="BF11" s="107">
        <v>24</v>
      </c>
      <c r="BG11" s="107">
        <v>4</v>
      </c>
      <c r="BH11" s="108">
        <v>1</v>
      </c>
      <c r="BI11" s="106">
        <v>35</v>
      </c>
      <c r="BJ11" s="107">
        <v>12</v>
      </c>
      <c r="BK11" s="107">
        <v>22</v>
      </c>
      <c r="BL11" s="108">
        <v>1</v>
      </c>
      <c r="BM11" s="106">
        <v>35</v>
      </c>
      <c r="BN11" s="107">
        <v>11</v>
      </c>
      <c r="BO11" s="107">
        <v>22</v>
      </c>
      <c r="BP11" s="108">
        <v>2</v>
      </c>
      <c r="BQ11" s="106">
        <v>35</v>
      </c>
      <c r="BR11" s="107">
        <v>21</v>
      </c>
      <c r="BS11" s="107">
        <v>13</v>
      </c>
      <c r="BT11" s="108">
        <v>1</v>
      </c>
      <c r="BU11" s="106">
        <v>35</v>
      </c>
      <c r="BV11" s="107">
        <v>30</v>
      </c>
      <c r="BW11" s="107">
        <v>5</v>
      </c>
      <c r="BX11" s="108" t="s">
        <v>951</v>
      </c>
      <c r="BY11" s="106">
        <v>30</v>
      </c>
      <c r="BZ11" s="107">
        <v>24</v>
      </c>
      <c r="CA11" s="107">
        <v>5</v>
      </c>
      <c r="CB11" s="108">
        <v>1</v>
      </c>
      <c r="CC11" s="106">
        <v>30</v>
      </c>
      <c r="CD11" s="107">
        <v>15</v>
      </c>
      <c r="CE11" s="107">
        <v>11</v>
      </c>
      <c r="CF11" s="108">
        <v>4</v>
      </c>
      <c r="CG11" s="106">
        <v>35</v>
      </c>
      <c r="CH11" s="107">
        <v>18</v>
      </c>
      <c r="CI11" s="107">
        <v>16</v>
      </c>
      <c r="CJ11" s="108">
        <v>1</v>
      </c>
      <c r="CK11" s="106">
        <v>35</v>
      </c>
      <c r="CL11" s="107">
        <v>29</v>
      </c>
      <c r="CM11" s="107">
        <v>6</v>
      </c>
      <c r="CN11" s="108" t="s">
        <v>951</v>
      </c>
      <c r="CO11" s="106">
        <v>29</v>
      </c>
      <c r="CP11" s="107">
        <v>8</v>
      </c>
      <c r="CQ11" s="107">
        <v>20</v>
      </c>
      <c r="CR11" s="108">
        <v>1</v>
      </c>
      <c r="CS11" s="106">
        <v>35</v>
      </c>
      <c r="CT11" s="107">
        <v>20</v>
      </c>
      <c r="CU11" s="107">
        <v>15</v>
      </c>
      <c r="CV11" s="108" t="s">
        <v>951</v>
      </c>
      <c r="CW11" s="106">
        <v>20</v>
      </c>
      <c r="CX11" s="107">
        <v>14</v>
      </c>
      <c r="CY11" s="107">
        <v>6</v>
      </c>
      <c r="CZ11" s="108" t="s">
        <v>951</v>
      </c>
      <c r="DA11" s="106">
        <v>20</v>
      </c>
      <c r="DB11" s="107">
        <v>1</v>
      </c>
      <c r="DC11" s="107">
        <v>16</v>
      </c>
      <c r="DD11" s="108">
        <v>3</v>
      </c>
      <c r="DE11" s="106">
        <v>20</v>
      </c>
      <c r="DF11" s="107">
        <v>10</v>
      </c>
      <c r="DG11" s="107">
        <v>6</v>
      </c>
      <c r="DH11" s="108">
        <v>4</v>
      </c>
      <c r="DI11" s="106">
        <v>35</v>
      </c>
      <c r="DJ11" s="107">
        <v>20</v>
      </c>
      <c r="DK11" s="107">
        <v>14</v>
      </c>
      <c r="DL11" s="108">
        <v>1</v>
      </c>
      <c r="DM11" s="106">
        <v>35</v>
      </c>
      <c r="DN11" s="107">
        <v>10</v>
      </c>
      <c r="DO11" s="107">
        <v>25</v>
      </c>
      <c r="DP11" s="108" t="s">
        <v>951</v>
      </c>
      <c r="DQ11" s="106">
        <v>35</v>
      </c>
      <c r="DR11" s="107">
        <v>20</v>
      </c>
      <c r="DS11" s="107">
        <v>15</v>
      </c>
      <c r="DT11" s="108" t="s">
        <v>951</v>
      </c>
      <c r="DU11" s="106">
        <v>35</v>
      </c>
      <c r="DV11" s="107">
        <v>28</v>
      </c>
      <c r="DW11" s="107">
        <v>7</v>
      </c>
      <c r="DX11" s="108" t="s">
        <v>951</v>
      </c>
      <c r="DY11" s="106">
        <v>35</v>
      </c>
      <c r="DZ11" s="107">
        <v>8</v>
      </c>
      <c r="EA11" s="107">
        <v>27</v>
      </c>
      <c r="EB11" s="108" t="s">
        <v>951</v>
      </c>
      <c r="EC11" s="106">
        <v>35</v>
      </c>
      <c r="ED11" s="107">
        <v>24</v>
      </c>
      <c r="EE11" s="107">
        <v>11</v>
      </c>
      <c r="EF11" s="108" t="s">
        <v>951</v>
      </c>
      <c r="EG11" s="106">
        <v>35</v>
      </c>
      <c r="EH11" s="107">
        <v>21</v>
      </c>
      <c r="EI11" s="107">
        <v>14</v>
      </c>
      <c r="EJ11" s="108" t="s">
        <v>951</v>
      </c>
      <c r="EK11" s="106">
        <v>35</v>
      </c>
      <c r="EL11" s="107">
        <v>20</v>
      </c>
      <c r="EM11" s="107">
        <v>15</v>
      </c>
      <c r="EN11" s="108" t="s">
        <v>951</v>
      </c>
      <c r="EO11" s="106">
        <v>35</v>
      </c>
      <c r="EP11" s="107">
        <v>5</v>
      </c>
      <c r="EQ11" s="107">
        <v>30</v>
      </c>
      <c r="ER11" s="108" t="s">
        <v>951</v>
      </c>
      <c r="ES11" s="106">
        <v>35</v>
      </c>
      <c r="ET11" s="107">
        <v>8</v>
      </c>
      <c r="EU11" s="107">
        <v>26</v>
      </c>
      <c r="EV11" s="108">
        <v>1</v>
      </c>
      <c r="EW11" s="106">
        <v>8</v>
      </c>
      <c r="EX11" s="107">
        <v>7</v>
      </c>
      <c r="EY11" s="107">
        <v>1</v>
      </c>
      <c r="EZ11" s="108" t="s">
        <v>951</v>
      </c>
      <c r="FA11" s="106">
        <v>35</v>
      </c>
      <c r="FB11" s="107">
        <v>10</v>
      </c>
      <c r="FC11" s="107">
        <v>24</v>
      </c>
      <c r="FD11" s="108">
        <v>1</v>
      </c>
      <c r="FE11" s="106">
        <v>35</v>
      </c>
      <c r="FF11" s="107">
        <v>25</v>
      </c>
      <c r="FG11" s="107">
        <v>10</v>
      </c>
      <c r="FH11" s="108" t="s">
        <v>951</v>
      </c>
      <c r="FI11" s="106">
        <v>35</v>
      </c>
      <c r="FJ11" s="107">
        <v>14</v>
      </c>
      <c r="FK11" s="107">
        <v>21</v>
      </c>
      <c r="FL11" s="108" t="s">
        <v>951</v>
      </c>
      <c r="FM11" s="106">
        <v>35</v>
      </c>
      <c r="FN11" s="107">
        <v>4</v>
      </c>
      <c r="FO11" s="107">
        <v>30</v>
      </c>
      <c r="FP11" s="108">
        <v>1</v>
      </c>
      <c r="FQ11" s="106">
        <v>35</v>
      </c>
      <c r="FR11" s="107">
        <v>15</v>
      </c>
      <c r="FS11" s="107">
        <v>19</v>
      </c>
      <c r="FT11" s="108">
        <v>1</v>
      </c>
      <c r="FU11" s="106">
        <v>35</v>
      </c>
      <c r="FV11" s="107">
        <v>4</v>
      </c>
      <c r="FW11" s="107">
        <v>30</v>
      </c>
      <c r="FX11" s="108">
        <v>1</v>
      </c>
      <c r="FY11" s="106">
        <v>35</v>
      </c>
      <c r="FZ11" s="107">
        <v>5</v>
      </c>
      <c r="GA11" s="107">
        <v>30</v>
      </c>
      <c r="GB11" s="108" t="s">
        <v>951</v>
      </c>
      <c r="GC11" s="106">
        <v>35</v>
      </c>
      <c r="GD11" s="107">
        <v>1</v>
      </c>
      <c r="GE11" s="107">
        <v>34</v>
      </c>
      <c r="GF11" s="108" t="s">
        <v>951</v>
      </c>
      <c r="GG11" s="106">
        <v>35</v>
      </c>
      <c r="GH11" s="107">
        <v>6</v>
      </c>
      <c r="GI11" s="107">
        <v>29</v>
      </c>
      <c r="GJ11" s="108" t="s">
        <v>951</v>
      </c>
      <c r="GK11" s="106">
        <v>35</v>
      </c>
      <c r="GL11" s="107">
        <v>3</v>
      </c>
      <c r="GM11" s="107">
        <v>31</v>
      </c>
      <c r="GN11" s="108">
        <v>1</v>
      </c>
      <c r="GO11" s="106">
        <v>35</v>
      </c>
      <c r="GP11" s="107">
        <v>2</v>
      </c>
      <c r="GQ11" s="107">
        <v>32</v>
      </c>
      <c r="GR11" s="108">
        <v>1</v>
      </c>
      <c r="GS11" s="106">
        <v>35</v>
      </c>
      <c r="GT11" s="107">
        <v>16</v>
      </c>
      <c r="GU11" s="107">
        <v>18</v>
      </c>
      <c r="GV11" s="108">
        <v>1</v>
      </c>
      <c r="GW11" s="106">
        <v>35</v>
      </c>
      <c r="GX11" s="107">
        <v>6</v>
      </c>
      <c r="GY11" s="107">
        <v>28</v>
      </c>
      <c r="GZ11" s="108">
        <v>1</v>
      </c>
      <c r="HA11" s="106">
        <v>35</v>
      </c>
      <c r="HB11" s="107">
        <v>7</v>
      </c>
      <c r="HC11" s="107">
        <v>27</v>
      </c>
      <c r="HD11" s="108">
        <v>1</v>
      </c>
      <c r="HE11" s="106">
        <v>35</v>
      </c>
      <c r="HF11" s="107">
        <v>8</v>
      </c>
      <c r="HG11" s="107">
        <v>26</v>
      </c>
      <c r="HH11" s="108">
        <v>1</v>
      </c>
      <c r="HI11" s="106">
        <v>35</v>
      </c>
      <c r="HJ11" s="107">
        <v>20</v>
      </c>
      <c r="HK11" s="107">
        <v>14</v>
      </c>
      <c r="HL11" s="108">
        <v>1</v>
      </c>
      <c r="HM11" s="106">
        <v>35</v>
      </c>
      <c r="HN11" s="107">
        <v>6</v>
      </c>
      <c r="HO11" s="107">
        <v>28</v>
      </c>
      <c r="HP11" s="108">
        <v>1</v>
      </c>
      <c r="HQ11" s="106">
        <v>35</v>
      </c>
      <c r="HR11" s="107">
        <v>27</v>
      </c>
      <c r="HS11" s="107">
        <v>7</v>
      </c>
      <c r="HT11" s="108">
        <v>1</v>
      </c>
      <c r="HU11" s="106">
        <v>35</v>
      </c>
      <c r="HV11" s="107">
        <v>20</v>
      </c>
      <c r="HW11" s="107">
        <v>14</v>
      </c>
      <c r="HX11" s="108">
        <v>1</v>
      </c>
      <c r="HY11" s="106">
        <v>35</v>
      </c>
      <c r="HZ11" s="107">
        <v>14</v>
      </c>
      <c r="IA11" s="107">
        <v>18</v>
      </c>
      <c r="IB11" s="108">
        <v>3</v>
      </c>
      <c r="IC11" s="106">
        <v>14</v>
      </c>
      <c r="ID11" s="107">
        <v>3</v>
      </c>
      <c r="IE11" s="107">
        <v>4</v>
      </c>
      <c r="IF11" s="107">
        <v>2</v>
      </c>
      <c r="IG11" s="107">
        <v>5</v>
      </c>
      <c r="IH11" s="108" t="s">
        <v>951</v>
      </c>
      <c r="II11" s="106">
        <v>14</v>
      </c>
      <c r="IJ11" s="107">
        <v>4</v>
      </c>
      <c r="IK11" s="107">
        <v>2</v>
      </c>
      <c r="IL11" s="107">
        <v>1</v>
      </c>
      <c r="IM11" s="107">
        <v>5</v>
      </c>
      <c r="IN11" s="108">
        <v>2</v>
      </c>
      <c r="IO11" s="106">
        <v>35</v>
      </c>
      <c r="IP11" s="107">
        <v>25</v>
      </c>
      <c r="IQ11" s="107">
        <v>7</v>
      </c>
      <c r="IR11" s="107">
        <v>1</v>
      </c>
      <c r="IS11" s="107" t="s">
        <v>951</v>
      </c>
      <c r="IT11" s="108">
        <v>2</v>
      </c>
      <c r="IU11" s="106">
        <v>35</v>
      </c>
      <c r="IV11" s="107">
        <v>5</v>
      </c>
      <c r="IW11" s="107">
        <v>9</v>
      </c>
      <c r="IX11" s="107">
        <v>7</v>
      </c>
      <c r="IY11" s="107">
        <v>13</v>
      </c>
      <c r="IZ11" s="108">
        <v>1</v>
      </c>
      <c r="JA11" s="106">
        <v>35</v>
      </c>
      <c r="JB11" s="107">
        <v>13</v>
      </c>
      <c r="JC11" s="107">
        <v>10</v>
      </c>
      <c r="JD11" s="107">
        <v>1</v>
      </c>
      <c r="JE11" s="107">
        <v>9</v>
      </c>
      <c r="JF11" s="108">
        <v>2</v>
      </c>
      <c r="JG11" s="106">
        <v>35</v>
      </c>
      <c r="JH11" s="107">
        <v>4</v>
      </c>
      <c r="JI11" s="107">
        <v>12</v>
      </c>
      <c r="JJ11" s="107">
        <v>6</v>
      </c>
      <c r="JK11" s="107">
        <v>12</v>
      </c>
      <c r="JL11" s="108">
        <v>1</v>
      </c>
      <c r="JM11" s="106">
        <v>35</v>
      </c>
      <c r="JN11" s="107">
        <v>10</v>
      </c>
      <c r="JO11" s="107">
        <v>14</v>
      </c>
      <c r="JP11" s="107">
        <v>3</v>
      </c>
      <c r="JQ11" s="107">
        <v>7</v>
      </c>
      <c r="JR11" s="108">
        <v>1</v>
      </c>
      <c r="JS11" s="106">
        <v>35</v>
      </c>
      <c r="JT11" s="107">
        <v>16</v>
      </c>
      <c r="JU11" s="107">
        <v>11</v>
      </c>
      <c r="JV11" s="107">
        <v>3</v>
      </c>
      <c r="JW11" s="107">
        <v>3</v>
      </c>
      <c r="JX11" s="108">
        <v>2</v>
      </c>
      <c r="JY11" s="106">
        <v>35</v>
      </c>
      <c r="JZ11" s="107" t="s">
        <v>951</v>
      </c>
      <c r="KA11" s="107">
        <v>3</v>
      </c>
      <c r="KB11" s="107">
        <v>6</v>
      </c>
      <c r="KC11" s="107">
        <v>25</v>
      </c>
      <c r="KD11" s="108">
        <v>1</v>
      </c>
      <c r="KE11" s="106">
        <v>35</v>
      </c>
      <c r="KF11" s="107">
        <v>7</v>
      </c>
      <c r="KG11" s="107">
        <v>11</v>
      </c>
      <c r="KH11" s="107">
        <v>7</v>
      </c>
      <c r="KI11" s="107">
        <v>8</v>
      </c>
      <c r="KJ11" s="108">
        <v>2</v>
      </c>
      <c r="KK11" s="106">
        <v>35</v>
      </c>
      <c r="KL11" s="107">
        <v>4</v>
      </c>
      <c r="KM11" s="107">
        <v>11</v>
      </c>
      <c r="KN11" s="107">
        <v>2</v>
      </c>
      <c r="KO11" s="107">
        <v>17</v>
      </c>
      <c r="KP11" s="108">
        <v>1</v>
      </c>
      <c r="KQ11" s="106">
        <v>35</v>
      </c>
      <c r="KR11" s="107">
        <v>1</v>
      </c>
      <c r="KS11" s="107">
        <v>11</v>
      </c>
      <c r="KT11" s="107">
        <v>9</v>
      </c>
      <c r="KU11" s="107">
        <v>13</v>
      </c>
      <c r="KV11" s="108">
        <v>1</v>
      </c>
      <c r="KW11" s="106">
        <v>35</v>
      </c>
      <c r="KX11" s="107">
        <v>15</v>
      </c>
      <c r="KY11" s="107">
        <v>1</v>
      </c>
      <c r="KZ11" s="107">
        <v>12</v>
      </c>
      <c r="LA11" s="107">
        <v>5</v>
      </c>
      <c r="LB11" s="108">
        <v>2</v>
      </c>
      <c r="LC11" s="106">
        <v>35</v>
      </c>
      <c r="LD11" s="107" t="s">
        <v>951</v>
      </c>
      <c r="LE11" s="107" t="s">
        <v>951</v>
      </c>
      <c r="LF11" s="107" t="s">
        <v>951</v>
      </c>
      <c r="LG11" s="107">
        <v>35</v>
      </c>
      <c r="LH11" s="107" t="s">
        <v>951</v>
      </c>
      <c r="LI11" s="108" t="s">
        <v>951</v>
      </c>
    </row>
    <row r="12" spans="1:321" ht="13.5" customHeight="1">
      <c r="A12" s="161"/>
      <c r="B12" s="164"/>
      <c r="C12" s="103">
        <v>100</v>
      </c>
      <c r="D12" s="104">
        <v>57.1</v>
      </c>
      <c r="E12" s="104">
        <v>40</v>
      </c>
      <c r="F12" s="104" t="s">
        <v>951</v>
      </c>
      <c r="G12" s="105">
        <v>2.9</v>
      </c>
      <c r="H12" s="103">
        <v>100</v>
      </c>
      <c r="I12" s="104" t="s">
        <v>951</v>
      </c>
      <c r="J12" s="104">
        <v>2.9</v>
      </c>
      <c r="K12" s="104">
        <v>17.100000000000001</v>
      </c>
      <c r="L12" s="104">
        <v>14.3</v>
      </c>
      <c r="M12" s="104">
        <v>14.3</v>
      </c>
      <c r="N12" s="104">
        <v>11.4</v>
      </c>
      <c r="O12" s="104">
        <v>5.7</v>
      </c>
      <c r="P12" s="104">
        <v>14.3</v>
      </c>
      <c r="Q12" s="104">
        <v>14.3</v>
      </c>
      <c r="R12" s="105">
        <v>5.7</v>
      </c>
      <c r="S12" s="103">
        <v>100</v>
      </c>
      <c r="T12" s="104">
        <v>34.299999999999997</v>
      </c>
      <c r="U12" s="104" t="s">
        <v>951</v>
      </c>
      <c r="V12" s="104">
        <v>5.7</v>
      </c>
      <c r="W12" s="104">
        <v>25.7</v>
      </c>
      <c r="X12" s="104">
        <v>8.6</v>
      </c>
      <c r="Y12" s="104" t="s">
        <v>951</v>
      </c>
      <c r="Z12" s="104">
        <v>17.100000000000001</v>
      </c>
      <c r="AA12" s="105">
        <v>8.6</v>
      </c>
      <c r="AB12" s="103">
        <v>100</v>
      </c>
      <c r="AC12" s="104">
        <v>17.100000000000001</v>
      </c>
      <c r="AD12" s="104">
        <v>5.7</v>
      </c>
      <c r="AE12" s="104">
        <v>5.7</v>
      </c>
      <c r="AF12" s="104">
        <v>2.9</v>
      </c>
      <c r="AG12" s="104">
        <v>5.7</v>
      </c>
      <c r="AH12" s="104">
        <v>8.6</v>
      </c>
      <c r="AI12" s="104">
        <v>11.4</v>
      </c>
      <c r="AJ12" s="104" t="s">
        <v>951</v>
      </c>
      <c r="AK12" s="104">
        <v>5.7</v>
      </c>
      <c r="AL12" s="104">
        <v>5.7</v>
      </c>
      <c r="AM12" s="104" t="s">
        <v>951</v>
      </c>
      <c r="AN12" s="104">
        <v>5.7</v>
      </c>
      <c r="AO12" s="104">
        <v>5.7</v>
      </c>
      <c r="AP12" s="104">
        <v>2.9</v>
      </c>
      <c r="AQ12" s="104">
        <v>8.6</v>
      </c>
      <c r="AR12" s="104">
        <v>2.9</v>
      </c>
      <c r="AS12" s="104" t="s">
        <v>951</v>
      </c>
      <c r="AT12" s="105">
        <v>5.7</v>
      </c>
      <c r="AU12" s="103">
        <v>100</v>
      </c>
      <c r="AV12" s="104">
        <v>8.6</v>
      </c>
      <c r="AW12" s="104">
        <v>17.100000000000001</v>
      </c>
      <c r="AX12" s="104">
        <v>5.7</v>
      </c>
      <c r="AY12" s="104">
        <v>40</v>
      </c>
      <c r="AZ12" s="104">
        <v>14.3</v>
      </c>
      <c r="BA12" s="104">
        <v>22.9</v>
      </c>
      <c r="BB12" s="104">
        <v>11.4</v>
      </c>
      <c r="BC12" s="105">
        <v>2.9</v>
      </c>
      <c r="BD12" s="103">
        <v>100</v>
      </c>
      <c r="BE12" s="104">
        <v>17.100000000000001</v>
      </c>
      <c r="BF12" s="104">
        <v>68.599999999999994</v>
      </c>
      <c r="BG12" s="104">
        <v>11.4</v>
      </c>
      <c r="BH12" s="105">
        <v>2.9</v>
      </c>
      <c r="BI12" s="103">
        <v>100</v>
      </c>
      <c r="BJ12" s="104">
        <v>34.299999999999997</v>
      </c>
      <c r="BK12" s="104">
        <v>62.9</v>
      </c>
      <c r="BL12" s="105">
        <v>2.9</v>
      </c>
      <c r="BM12" s="103">
        <v>100</v>
      </c>
      <c r="BN12" s="104">
        <v>31.4</v>
      </c>
      <c r="BO12" s="104">
        <v>62.9</v>
      </c>
      <c r="BP12" s="105">
        <v>5.7</v>
      </c>
      <c r="BQ12" s="103">
        <v>100</v>
      </c>
      <c r="BR12" s="104">
        <v>60</v>
      </c>
      <c r="BS12" s="104">
        <v>37.1</v>
      </c>
      <c r="BT12" s="105">
        <v>2.9</v>
      </c>
      <c r="BU12" s="103">
        <v>100</v>
      </c>
      <c r="BV12" s="104">
        <v>85.7</v>
      </c>
      <c r="BW12" s="104">
        <v>14.3</v>
      </c>
      <c r="BX12" s="105" t="s">
        <v>951</v>
      </c>
      <c r="BY12" s="103">
        <v>100</v>
      </c>
      <c r="BZ12" s="104">
        <v>80</v>
      </c>
      <c r="CA12" s="104">
        <v>16.7</v>
      </c>
      <c r="CB12" s="105">
        <v>3.3</v>
      </c>
      <c r="CC12" s="103">
        <v>100</v>
      </c>
      <c r="CD12" s="104">
        <v>50</v>
      </c>
      <c r="CE12" s="104">
        <v>36.700000000000003</v>
      </c>
      <c r="CF12" s="105">
        <v>13.3</v>
      </c>
      <c r="CG12" s="103">
        <v>100</v>
      </c>
      <c r="CH12" s="104">
        <v>51.4</v>
      </c>
      <c r="CI12" s="104">
        <v>45.7</v>
      </c>
      <c r="CJ12" s="105">
        <v>2.9</v>
      </c>
      <c r="CK12" s="103">
        <v>100</v>
      </c>
      <c r="CL12" s="104">
        <v>82.9</v>
      </c>
      <c r="CM12" s="104">
        <v>17.100000000000001</v>
      </c>
      <c r="CN12" s="105" t="s">
        <v>951</v>
      </c>
      <c r="CO12" s="103">
        <v>100</v>
      </c>
      <c r="CP12" s="104">
        <v>27.6</v>
      </c>
      <c r="CQ12" s="104">
        <v>69</v>
      </c>
      <c r="CR12" s="105">
        <v>3.4</v>
      </c>
      <c r="CS12" s="103">
        <v>100</v>
      </c>
      <c r="CT12" s="104">
        <v>57.1</v>
      </c>
      <c r="CU12" s="104">
        <v>42.9</v>
      </c>
      <c r="CV12" s="105" t="s">
        <v>951</v>
      </c>
      <c r="CW12" s="103">
        <v>100</v>
      </c>
      <c r="CX12" s="104">
        <v>70</v>
      </c>
      <c r="CY12" s="104">
        <v>30</v>
      </c>
      <c r="CZ12" s="105" t="s">
        <v>951</v>
      </c>
      <c r="DA12" s="103">
        <v>100</v>
      </c>
      <c r="DB12" s="104">
        <v>5</v>
      </c>
      <c r="DC12" s="104">
        <v>80</v>
      </c>
      <c r="DD12" s="105">
        <v>15</v>
      </c>
      <c r="DE12" s="103">
        <v>100</v>
      </c>
      <c r="DF12" s="104">
        <v>50</v>
      </c>
      <c r="DG12" s="104">
        <v>30</v>
      </c>
      <c r="DH12" s="105">
        <v>20</v>
      </c>
      <c r="DI12" s="103">
        <v>100</v>
      </c>
      <c r="DJ12" s="104">
        <v>57.1</v>
      </c>
      <c r="DK12" s="104">
        <v>40</v>
      </c>
      <c r="DL12" s="105">
        <v>2.9</v>
      </c>
      <c r="DM12" s="103">
        <v>100</v>
      </c>
      <c r="DN12" s="104">
        <v>28.6</v>
      </c>
      <c r="DO12" s="104">
        <v>71.400000000000006</v>
      </c>
      <c r="DP12" s="105" t="s">
        <v>951</v>
      </c>
      <c r="DQ12" s="103">
        <v>100</v>
      </c>
      <c r="DR12" s="104">
        <v>57.1</v>
      </c>
      <c r="DS12" s="104">
        <v>42.9</v>
      </c>
      <c r="DT12" s="105" t="s">
        <v>951</v>
      </c>
      <c r="DU12" s="103">
        <v>100</v>
      </c>
      <c r="DV12" s="104">
        <v>80</v>
      </c>
      <c r="DW12" s="104">
        <v>20</v>
      </c>
      <c r="DX12" s="105" t="s">
        <v>951</v>
      </c>
      <c r="DY12" s="103">
        <v>100</v>
      </c>
      <c r="DZ12" s="104">
        <v>22.9</v>
      </c>
      <c r="EA12" s="104">
        <v>77.099999999999994</v>
      </c>
      <c r="EB12" s="105" t="s">
        <v>951</v>
      </c>
      <c r="EC12" s="103">
        <v>100</v>
      </c>
      <c r="ED12" s="104">
        <v>68.599999999999994</v>
      </c>
      <c r="EE12" s="104">
        <v>31.4</v>
      </c>
      <c r="EF12" s="105" t="s">
        <v>951</v>
      </c>
      <c r="EG12" s="103">
        <v>100</v>
      </c>
      <c r="EH12" s="104">
        <v>60</v>
      </c>
      <c r="EI12" s="104">
        <v>40</v>
      </c>
      <c r="EJ12" s="105" t="s">
        <v>951</v>
      </c>
      <c r="EK12" s="103">
        <v>100</v>
      </c>
      <c r="EL12" s="104">
        <v>57.1</v>
      </c>
      <c r="EM12" s="104">
        <v>42.9</v>
      </c>
      <c r="EN12" s="105" t="s">
        <v>951</v>
      </c>
      <c r="EO12" s="103">
        <v>100</v>
      </c>
      <c r="EP12" s="104">
        <v>14.3</v>
      </c>
      <c r="EQ12" s="104">
        <v>85.7</v>
      </c>
      <c r="ER12" s="105" t="s">
        <v>951</v>
      </c>
      <c r="ES12" s="103">
        <v>100</v>
      </c>
      <c r="ET12" s="104">
        <v>22.9</v>
      </c>
      <c r="EU12" s="104">
        <v>74.3</v>
      </c>
      <c r="EV12" s="105">
        <v>2.9</v>
      </c>
      <c r="EW12" s="103">
        <v>100</v>
      </c>
      <c r="EX12" s="104">
        <v>87.5</v>
      </c>
      <c r="EY12" s="104">
        <v>12.5</v>
      </c>
      <c r="EZ12" s="105" t="s">
        <v>951</v>
      </c>
      <c r="FA12" s="103">
        <v>100</v>
      </c>
      <c r="FB12" s="104">
        <v>28.6</v>
      </c>
      <c r="FC12" s="104">
        <v>68.599999999999994</v>
      </c>
      <c r="FD12" s="105">
        <v>2.9</v>
      </c>
      <c r="FE12" s="103">
        <v>100</v>
      </c>
      <c r="FF12" s="104">
        <v>71.400000000000006</v>
      </c>
      <c r="FG12" s="104">
        <v>28.6</v>
      </c>
      <c r="FH12" s="105" t="s">
        <v>951</v>
      </c>
      <c r="FI12" s="103">
        <v>100</v>
      </c>
      <c r="FJ12" s="104">
        <v>40</v>
      </c>
      <c r="FK12" s="104">
        <v>60</v>
      </c>
      <c r="FL12" s="105" t="s">
        <v>951</v>
      </c>
      <c r="FM12" s="103">
        <v>100</v>
      </c>
      <c r="FN12" s="104">
        <v>11.4</v>
      </c>
      <c r="FO12" s="104">
        <v>85.7</v>
      </c>
      <c r="FP12" s="105">
        <v>2.9</v>
      </c>
      <c r="FQ12" s="103">
        <v>100</v>
      </c>
      <c r="FR12" s="104">
        <v>42.9</v>
      </c>
      <c r="FS12" s="104">
        <v>54.3</v>
      </c>
      <c r="FT12" s="105">
        <v>2.9</v>
      </c>
      <c r="FU12" s="103">
        <v>100</v>
      </c>
      <c r="FV12" s="104">
        <v>11.4</v>
      </c>
      <c r="FW12" s="104">
        <v>85.7</v>
      </c>
      <c r="FX12" s="105">
        <v>2.9</v>
      </c>
      <c r="FY12" s="103">
        <v>100</v>
      </c>
      <c r="FZ12" s="104">
        <v>14.3</v>
      </c>
      <c r="GA12" s="104">
        <v>85.7</v>
      </c>
      <c r="GB12" s="105" t="s">
        <v>951</v>
      </c>
      <c r="GC12" s="103">
        <v>100</v>
      </c>
      <c r="GD12" s="104">
        <v>2.9</v>
      </c>
      <c r="GE12" s="104">
        <v>97.1</v>
      </c>
      <c r="GF12" s="105" t="s">
        <v>951</v>
      </c>
      <c r="GG12" s="103">
        <v>100</v>
      </c>
      <c r="GH12" s="104">
        <v>17.100000000000001</v>
      </c>
      <c r="GI12" s="104">
        <v>82.9</v>
      </c>
      <c r="GJ12" s="105" t="s">
        <v>951</v>
      </c>
      <c r="GK12" s="103">
        <v>100</v>
      </c>
      <c r="GL12" s="104">
        <v>8.6</v>
      </c>
      <c r="GM12" s="104">
        <v>88.6</v>
      </c>
      <c r="GN12" s="105">
        <v>2.9</v>
      </c>
      <c r="GO12" s="103">
        <v>100</v>
      </c>
      <c r="GP12" s="104">
        <v>5.7</v>
      </c>
      <c r="GQ12" s="104">
        <v>91.4</v>
      </c>
      <c r="GR12" s="105">
        <v>2.9</v>
      </c>
      <c r="GS12" s="103">
        <v>100</v>
      </c>
      <c r="GT12" s="104">
        <v>45.7</v>
      </c>
      <c r="GU12" s="104">
        <v>51.4</v>
      </c>
      <c r="GV12" s="105">
        <v>2.9</v>
      </c>
      <c r="GW12" s="103">
        <v>100</v>
      </c>
      <c r="GX12" s="104">
        <v>17.100000000000001</v>
      </c>
      <c r="GY12" s="104">
        <v>80</v>
      </c>
      <c r="GZ12" s="105">
        <v>2.9</v>
      </c>
      <c r="HA12" s="103">
        <v>100</v>
      </c>
      <c r="HB12" s="104">
        <v>20</v>
      </c>
      <c r="HC12" s="104">
        <v>77.099999999999994</v>
      </c>
      <c r="HD12" s="105">
        <v>2.9</v>
      </c>
      <c r="HE12" s="103">
        <v>100</v>
      </c>
      <c r="HF12" s="104">
        <v>22.9</v>
      </c>
      <c r="HG12" s="104">
        <v>74.3</v>
      </c>
      <c r="HH12" s="105">
        <v>2.9</v>
      </c>
      <c r="HI12" s="103">
        <v>100</v>
      </c>
      <c r="HJ12" s="104">
        <v>57.1</v>
      </c>
      <c r="HK12" s="104">
        <v>40</v>
      </c>
      <c r="HL12" s="105">
        <v>2.9</v>
      </c>
      <c r="HM12" s="103">
        <v>100</v>
      </c>
      <c r="HN12" s="104">
        <v>17.100000000000001</v>
      </c>
      <c r="HO12" s="104">
        <v>80</v>
      </c>
      <c r="HP12" s="105">
        <v>2.9</v>
      </c>
      <c r="HQ12" s="103">
        <v>100</v>
      </c>
      <c r="HR12" s="104">
        <v>77.099999999999994</v>
      </c>
      <c r="HS12" s="104">
        <v>20</v>
      </c>
      <c r="HT12" s="105">
        <v>2.9</v>
      </c>
      <c r="HU12" s="103">
        <v>100</v>
      </c>
      <c r="HV12" s="104">
        <v>57.1</v>
      </c>
      <c r="HW12" s="104">
        <v>40</v>
      </c>
      <c r="HX12" s="105">
        <v>2.9</v>
      </c>
      <c r="HY12" s="103">
        <v>100</v>
      </c>
      <c r="HZ12" s="104">
        <v>40</v>
      </c>
      <c r="IA12" s="104">
        <v>51.4</v>
      </c>
      <c r="IB12" s="105">
        <v>8.6</v>
      </c>
      <c r="IC12" s="103">
        <v>100</v>
      </c>
      <c r="ID12" s="104">
        <v>21.4</v>
      </c>
      <c r="IE12" s="104">
        <v>28.6</v>
      </c>
      <c r="IF12" s="104">
        <v>14.3</v>
      </c>
      <c r="IG12" s="104">
        <v>35.700000000000003</v>
      </c>
      <c r="IH12" s="105" t="s">
        <v>951</v>
      </c>
      <c r="II12" s="103">
        <v>100</v>
      </c>
      <c r="IJ12" s="104">
        <v>28.6</v>
      </c>
      <c r="IK12" s="104">
        <v>14.3</v>
      </c>
      <c r="IL12" s="104">
        <v>7.1</v>
      </c>
      <c r="IM12" s="104">
        <v>35.700000000000003</v>
      </c>
      <c r="IN12" s="105">
        <v>14.3</v>
      </c>
      <c r="IO12" s="103">
        <v>100</v>
      </c>
      <c r="IP12" s="104">
        <v>71.400000000000006</v>
      </c>
      <c r="IQ12" s="104">
        <v>20</v>
      </c>
      <c r="IR12" s="104">
        <v>2.9</v>
      </c>
      <c r="IS12" s="104" t="s">
        <v>951</v>
      </c>
      <c r="IT12" s="105">
        <v>5.7</v>
      </c>
      <c r="IU12" s="103">
        <v>100</v>
      </c>
      <c r="IV12" s="104">
        <v>14.3</v>
      </c>
      <c r="IW12" s="104">
        <v>25.7</v>
      </c>
      <c r="IX12" s="104">
        <v>20</v>
      </c>
      <c r="IY12" s="104">
        <v>37.1</v>
      </c>
      <c r="IZ12" s="105">
        <v>2.9</v>
      </c>
      <c r="JA12" s="103">
        <v>100</v>
      </c>
      <c r="JB12" s="104">
        <v>37.1</v>
      </c>
      <c r="JC12" s="104">
        <v>28.6</v>
      </c>
      <c r="JD12" s="104">
        <v>2.9</v>
      </c>
      <c r="JE12" s="104">
        <v>25.7</v>
      </c>
      <c r="JF12" s="105">
        <v>5.7</v>
      </c>
      <c r="JG12" s="103">
        <v>100</v>
      </c>
      <c r="JH12" s="104">
        <v>11.4</v>
      </c>
      <c r="JI12" s="104">
        <v>34.299999999999997</v>
      </c>
      <c r="JJ12" s="104">
        <v>17.100000000000001</v>
      </c>
      <c r="JK12" s="104">
        <v>34.299999999999997</v>
      </c>
      <c r="JL12" s="105">
        <v>2.9</v>
      </c>
      <c r="JM12" s="103">
        <v>100</v>
      </c>
      <c r="JN12" s="104">
        <v>28.6</v>
      </c>
      <c r="JO12" s="104">
        <v>40</v>
      </c>
      <c r="JP12" s="104">
        <v>8.6</v>
      </c>
      <c r="JQ12" s="104">
        <v>20</v>
      </c>
      <c r="JR12" s="105">
        <v>2.9</v>
      </c>
      <c r="JS12" s="103">
        <v>100</v>
      </c>
      <c r="JT12" s="104">
        <v>45.7</v>
      </c>
      <c r="JU12" s="104">
        <v>31.4</v>
      </c>
      <c r="JV12" s="104">
        <v>8.6</v>
      </c>
      <c r="JW12" s="104">
        <v>8.6</v>
      </c>
      <c r="JX12" s="105">
        <v>5.7</v>
      </c>
      <c r="JY12" s="103">
        <v>100</v>
      </c>
      <c r="JZ12" s="104" t="s">
        <v>951</v>
      </c>
      <c r="KA12" s="104">
        <v>8.6</v>
      </c>
      <c r="KB12" s="104">
        <v>17.100000000000001</v>
      </c>
      <c r="KC12" s="104">
        <v>71.400000000000006</v>
      </c>
      <c r="KD12" s="105">
        <v>2.9</v>
      </c>
      <c r="KE12" s="103">
        <v>100</v>
      </c>
      <c r="KF12" s="104">
        <v>20</v>
      </c>
      <c r="KG12" s="104">
        <v>31.4</v>
      </c>
      <c r="KH12" s="104">
        <v>20</v>
      </c>
      <c r="KI12" s="104">
        <v>22.9</v>
      </c>
      <c r="KJ12" s="105">
        <v>5.7</v>
      </c>
      <c r="KK12" s="103">
        <v>100</v>
      </c>
      <c r="KL12" s="104">
        <v>11.4</v>
      </c>
      <c r="KM12" s="104">
        <v>31.4</v>
      </c>
      <c r="KN12" s="104">
        <v>5.7</v>
      </c>
      <c r="KO12" s="104">
        <v>48.6</v>
      </c>
      <c r="KP12" s="105">
        <v>2.9</v>
      </c>
      <c r="KQ12" s="103">
        <v>100</v>
      </c>
      <c r="KR12" s="104">
        <v>2.9</v>
      </c>
      <c r="KS12" s="104">
        <v>31.4</v>
      </c>
      <c r="KT12" s="104">
        <v>25.7</v>
      </c>
      <c r="KU12" s="104">
        <v>37.1</v>
      </c>
      <c r="KV12" s="105">
        <v>2.9</v>
      </c>
      <c r="KW12" s="103">
        <v>100</v>
      </c>
      <c r="KX12" s="104">
        <v>42.9</v>
      </c>
      <c r="KY12" s="104">
        <v>2.9</v>
      </c>
      <c r="KZ12" s="104">
        <v>34.299999999999997</v>
      </c>
      <c r="LA12" s="104">
        <v>14.3</v>
      </c>
      <c r="LB12" s="105">
        <v>5.7</v>
      </c>
      <c r="LC12" s="103">
        <v>100</v>
      </c>
      <c r="LD12" s="104" t="s">
        <v>951</v>
      </c>
      <c r="LE12" s="104" t="s">
        <v>951</v>
      </c>
      <c r="LF12" s="104" t="s">
        <v>951</v>
      </c>
      <c r="LG12" s="104">
        <v>100</v>
      </c>
      <c r="LH12" s="104" t="s">
        <v>951</v>
      </c>
      <c r="LI12" s="105" t="s">
        <v>951</v>
      </c>
    </row>
    <row r="13" spans="1:321" ht="13.5" customHeight="1">
      <c r="A13" s="161"/>
      <c r="B13" s="165" t="s">
        <v>950</v>
      </c>
      <c r="C13" s="106">
        <v>307</v>
      </c>
      <c r="D13" s="107">
        <v>146</v>
      </c>
      <c r="E13" s="107">
        <v>159</v>
      </c>
      <c r="F13" s="107" t="s">
        <v>951</v>
      </c>
      <c r="G13" s="108">
        <v>2</v>
      </c>
      <c r="H13" s="106">
        <v>307</v>
      </c>
      <c r="I13" s="107">
        <v>10</v>
      </c>
      <c r="J13" s="107">
        <v>38</v>
      </c>
      <c r="K13" s="107">
        <v>26</v>
      </c>
      <c r="L13" s="107">
        <v>38</v>
      </c>
      <c r="M13" s="107">
        <v>69</v>
      </c>
      <c r="N13" s="107">
        <v>17</v>
      </c>
      <c r="O13" s="107">
        <v>34</v>
      </c>
      <c r="P13" s="107">
        <v>39</v>
      </c>
      <c r="Q13" s="107">
        <v>32</v>
      </c>
      <c r="R13" s="108">
        <v>4</v>
      </c>
      <c r="S13" s="106">
        <v>307</v>
      </c>
      <c r="T13" s="107">
        <v>115</v>
      </c>
      <c r="U13" s="107">
        <v>15</v>
      </c>
      <c r="V13" s="107">
        <v>16</v>
      </c>
      <c r="W13" s="107">
        <v>34</v>
      </c>
      <c r="X13" s="107">
        <v>42</v>
      </c>
      <c r="Y13" s="107">
        <v>8</v>
      </c>
      <c r="Z13" s="107">
        <v>66</v>
      </c>
      <c r="AA13" s="108">
        <v>11</v>
      </c>
      <c r="AB13" s="106">
        <v>307</v>
      </c>
      <c r="AC13" s="107">
        <v>39</v>
      </c>
      <c r="AD13" s="107">
        <v>11</v>
      </c>
      <c r="AE13" s="107">
        <v>22</v>
      </c>
      <c r="AF13" s="107">
        <v>23</v>
      </c>
      <c r="AG13" s="107">
        <v>29</v>
      </c>
      <c r="AH13" s="107">
        <v>14</v>
      </c>
      <c r="AI13" s="107">
        <v>17</v>
      </c>
      <c r="AJ13" s="107">
        <v>24</v>
      </c>
      <c r="AK13" s="107">
        <v>17</v>
      </c>
      <c r="AL13" s="107">
        <v>13</v>
      </c>
      <c r="AM13" s="107">
        <v>19</v>
      </c>
      <c r="AN13" s="107">
        <v>18</v>
      </c>
      <c r="AO13" s="107">
        <v>15</v>
      </c>
      <c r="AP13" s="107">
        <v>11</v>
      </c>
      <c r="AQ13" s="107">
        <v>19</v>
      </c>
      <c r="AR13" s="107">
        <v>8</v>
      </c>
      <c r="AS13" s="107">
        <v>6</v>
      </c>
      <c r="AT13" s="108">
        <v>2</v>
      </c>
      <c r="AU13" s="106">
        <v>307</v>
      </c>
      <c r="AV13" s="107">
        <v>3</v>
      </c>
      <c r="AW13" s="107">
        <v>3</v>
      </c>
      <c r="AX13" s="107">
        <v>11</v>
      </c>
      <c r="AY13" s="107">
        <v>106</v>
      </c>
      <c r="AZ13" s="107">
        <v>75</v>
      </c>
      <c r="BA13" s="107">
        <v>97</v>
      </c>
      <c r="BB13" s="107">
        <v>62</v>
      </c>
      <c r="BC13" s="108">
        <v>2</v>
      </c>
      <c r="BD13" s="106">
        <v>307</v>
      </c>
      <c r="BE13" s="107">
        <v>72</v>
      </c>
      <c r="BF13" s="107">
        <v>179</v>
      </c>
      <c r="BG13" s="107">
        <v>51</v>
      </c>
      <c r="BH13" s="108">
        <v>5</v>
      </c>
      <c r="BI13" s="106">
        <v>307</v>
      </c>
      <c r="BJ13" s="107">
        <v>156</v>
      </c>
      <c r="BK13" s="107">
        <v>148</v>
      </c>
      <c r="BL13" s="108">
        <v>3</v>
      </c>
      <c r="BM13" s="106">
        <v>307</v>
      </c>
      <c r="BN13" s="107">
        <v>111</v>
      </c>
      <c r="BO13" s="107">
        <v>193</v>
      </c>
      <c r="BP13" s="108">
        <v>3</v>
      </c>
      <c r="BQ13" s="106">
        <v>307</v>
      </c>
      <c r="BR13" s="107">
        <v>221</v>
      </c>
      <c r="BS13" s="107">
        <v>83</v>
      </c>
      <c r="BT13" s="108">
        <v>3</v>
      </c>
      <c r="BU13" s="106">
        <v>307</v>
      </c>
      <c r="BV13" s="107">
        <v>261</v>
      </c>
      <c r="BW13" s="107">
        <v>45</v>
      </c>
      <c r="BX13" s="108">
        <v>1</v>
      </c>
      <c r="BY13" s="106">
        <v>261</v>
      </c>
      <c r="BZ13" s="107">
        <v>231</v>
      </c>
      <c r="CA13" s="107">
        <v>23</v>
      </c>
      <c r="CB13" s="108">
        <v>7</v>
      </c>
      <c r="CC13" s="106">
        <v>261</v>
      </c>
      <c r="CD13" s="107">
        <v>141</v>
      </c>
      <c r="CE13" s="107">
        <v>106</v>
      </c>
      <c r="CF13" s="108">
        <v>14</v>
      </c>
      <c r="CG13" s="106">
        <v>307</v>
      </c>
      <c r="CH13" s="107">
        <v>146</v>
      </c>
      <c r="CI13" s="107">
        <v>155</v>
      </c>
      <c r="CJ13" s="108">
        <v>6</v>
      </c>
      <c r="CK13" s="106">
        <v>307</v>
      </c>
      <c r="CL13" s="107">
        <v>263</v>
      </c>
      <c r="CM13" s="107">
        <v>42</v>
      </c>
      <c r="CN13" s="108">
        <v>2</v>
      </c>
      <c r="CO13" s="106">
        <v>263</v>
      </c>
      <c r="CP13" s="107">
        <v>105</v>
      </c>
      <c r="CQ13" s="107">
        <v>155</v>
      </c>
      <c r="CR13" s="108">
        <v>3</v>
      </c>
      <c r="CS13" s="106">
        <v>307</v>
      </c>
      <c r="CT13" s="107">
        <v>155</v>
      </c>
      <c r="CU13" s="107">
        <v>152</v>
      </c>
      <c r="CV13" s="108" t="s">
        <v>951</v>
      </c>
      <c r="CW13" s="106">
        <v>155</v>
      </c>
      <c r="CX13" s="107">
        <v>136</v>
      </c>
      <c r="CY13" s="107">
        <v>18</v>
      </c>
      <c r="CZ13" s="108">
        <v>1</v>
      </c>
      <c r="DA13" s="106">
        <v>155</v>
      </c>
      <c r="DB13" s="107">
        <v>8</v>
      </c>
      <c r="DC13" s="107">
        <v>142</v>
      </c>
      <c r="DD13" s="108">
        <v>5</v>
      </c>
      <c r="DE13" s="106">
        <v>155</v>
      </c>
      <c r="DF13" s="107">
        <v>96</v>
      </c>
      <c r="DG13" s="107">
        <v>47</v>
      </c>
      <c r="DH13" s="108">
        <v>12</v>
      </c>
      <c r="DI13" s="106">
        <v>307</v>
      </c>
      <c r="DJ13" s="107">
        <v>152</v>
      </c>
      <c r="DK13" s="107">
        <v>154</v>
      </c>
      <c r="DL13" s="108">
        <v>1</v>
      </c>
      <c r="DM13" s="106">
        <v>307</v>
      </c>
      <c r="DN13" s="107">
        <v>67</v>
      </c>
      <c r="DO13" s="107">
        <v>239</v>
      </c>
      <c r="DP13" s="108">
        <v>1</v>
      </c>
      <c r="DQ13" s="106">
        <v>307</v>
      </c>
      <c r="DR13" s="107">
        <v>201</v>
      </c>
      <c r="DS13" s="107">
        <v>104</v>
      </c>
      <c r="DT13" s="108">
        <v>2</v>
      </c>
      <c r="DU13" s="106">
        <v>307</v>
      </c>
      <c r="DV13" s="107">
        <v>273</v>
      </c>
      <c r="DW13" s="107">
        <v>34</v>
      </c>
      <c r="DX13" s="108" t="s">
        <v>951</v>
      </c>
      <c r="DY13" s="106">
        <v>307</v>
      </c>
      <c r="DZ13" s="107">
        <v>66</v>
      </c>
      <c r="EA13" s="107">
        <v>241</v>
      </c>
      <c r="EB13" s="108" t="s">
        <v>951</v>
      </c>
      <c r="EC13" s="106">
        <v>307</v>
      </c>
      <c r="ED13" s="107">
        <v>208</v>
      </c>
      <c r="EE13" s="107">
        <v>93</v>
      </c>
      <c r="EF13" s="108">
        <v>6</v>
      </c>
      <c r="EG13" s="106">
        <v>307</v>
      </c>
      <c r="EH13" s="107">
        <v>165</v>
      </c>
      <c r="EI13" s="107">
        <v>141</v>
      </c>
      <c r="EJ13" s="108">
        <v>1</v>
      </c>
      <c r="EK13" s="106">
        <v>307</v>
      </c>
      <c r="EL13" s="107">
        <v>191</v>
      </c>
      <c r="EM13" s="107">
        <v>107</v>
      </c>
      <c r="EN13" s="108">
        <v>9</v>
      </c>
      <c r="EO13" s="106">
        <v>307</v>
      </c>
      <c r="EP13" s="107">
        <v>27</v>
      </c>
      <c r="EQ13" s="107">
        <v>272</v>
      </c>
      <c r="ER13" s="108">
        <v>8</v>
      </c>
      <c r="ES13" s="106">
        <v>307</v>
      </c>
      <c r="ET13" s="107">
        <v>34</v>
      </c>
      <c r="EU13" s="107">
        <v>271</v>
      </c>
      <c r="EV13" s="108">
        <v>2</v>
      </c>
      <c r="EW13" s="106">
        <v>34</v>
      </c>
      <c r="EX13" s="107">
        <v>32</v>
      </c>
      <c r="EY13" s="107">
        <v>2</v>
      </c>
      <c r="EZ13" s="108" t="s">
        <v>951</v>
      </c>
      <c r="FA13" s="106">
        <v>307</v>
      </c>
      <c r="FB13" s="107">
        <v>75</v>
      </c>
      <c r="FC13" s="107">
        <v>230</v>
      </c>
      <c r="FD13" s="108">
        <v>2</v>
      </c>
      <c r="FE13" s="106">
        <v>307</v>
      </c>
      <c r="FF13" s="107">
        <v>250</v>
      </c>
      <c r="FG13" s="107">
        <v>55</v>
      </c>
      <c r="FH13" s="108">
        <v>2</v>
      </c>
      <c r="FI13" s="106">
        <v>307</v>
      </c>
      <c r="FJ13" s="107">
        <v>155</v>
      </c>
      <c r="FK13" s="107">
        <v>149</v>
      </c>
      <c r="FL13" s="108">
        <v>3</v>
      </c>
      <c r="FM13" s="106">
        <v>307</v>
      </c>
      <c r="FN13" s="107">
        <v>46</v>
      </c>
      <c r="FO13" s="107">
        <v>261</v>
      </c>
      <c r="FP13" s="108" t="s">
        <v>951</v>
      </c>
      <c r="FQ13" s="106">
        <v>307</v>
      </c>
      <c r="FR13" s="107">
        <v>158</v>
      </c>
      <c r="FS13" s="107">
        <v>148</v>
      </c>
      <c r="FT13" s="108">
        <v>1</v>
      </c>
      <c r="FU13" s="106">
        <v>307</v>
      </c>
      <c r="FV13" s="107">
        <v>41</v>
      </c>
      <c r="FW13" s="107">
        <v>265</v>
      </c>
      <c r="FX13" s="108">
        <v>1</v>
      </c>
      <c r="FY13" s="106">
        <v>307</v>
      </c>
      <c r="FZ13" s="107">
        <v>74</v>
      </c>
      <c r="GA13" s="107">
        <v>232</v>
      </c>
      <c r="GB13" s="108">
        <v>1</v>
      </c>
      <c r="GC13" s="106">
        <v>307</v>
      </c>
      <c r="GD13" s="107">
        <v>12</v>
      </c>
      <c r="GE13" s="107">
        <v>293</v>
      </c>
      <c r="GF13" s="108">
        <v>2</v>
      </c>
      <c r="GG13" s="106">
        <v>307</v>
      </c>
      <c r="GH13" s="107">
        <v>74</v>
      </c>
      <c r="GI13" s="107">
        <v>232</v>
      </c>
      <c r="GJ13" s="108">
        <v>1</v>
      </c>
      <c r="GK13" s="106">
        <v>307</v>
      </c>
      <c r="GL13" s="107">
        <v>79</v>
      </c>
      <c r="GM13" s="107">
        <v>227</v>
      </c>
      <c r="GN13" s="108">
        <v>1</v>
      </c>
      <c r="GO13" s="106">
        <v>307</v>
      </c>
      <c r="GP13" s="107">
        <v>44</v>
      </c>
      <c r="GQ13" s="107">
        <v>254</v>
      </c>
      <c r="GR13" s="108">
        <v>9</v>
      </c>
      <c r="GS13" s="106">
        <v>307</v>
      </c>
      <c r="GT13" s="107">
        <v>149</v>
      </c>
      <c r="GU13" s="107">
        <v>149</v>
      </c>
      <c r="GV13" s="108">
        <v>9</v>
      </c>
      <c r="GW13" s="106">
        <v>307</v>
      </c>
      <c r="GX13" s="107">
        <v>48</v>
      </c>
      <c r="GY13" s="107">
        <v>250</v>
      </c>
      <c r="GZ13" s="108">
        <v>9</v>
      </c>
      <c r="HA13" s="106">
        <v>307</v>
      </c>
      <c r="HB13" s="107">
        <v>38</v>
      </c>
      <c r="HC13" s="107">
        <v>260</v>
      </c>
      <c r="HD13" s="108">
        <v>9</v>
      </c>
      <c r="HE13" s="106">
        <v>307</v>
      </c>
      <c r="HF13" s="107">
        <v>60</v>
      </c>
      <c r="HG13" s="107">
        <v>237</v>
      </c>
      <c r="HH13" s="108">
        <v>10</v>
      </c>
      <c r="HI13" s="106">
        <v>307</v>
      </c>
      <c r="HJ13" s="107">
        <v>169</v>
      </c>
      <c r="HK13" s="107">
        <v>128</v>
      </c>
      <c r="HL13" s="108">
        <v>10</v>
      </c>
      <c r="HM13" s="106">
        <v>307</v>
      </c>
      <c r="HN13" s="107">
        <v>65</v>
      </c>
      <c r="HO13" s="107">
        <v>232</v>
      </c>
      <c r="HP13" s="108">
        <v>10</v>
      </c>
      <c r="HQ13" s="106">
        <v>307</v>
      </c>
      <c r="HR13" s="107">
        <v>268</v>
      </c>
      <c r="HS13" s="107">
        <v>30</v>
      </c>
      <c r="HT13" s="108">
        <v>9</v>
      </c>
      <c r="HU13" s="106">
        <v>307</v>
      </c>
      <c r="HV13" s="107">
        <v>245</v>
      </c>
      <c r="HW13" s="107">
        <v>53</v>
      </c>
      <c r="HX13" s="108">
        <v>9</v>
      </c>
      <c r="HY13" s="106">
        <v>307</v>
      </c>
      <c r="HZ13" s="107">
        <v>173</v>
      </c>
      <c r="IA13" s="107">
        <v>125</v>
      </c>
      <c r="IB13" s="108">
        <v>9</v>
      </c>
      <c r="IC13" s="106">
        <v>173</v>
      </c>
      <c r="ID13" s="107">
        <v>64</v>
      </c>
      <c r="IE13" s="107">
        <v>89</v>
      </c>
      <c r="IF13" s="107">
        <v>16</v>
      </c>
      <c r="IG13" s="107">
        <v>3</v>
      </c>
      <c r="IH13" s="108">
        <v>1</v>
      </c>
      <c r="II13" s="106">
        <v>173</v>
      </c>
      <c r="IJ13" s="107">
        <v>81</v>
      </c>
      <c r="IK13" s="107">
        <v>73</v>
      </c>
      <c r="IL13" s="107">
        <v>10</v>
      </c>
      <c r="IM13" s="107">
        <v>3</v>
      </c>
      <c r="IN13" s="108">
        <v>6</v>
      </c>
      <c r="IO13" s="106">
        <v>307</v>
      </c>
      <c r="IP13" s="107">
        <v>248</v>
      </c>
      <c r="IQ13" s="107">
        <v>45</v>
      </c>
      <c r="IR13" s="107">
        <v>5</v>
      </c>
      <c r="IS13" s="107">
        <v>1</v>
      </c>
      <c r="IT13" s="108">
        <v>8</v>
      </c>
      <c r="IU13" s="106">
        <v>307</v>
      </c>
      <c r="IV13" s="107">
        <v>43</v>
      </c>
      <c r="IW13" s="107">
        <v>109</v>
      </c>
      <c r="IX13" s="107">
        <v>99</v>
      </c>
      <c r="IY13" s="107">
        <v>48</v>
      </c>
      <c r="IZ13" s="108">
        <v>8</v>
      </c>
      <c r="JA13" s="106">
        <v>307</v>
      </c>
      <c r="JB13" s="107">
        <v>152</v>
      </c>
      <c r="JC13" s="107">
        <v>109</v>
      </c>
      <c r="JD13" s="107">
        <v>28</v>
      </c>
      <c r="JE13" s="107">
        <v>10</v>
      </c>
      <c r="JF13" s="108">
        <v>8</v>
      </c>
      <c r="JG13" s="106">
        <v>307</v>
      </c>
      <c r="JH13" s="107">
        <v>59</v>
      </c>
      <c r="JI13" s="107">
        <v>154</v>
      </c>
      <c r="JJ13" s="107">
        <v>58</v>
      </c>
      <c r="JK13" s="107">
        <v>28</v>
      </c>
      <c r="JL13" s="108">
        <v>8</v>
      </c>
      <c r="JM13" s="106">
        <v>307</v>
      </c>
      <c r="JN13" s="107">
        <v>123</v>
      </c>
      <c r="JO13" s="107">
        <v>122</v>
      </c>
      <c r="JP13" s="107">
        <v>39</v>
      </c>
      <c r="JQ13" s="107">
        <v>15</v>
      </c>
      <c r="JR13" s="108">
        <v>8</v>
      </c>
      <c r="JS13" s="106">
        <v>307</v>
      </c>
      <c r="JT13" s="107">
        <v>151</v>
      </c>
      <c r="JU13" s="107">
        <v>100</v>
      </c>
      <c r="JV13" s="107">
        <v>32</v>
      </c>
      <c r="JW13" s="107">
        <v>15</v>
      </c>
      <c r="JX13" s="108">
        <v>9</v>
      </c>
      <c r="JY13" s="106">
        <v>307</v>
      </c>
      <c r="JZ13" s="107" t="s">
        <v>951</v>
      </c>
      <c r="KA13" s="107">
        <v>4</v>
      </c>
      <c r="KB13" s="107">
        <v>28</v>
      </c>
      <c r="KC13" s="107">
        <v>264</v>
      </c>
      <c r="KD13" s="108">
        <v>11</v>
      </c>
      <c r="KE13" s="106">
        <v>307</v>
      </c>
      <c r="KF13" s="107">
        <v>54</v>
      </c>
      <c r="KG13" s="107">
        <v>143</v>
      </c>
      <c r="KH13" s="107">
        <v>67</v>
      </c>
      <c r="KI13" s="107">
        <v>33</v>
      </c>
      <c r="KJ13" s="108">
        <v>10</v>
      </c>
      <c r="KK13" s="106">
        <v>307</v>
      </c>
      <c r="KL13" s="107">
        <v>30</v>
      </c>
      <c r="KM13" s="107">
        <v>167</v>
      </c>
      <c r="KN13" s="107">
        <v>9</v>
      </c>
      <c r="KO13" s="107">
        <v>90</v>
      </c>
      <c r="KP13" s="108">
        <v>11</v>
      </c>
      <c r="KQ13" s="106">
        <v>307</v>
      </c>
      <c r="KR13" s="107">
        <v>34</v>
      </c>
      <c r="KS13" s="107">
        <v>94</v>
      </c>
      <c r="KT13" s="107">
        <v>113</v>
      </c>
      <c r="KU13" s="107">
        <v>58</v>
      </c>
      <c r="KV13" s="108">
        <v>8</v>
      </c>
      <c r="KW13" s="106">
        <v>307</v>
      </c>
      <c r="KX13" s="107">
        <v>207</v>
      </c>
      <c r="KY13" s="107">
        <v>21</v>
      </c>
      <c r="KZ13" s="107">
        <v>42</v>
      </c>
      <c r="LA13" s="107">
        <v>37</v>
      </c>
      <c r="LB13" s="108" t="s">
        <v>951</v>
      </c>
      <c r="LC13" s="106">
        <v>307</v>
      </c>
      <c r="LD13" s="107" t="s">
        <v>951</v>
      </c>
      <c r="LE13" s="107" t="s">
        <v>951</v>
      </c>
      <c r="LF13" s="107" t="s">
        <v>951</v>
      </c>
      <c r="LG13" s="107" t="s">
        <v>951</v>
      </c>
      <c r="LH13" s="107">
        <v>307</v>
      </c>
      <c r="LI13" s="108" t="s">
        <v>951</v>
      </c>
    </row>
    <row r="14" spans="1:321" ht="13.5" customHeight="1">
      <c r="A14" s="162"/>
      <c r="B14" s="166"/>
      <c r="C14" s="109">
        <v>100</v>
      </c>
      <c r="D14" s="110">
        <v>47.6</v>
      </c>
      <c r="E14" s="110">
        <v>51.8</v>
      </c>
      <c r="F14" s="110" t="s">
        <v>951</v>
      </c>
      <c r="G14" s="111">
        <v>0.7</v>
      </c>
      <c r="H14" s="109">
        <v>100</v>
      </c>
      <c r="I14" s="110">
        <v>3.3</v>
      </c>
      <c r="J14" s="110">
        <v>12.4</v>
      </c>
      <c r="K14" s="110">
        <v>8.5</v>
      </c>
      <c r="L14" s="110">
        <v>12.4</v>
      </c>
      <c r="M14" s="110">
        <v>22.5</v>
      </c>
      <c r="N14" s="110">
        <v>5.5</v>
      </c>
      <c r="O14" s="110">
        <v>11.1</v>
      </c>
      <c r="P14" s="110">
        <v>12.7</v>
      </c>
      <c r="Q14" s="110">
        <v>10.4</v>
      </c>
      <c r="R14" s="111">
        <v>1.3</v>
      </c>
      <c r="S14" s="109">
        <v>100</v>
      </c>
      <c r="T14" s="110">
        <v>37.5</v>
      </c>
      <c r="U14" s="110">
        <v>4.9000000000000004</v>
      </c>
      <c r="V14" s="110">
        <v>5.2</v>
      </c>
      <c r="W14" s="110">
        <v>11.1</v>
      </c>
      <c r="X14" s="110">
        <v>13.7</v>
      </c>
      <c r="Y14" s="110">
        <v>2.6</v>
      </c>
      <c r="Z14" s="110">
        <v>21.5</v>
      </c>
      <c r="AA14" s="111">
        <v>3.6</v>
      </c>
      <c r="AB14" s="109">
        <v>100</v>
      </c>
      <c r="AC14" s="110">
        <v>12.7</v>
      </c>
      <c r="AD14" s="110">
        <v>3.6</v>
      </c>
      <c r="AE14" s="110">
        <v>7.2</v>
      </c>
      <c r="AF14" s="110">
        <v>7.5</v>
      </c>
      <c r="AG14" s="110">
        <v>9.4</v>
      </c>
      <c r="AH14" s="110">
        <v>4.5999999999999996</v>
      </c>
      <c r="AI14" s="110">
        <v>5.5</v>
      </c>
      <c r="AJ14" s="110">
        <v>7.8</v>
      </c>
      <c r="AK14" s="110">
        <v>5.5</v>
      </c>
      <c r="AL14" s="110">
        <v>4.2</v>
      </c>
      <c r="AM14" s="110">
        <v>6.2</v>
      </c>
      <c r="AN14" s="110">
        <v>5.9</v>
      </c>
      <c r="AO14" s="110">
        <v>4.9000000000000004</v>
      </c>
      <c r="AP14" s="110">
        <v>3.6</v>
      </c>
      <c r="AQ14" s="110">
        <v>6.2</v>
      </c>
      <c r="AR14" s="110">
        <v>2.6</v>
      </c>
      <c r="AS14" s="110">
        <v>2</v>
      </c>
      <c r="AT14" s="111">
        <v>0.7</v>
      </c>
      <c r="AU14" s="109">
        <v>100</v>
      </c>
      <c r="AV14" s="110">
        <v>1</v>
      </c>
      <c r="AW14" s="110">
        <v>1</v>
      </c>
      <c r="AX14" s="110">
        <v>3.6</v>
      </c>
      <c r="AY14" s="110">
        <v>34.5</v>
      </c>
      <c r="AZ14" s="110">
        <v>24.4</v>
      </c>
      <c r="BA14" s="110">
        <v>31.6</v>
      </c>
      <c r="BB14" s="110">
        <v>20.2</v>
      </c>
      <c r="BC14" s="111">
        <v>0.7</v>
      </c>
      <c r="BD14" s="109">
        <v>100</v>
      </c>
      <c r="BE14" s="110">
        <v>23.5</v>
      </c>
      <c r="BF14" s="110">
        <v>58.3</v>
      </c>
      <c r="BG14" s="110">
        <v>16.600000000000001</v>
      </c>
      <c r="BH14" s="111">
        <v>1.6</v>
      </c>
      <c r="BI14" s="109">
        <v>100</v>
      </c>
      <c r="BJ14" s="110">
        <v>50.8</v>
      </c>
      <c r="BK14" s="110">
        <v>48.2</v>
      </c>
      <c r="BL14" s="111">
        <v>1</v>
      </c>
      <c r="BM14" s="109">
        <v>100</v>
      </c>
      <c r="BN14" s="110">
        <v>36.200000000000003</v>
      </c>
      <c r="BO14" s="110">
        <v>62.9</v>
      </c>
      <c r="BP14" s="111">
        <v>1</v>
      </c>
      <c r="BQ14" s="109">
        <v>100</v>
      </c>
      <c r="BR14" s="110">
        <v>72</v>
      </c>
      <c r="BS14" s="110">
        <v>27</v>
      </c>
      <c r="BT14" s="111">
        <v>1</v>
      </c>
      <c r="BU14" s="109">
        <v>100</v>
      </c>
      <c r="BV14" s="110">
        <v>85</v>
      </c>
      <c r="BW14" s="110">
        <v>14.7</v>
      </c>
      <c r="BX14" s="111">
        <v>0.3</v>
      </c>
      <c r="BY14" s="109">
        <v>100</v>
      </c>
      <c r="BZ14" s="110">
        <v>88.5</v>
      </c>
      <c r="CA14" s="110">
        <v>8.8000000000000007</v>
      </c>
      <c r="CB14" s="111">
        <v>2.7</v>
      </c>
      <c r="CC14" s="109">
        <v>100</v>
      </c>
      <c r="CD14" s="110">
        <v>54</v>
      </c>
      <c r="CE14" s="110">
        <v>40.6</v>
      </c>
      <c r="CF14" s="111">
        <v>5.4</v>
      </c>
      <c r="CG14" s="109">
        <v>100</v>
      </c>
      <c r="CH14" s="110">
        <v>47.6</v>
      </c>
      <c r="CI14" s="110">
        <v>50.5</v>
      </c>
      <c r="CJ14" s="111">
        <v>2</v>
      </c>
      <c r="CK14" s="109">
        <v>100</v>
      </c>
      <c r="CL14" s="110">
        <v>85.7</v>
      </c>
      <c r="CM14" s="110">
        <v>13.7</v>
      </c>
      <c r="CN14" s="111">
        <v>0.7</v>
      </c>
      <c r="CO14" s="109">
        <v>100</v>
      </c>
      <c r="CP14" s="110">
        <v>39.9</v>
      </c>
      <c r="CQ14" s="110">
        <v>58.9</v>
      </c>
      <c r="CR14" s="111">
        <v>1.1000000000000001</v>
      </c>
      <c r="CS14" s="109">
        <v>100</v>
      </c>
      <c r="CT14" s="110">
        <v>50.5</v>
      </c>
      <c r="CU14" s="110">
        <v>49.5</v>
      </c>
      <c r="CV14" s="111" t="s">
        <v>951</v>
      </c>
      <c r="CW14" s="109">
        <v>100</v>
      </c>
      <c r="CX14" s="110">
        <v>87.7</v>
      </c>
      <c r="CY14" s="110">
        <v>11.6</v>
      </c>
      <c r="CZ14" s="111">
        <v>0.6</v>
      </c>
      <c r="DA14" s="109">
        <v>100</v>
      </c>
      <c r="DB14" s="110">
        <v>5.2</v>
      </c>
      <c r="DC14" s="110">
        <v>91.6</v>
      </c>
      <c r="DD14" s="111">
        <v>3.2</v>
      </c>
      <c r="DE14" s="109">
        <v>100</v>
      </c>
      <c r="DF14" s="110">
        <v>61.9</v>
      </c>
      <c r="DG14" s="110">
        <v>30.3</v>
      </c>
      <c r="DH14" s="111">
        <v>7.7</v>
      </c>
      <c r="DI14" s="109">
        <v>100</v>
      </c>
      <c r="DJ14" s="110">
        <v>49.5</v>
      </c>
      <c r="DK14" s="110">
        <v>50.2</v>
      </c>
      <c r="DL14" s="111">
        <v>0.3</v>
      </c>
      <c r="DM14" s="109">
        <v>100</v>
      </c>
      <c r="DN14" s="110">
        <v>21.8</v>
      </c>
      <c r="DO14" s="110">
        <v>77.900000000000006</v>
      </c>
      <c r="DP14" s="111">
        <v>0.3</v>
      </c>
      <c r="DQ14" s="109">
        <v>100</v>
      </c>
      <c r="DR14" s="110">
        <v>65.5</v>
      </c>
      <c r="DS14" s="110">
        <v>33.9</v>
      </c>
      <c r="DT14" s="111">
        <v>0.7</v>
      </c>
      <c r="DU14" s="109">
        <v>100</v>
      </c>
      <c r="DV14" s="110">
        <v>88.9</v>
      </c>
      <c r="DW14" s="110">
        <v>11.1</v>
      </c>
      <c r="DX14" s="111" t="s">
        <v>951</v>
      </c>
      <c r="DY14" s="109">
        <v>100</v>
      </c>
      <c r="DZ14" s="110">
        <v>21.5</v>
      </c>
      <c r="EA14" s="110">
        <v>78.5</v>
      </c>
      <c r="EB14" s="111" t="s">
        <v>951</v>
      </c>
      <c r="EC14" s="109">
        <v>100</v>
      </c>
      <c r="ED14" s="110">
        <v>67.8</v>
      </c>
      <c r="EE14" s="110">
        <v>30.3</v>
      </c>
      <c r="EF14" s="111">
        <v>2</v>
      </c>
      <c r="EG14" s="109">
        <v>100</v>
      </c>
      <c r="EH14" s="110">
        <v>53.7</v>
      </c>
      <c r="EI14" s="110">
        <v>45.9</v>
      </c>
      <c r="EJ14" s="111">
        <v>0.3</v>
      </c>
      <c r="EK14" s="109">
        <v>100</v>
      </c>
      <c r="EL14" s="110">
        <v>62.2</v>
      </c>
      <c r="EM14" s="110">
        <v>34.9</v>
      </c>
      <c r="EN14" s="111">
        <v>2.9</v>
      </c>
      <c r="EO14" s="109">
        <v>100</v>
      </c>
      <c r="EP14" s="110">
        <v>8.8000000000000007</v>
      </c>
      <c r="EQ14" s="110">
        <v>88.6</v>
      </c>
      <c r="ER14" s="111">
        <v>2.6</v>
      </c>
      <c r="ES14" s="109">
        <v>100</v>
      </c>
      <c r="ET14" s="110">
        <v>11.1</v>
      </c>
      <c r="EU14" s="110">
        <v>88.3</v>
      </c>
      <c r="EV14" s="111">
        <v>0.7</v>
      </c>
      <c r="EW14" s="109">
        <v>100</v>
      </c>
      <c r="EX14" s="110">
        <v>94.1</v>
      </c>
      <c r="EY14" s="110">
        <v>5.9</v>
      </c>
      <c r="EZ14" s="111" t="s">
        <v>951</v>
      </c>
      <c r="FA14" s="109">
        <v>100</v>
      </c>
      <c r="FB14" s="110">
        <v>24.4</v>
      </c>
      <c r="FC14" s="110">
        <v>74.900000000000006</v>
      </c>
      <c r="FD14" s="111">
        <v>0.7</v>
      </c>
      <c r="FE14" s="109">
        <v>100</v>
      </c>
      <c r="FF14" s="110">
        <v>81.400000000000006</v>
      </c>
      <c r="FG14" s="110">
        <v>17.899999999999999</v>
      </c>
      <c r="FH14" s="111">
        <v>0.7</v>
      </c>
      <c r="FI14" s="109">
        <v>100</v>
      </c>
      <c r="FJ14" s="110">
        <v>50.5</v>
      </c>
      <c r="FK14" s="110">
        <v>48.5</v>
      </c>
      <c r="FL14" s="111">
        <v>1</v>
      </c>
      <c r="FM14" s="109">
        <v>100</v>
      </c>
      <c r="FN14" s="110">
        <v>15</v>
      </c>
      <c r="FO14" s="110">
        <v>85</v>
      </c>
      <c r="FP14" s="111" t="s">
        <v>951</v>
      </c>
      <c r="FQ14" s="109">
        <v>100</v>
      </c>
      <c r="FR14" s="110">
        <v>51.5</v>
      </c>
      <c r="FS14" s="110">
        <v>48.2</v>
      </c>
      <c r="FT14" s="111">
        <v>0.3</v>
      </c>
      <c r="FU14" s="109">
        <v>100</v>
      </c>
      <c r="FV14" s="110">
        <v>13.4</v>
      </c>
      <c r="FW14" s="110">
        <v>86.3</v>
      </c>
      <c r="FX14" s="111">
        <v>0.3</v>
      </c>
      <c r="FY14" s="109">
        <v>100</v>
      </c>
      <c r="FZ14" s="110">
        <v>24.1</v>
      </c>
      <c r="GA14" s="110">
        <v>75.599999999999994</v>
      </c>
      <c r="GB14" s="111">
        <v>0.3</v>
      </c>
      <c r="GC14" s="109">
        <v>100</v>
      </c>
      <c r="GD14" s="110">
        <v>3.9</v>
      </c>
      <c r="GE14" s="110">
        <v>95.4</v>
      </c>
      <c r="GF14" s="111">
        <v>0.7</v>
      </c>
      <c r="GG14" s="109">
        <v>100</v>
      </c>
      <c r="GH14" s="110">
        <v>24.1</v>
      </c>
      <c r="GI14" s="110">
        <v>75.599999999999994</v>
      </c>
      <c r="GJ14" s="111">
        <v>0.3</v>
      </c>
      <c r="GK14" s="109">
        <v>100</v>
      </c>
      <c r="GL14" s="110">
        <v>25.7</v>
      </c>
      <c r="GM14" s="110">
        <v>73.900000000000006</v>
      </c>
      <c r="GN14" s="111">
        <v>0.3</v>
      </c>
      <c r="GO14" s="109">
        <v>100</v>
      </c>
      <c r="GP14" s="110">
        <v>14.3</v>
      </c>
      <c r="GQ14" s="110">
        <v>82.7</v>
      </c>
      <c r="GR14" s="111">
        <v>2.9</v>
      </c>
      <c r="GS14" s="109">
        <v>100</v>
      </c>
      <c r="GT14" s="110">
        <v>48.5</v>
      </c>
      <c r="GU14" s="110">
        <v>48.5</v>
      </c>
      <c r="GV14" s="111">
        <v>2.9</v>
      </c>
      <c r="GW14" s="109">
        <v>100</v>
      </c>
      <c r="GX14" s="110">
        <v>15.6</v>
      </c>
      <c r="GY14" s="110">
        <v>81.400000000000006</v>
      </c>
      <c r="GZ14" s="111">
        <v>2.9</v>
      </c>
      <c r="HA14" s="109">
        <v>100</v>
      </c>
      <c r="HB14" s="110">
        <v>12.4</v>
      </c>
      <c r="HC14" s="110">
        <v>84.7</v>
      </c>
      <c r="HD14" s="111">
        <v>2.9</v>
      </c>
      <c r="HE14" s="109">
        <v>100</v>
      </c>
      <c r="HF14" s="110">
        <v>19.5</v>
      </c>
      <c r="HG14" s="110">
        <v>77.2</v>
      </c>
      <c r="HH14" s="111">
        <v>3.3</v>
      </c>
      <c r="HI14" s="109">
        <v>100</v>
      </c>
      <c r="HJ14" s="110">
        <v>55</v>
      </c>
      <c r="HK14" s="110">
        <v>41.7</v>
      </c>
      <c r="HL14" s="111">
        <v>3.3</v>
      </c>
      <c r="HM14" s="109">
        <v>100</v>
      </c>
      <c r="HN14" s="110">
        <v>21.2</v>
      </c>
      <c r="HO14" s="110">
        <v>75.599999999999994</v>
      </c>
      <c r="HP14" s="111">
        <v>3.3</v>
      </c>
      <c r="HQ14" s="109">
        <v>100</v>
      </c>
      <c r="HR14" s="110">
        <v>87.3</v>
      </c>
      <c r="HS14" s="110">
        <v>9.8000000000000007</v>
      </c>
      <c r="HT14" s="111">
        <v>2.9</v>
      </c>
      <c r="HU14" s="109">
        <v>100</v>
      </c>
      <c r="HV14" s="110">
        <v>79.8</v>
      </c>
      <c r="HW14" s="110">
        <v>17.3</v>
      </c>
      <c r="HX14" s="111">
        <v>2.9</v>
      </c>
      <c r="HY14" s="109">
        <v>100</v>
      </c>
      <c r="HZ14" s="110">
        <v>56.4</v>
      </c>
      <c r="IA14" s="110">
        <v>40.700000000000003</v>
      </c>
      <c r="IB14" s="111">
        <v>2.9</v>
      </c>
      <c r="IC14" s="109">
        <v>100</v>
      </c>
      <c r="ID14" s="110">
        <v>37</v>
      </c>
      <c r="IE14" s="110">
        <v>51.4</v>
      </c>
      <c r="IF14" s="110">
        <v>9.1999999999999993</v>
      </c>
      <c r="IG14" s="110">
        <v>1.7</v>
      </c>
      <c r="IH14" s="111">
        <v>0.6</v>
      </c>
      <c r="II14" s="109">
        <v>100</v>
      </c>
      <c r="IJ14" s="110">
        <v>46.8</v>
      </c>
      <c r="IK14" s="110">
        <v>42.2</v>
      </c>
      <c r="IL14" s="110">
        <v>5.8</v>
      </c>
      <c r="IM14" s="110">
        <v>1.7</v>
      </c>
      <c r="IN14" s="111">
        <v>3.5</v>
      </c>
      <c r="IO14" s="109">
        <v>100</v>
      </c>
      <c r="IP14" s="110">
        <v>80.8</v>
      </c>
      <c r="IQ14" s="110">
        <v>14.7</v>
      </c>
      <c r="IR14" s="110">
        <v>1.6</v>
      </c>
      <c r="IS14" s="110">
        <v>0.3</v>
      </c>
      <c r="IT14" s="111">
        <v>2.6</v>
      </c>
      <c r="IU14" s="109">
        <v>100</v>
      </c>
      <c r="IV14" s="110">
        <v>14</v>
      </c>
      <c r="IW14" s="110">
        <v>35.5</v>
      </c>
      <c r="IX14" s="110">
        <v>32.200000000000003</v>
      </c>
      <c r="IY14" s="110">
        <v>15.6</v>
      </c>
      <c r="IZ14" s="111">
        <v>2.6</v>
      </c>
      <c r="JA14" s="109">
        <v>100</v>
      </c>
      <c r="JB14" s="110">
        <v>49.5</v>
      </c>
      <c r="JC14" s="110">
        <v>35.5</v>
      </c>
      <c r="JD14" s="110">
        <v>9.1</v>
      </c>
      <c r="JE14" s="110">
        <v>3.3</v>
      </c>
      <c r="JF14" s="111">
        <v>2.6</v>
      </c>
      <c r="JG14" s="109">
        <v>100</v>
      </c>
      <c r="JH14" s="110">
        <v>19.2</v>
      </c>
      <c r="JI14" s="110">
        <v>50.2</v>
      </c>
      <c r="JJ14" s="110">
        <v>18.899999999999999</v>
      </c>
      <c r="JK14" s="110">
        <v>9.1</v>
      </c>
      <c r="JL14" s="111">
        <v>2.6</v>
      </c>
      <c r="JM14" s="109">
        <v>100</v>
      </c>
      <c r="JN14" s="110">
        <v>40.1</v>
      </c>
      <c r="JO14" s="110">
        <v>39.700000000000003</v>
      </c>
      <c r="JP14" s="110">
        <v>12.7</v>
      </c>
      <c r="JQ14" s="110">
        <v>4.9000000000000004</v>
      </c>
      <c r="JR14" s="111">
        <v>2.6</v>
      </c>
      <c r="JS14" s="109">
        <v>100</v>
      </c>
      <c r="JT14" s="110">
        <v>49.2</v>
      </c>
      <c r="JU14" s="110">
        <v>32.6</v>
      </c>
      <c r="JV14" s="110">
        <v>10.4</v>
      </c>
      <c r="JW14" s="110">
        <v>4.9000000000000004</v>
      </c>
      <c r="JX14" s="111">
        <v>2.9</v>
      </c>
      <c r="JY14" s="109">
        <v>100</v>
      </c>
      <c r="JZ14" s="110" t="s">
        <v>951</v>
      </c>
      <c r="KA14" s="110">
        <v>1.3</v>
      </c>
      <c r="KB14" s="110">
        <v>9.1</v>
      </c>
      <c r="KC14" s="110">
        <v>86</v>
      </c>
      <c r="KD14" s="111">
        <v>3.6</v>
      </c>
      <c r="KE14" s="109">
        <v>100</v>
      </c>
      <c r="KF14" s="110">
        <v>17.600000000000001</v>
      </c>
      <c r="KG14" s="110">
        <v>46.6</v>
      </c>
      <c r="KH14" s="110">
        <v>21.8</v>
      </c>
      <c r="KI14" s="110">
        <v>10.7</v>
      </c>
      <c r="KJ14" s="111">
        <v>3.3</v>
      </c>
      <c r="KK14" s="109">
        <v>100</v>
      </c>
      <c r="KL14" s="110">
        <v>9.8000000000000007</v>
      </c>
      <c r="KM14" s="110">
        <v>54.4</v>
      </c>
      <c r="KN14" s="110">
        <v>2.9</v>
      </c>
      <c r="KO14" s="110">
        <v>29.3</v>
      </c>
      <c r="KP14" s="111">
        <v>3.6</v>
      </c>
      <c r="KQ14" s="109">
        <v>100</v>
      </c>
      <c r="KR14" s="110">
        <v>11.1</v>
      </c>
      <c r="KS14" s="110">
        <v>30.6</v>
      </c>
      <c r="KT14" s="110">
        <v>36.799999999999997</v>
      </c>
      <c r="KU14" s="110">
        <v>18.899999999999999</v>
      </c>
      <c r="KV14" s="111">
        <v>2.6</v>
      </c>
      <c r="KW14" s="109">
        <v>100</v>
      </c>
      <c r="KX14" s="110">
        <v>67.400000000000006</v>
      </c>
      <c r="KY14" s="110">
        <v>6.8</v>
      </c>
      <c r="KZ14" s="110">
        <v>13.7</v>
      </c>
      <c r="LA14" s="110">
        <v>12.1</v>
      </c>
      <c r="LB14" s="111" t="s">
        <v>951</v>
      </c>
      <c r="LC14" s="109">
        <v>100</v>
      </c>
      <c r="LD14" s="110" t="s">
        <v>951</v>
      </c>
      <c r="LE14" s="110" t="s">
        <v>951</v>
      </c>
      <c r="LF14" s="110" t="s">
        <v>951</v>
      </c>
      <c r="LG14" s="110" t="s">
        <v>951</v>
      </c>
      <c r="LH14" s="110">
        <v>100</v>
      </c>
      <c r="LI14" s="111" t="s">
        <v>951</v>
      </c>
    </row>
  </sheetData>
  <mergeCells count="72">
    <mergeCell ref="B11:B12"/>
    <mergeCell ref="B13:B14"/>
    <mergeCell ref="KE1:KJ1"/>
    <mergeCell ref="KK1:KP1"/>
    <mergeCell ref="KQ1:KV1"/>
    <mergeCell ref="IC1:IH1"/>
    <mergeCell ref="II1:IN1"/>
    <mergeCell ref="IO1:IT1"/>
    <mergeCell ref="GS1:GV1"/>
    <mergeCell ref="GW1:GZ1"/>
    <mergeCell ref="HA1:HD1"/>
    <mergeCell ref="HE1:HH1"/>
    <mergeCell ref="HI1:HL1"/>
    <mergeCell ref="HM1:HP1"/>
    <mergeCell ref="FU1:FX1"/>
    <mergeCell ref="FY1:GB1"/>
    <mergeCell ref="KW1:LB1"/>
    <mergeCell ref="LC1:LI1"/>
    <mergeCell ref="A3:A14"/>
    <mergeCell ref="B3:B4"/>
    <mergeCell ref="B5:B6"/>
    <mergeCell ref="B7:B8"/>
    <mergeCell ref="B9:B10"/>
    <mergeCell ref="IU1:IZ1"/>
    <mergeCell ref="JA1:JF1"/>
    <mergeCell ref="JG1:JL1"/>
    <mergeCell ref="JM1:JR1"/>
    <mergeCell ref="JS1:JX1"/>
    <mergeCell ref="JY1:KD1"/>
    <mergeCell ref="HQ1:HT1"/>
    <mergeCell ref="HU1:HX1"/>
    <mergeCell ref="HY1:IB1"/>
    <mergeCell ref="GC1:GF1"/>
    <mergeCell ref="GG1:GJ1"/>
    <mergeCell ref="GK1:GN1"/>
    <mergeCell ref="GO1:GR1"/>
    <mergeCell ref="EW1:EZ1"/>
    <mergeCell ref="FA1:FD1"/>
    <mergeCell ref="FE1:FH1"/>
    <mergeCell ref="FI1:FL1"/>
    <mergeCell ref="FM1:FP1"/>
    <mergeCell ref="FQ1:FT1"/>
    <mergeCell ref="ES1:EV1"/>
    <mergeCell ref="DA1:DD1"/>
    <mergeCell ref="DE1:DH1"/>
    <mergeCell ref="DI1:DL1"/>
    <mergeCell ref="DM1:DP1"/>
    <mergeCell ref="DQ1:DT1"/>
    <mergeCell ref="DU1:DX1"/>
    <mergeCell ref="DY1:EB1"/>
    <mergeCell ref="EC1:EF1"/>
    <mergeCell ref="EG1:EJ1"/>
    <mergeCell ref="EK1:EN1"/>
    <mergeCell ref="EO1:ER1"/>
    <mergeCell ref="CW1:CZ1"/>
    <mergeCell ref="BD1:BH1"/>
    <mergeCell ref="BI1:BL1"/>
    <mergeCell ref="BM1:BP1"/>
    <mergeCell ref="BQ1:BT1"/>
    <mergeCell ref="BU1:BX1"/>
    <mergeCell ref="BY1:CB1"/>
    <mergeCell ref="CC1:CF1"/>
    <mergeCell ref="CG1:CJ1"/>
    <mergeCell ref="CK1:CN1"/>
    <mergeCell ref="CO1:CR1"/>
    <mergeCell ref="CS1:CV1"/>
    <mergeCell ref="AU1:BC1"/>
    <mergeCell ref="A1:B2"/>
    <mergeCell ref="C1:G1"/>
    <mergeCell ref="H1:R1"/>
    <mergeCell ref="S1:AA1"/>
    <mergeCell ref="AB1:AT1"/>
  </mergeCells>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heetViews>
  <sheetFormatPr defaultColWidth="9" defaultRowHeight="13.5"/>
  <cols>
    <col min="1" max="1" width="5.75" style="57" customWidth="1"/>
    <col min="2" max="2" width="20.5" style="57" customWidth="1"/>
    <col min="3" max="16384" width="9" style="57"/>
  </cols>
  <sheetData>
    <row r="1" spans="1:6" s="11" customFormat="1">
      <c r="A1" s="66">
        <v>1</v>
      </c>
      <c r="B1" s="66">
        <v>2</v>
      </c>
      <c r="C1" s="66">
        <v>3</v>
      </c>
      <c r="D1" s="66">
        <v>4</v>
      </c>
      <c r="E1" s="66">
        <v>5</v>
      </c>
      <c r="F1" s="66">
        <v>6</v>
      </c>
    </row>
    <row r="2" spans="1:6">
      <c r="A2" s="81" t="s">
        <v>182</v>
      </c>
      <c r="B2" s="81" t="s">
        <v>209</v>
      </c>
      <c r="C2" s="81" t="s">
        <v>200</v>
      </c>
      <c r="D2" s="81" t="s">
        <v>199</v>
      </c>
      <c r="E2" s="81" t="s">
        <v>198</v>
      </c>
      <c r="F2" s="81" t="s">
        <v>197</v>
      </c>
    </row>
    <row r="3" spans="1:6">
      <c r="A3" s="81" t="s">
        <v>112</v>
      </c>
      <c r="B3" s="81" t="s">
        <v>819</v>
      </c>
      <c r="C3" s="81" t="s">
        <v>818</v>
      </c>
      <c r="D3" s="81" t="s">
        <v>817</v>
      </c>
      <c r="E3" s="81" t="s">
        <v>816</v>
      </c>
      <c r="F3" s="81" t="s">
        <v>815</v>
      </c>
    </row>
    <row r="4" spans="1:6">
      <c r="A4" s="81" t="s">
        <v>113</v>
      </c>
      <c r="B4" s="81" t="s">
        <v>210</v>
      </c>
      <c r="C4" s="81" t="s">
        <v>204</v>
      </c>
      <c r="D4" s="81" t="s">
        <v>203</v>
      </c>
      <c r="E4" s="81" t="s">
        <v>202</v>
      </c>
      <c r="F4" s="81" t="s">
        <v>201</v>
      </c>
    </row>
    <row r="5" spans="1:6">
      <c r="A5" s="81" t="s">
        <v>114</v>
      </c>
      <c r="B5" s="81" t="s">
        <v>820</v>
      </c>
      <c r="C5" s="81" t="s">
        <v>823</v>
      </c>
      <c r="D5" s="81" t="s">
        <v>822</v>
      </c>
      <c r="E5" s="81" t="s">
        <v>821</v>
      </c>
      <c r="F5" s="81" t="s">
        <v>197</v>
      </c>
    </row>
    <row r="6" spans="1:6">
      <c r="A6" s="81" t="s">
        <v>186</v>
      </c>
      <c r="B6" s="81" t="s">
        <v>211</v>
      </c>
      <c r="C6" s="81" t="s">
        <v>208</v>
      </c>
      <c r="D6" s="81" t="s">
        <v>207</v>
      </c>
      <c r="E6" s="81" t="s">
        <v>206</v>
      </c>
      <c r="F6" s="81" t="s">
        <v>205</v>
      </c>
    </row>
    <row r="7" spans="1:6">
      <c r="A7" s="75"/>
      <c r="B7" s="75"/>
      <c r="C7" s="11"/>
      <c r="D7" s="11"/>
      <c r="E7" s="11"/>
      <c r="F7" s="11"/>
    </row>
    <row r="8" spans="1:6">
      <c r="A8" s="75"/>
      <c r="B8" s="75"/>
      <c r="C8" s="11"/>
      <c r="D8" s="11"/>
      <c r="E8" s="11"/>
      <c r="F8" s="11"/>
    </row>
    <row r="9" spans="1:6">
      <c r="A9" s="75"/>
      <c r="B9" s="75"/>
      <c r="C9" s="11"/>
      <c r="D9" s="11"/>
      <c r="E9" s="11"/>
      <c r="F9" s="11"/>
    </row>
    <row r="10" spans="1:6">
      <c r="A10" s="11"/>
      <c r="B10" s="11"/>
      <c r="C10" s="11"/>
      <c r="D10" s="11"/>
      <c r="E10" s="11"/>
      <c r="F10" s="11"/>
    </row>
    <row r="11" spans="1:6">
      <c r="A11" s="11"/>
      <c r="B11" s="11"/>
      <c r="C11" s="11"/>
      <c r="D11" s="11"/>
      <c r="E11" s="11"/>
      <c r="F11" s="11"/>
    </row>
    <row r="12" spans="1:6">
      <c r="A12" s="11"/>
      <c r="B12" s="11"/>
      <c r="C12" s="11"/>
      <c r="D12" s="11"/>
      <c r="E12" s="11"/>
      <c r="F12" s="11"/>
    </row>
    <row r="13" spans="1:6">
      <c r="A13" s="11"/>
      <c r="B13" s="11"/>
      <c r="C13" s="11"/>
      <c r="D13" s="11"/>
      <c r="E13" s="11"/>
      <c r="F13" s="11"/>
    </row>
    <row r="14" spans="1:6">
      <c r="A14" s="11"/>
      <c r="B14" s="11"/>
      <c r="C14" s="11"/>
      <c r="D14" s="11"/>
      <c r="E14" s="11"/>
      <c r="F14" s="11"/>
    </row>
    <row r="15" spans="1:6">
      <c r="A15" s="11"/>
      <c r="B15" s="11"/>
      <c r="C15" s="11"/>
      <c r="D15" s="11"/>
      <c r="E15" s="11"/>
      <c r="F15" s="11"/>
    </row>
    <row r="16" spans="1:6">
      <c r="A16" s="11"/>
      <c r="B16" s="11"/>
      <c r="C16" s="11"/>
      <c r="D16" s="11"/>
      <c r="E16" s="11"/>
      <c r="F16" s="11"/>
    </row>
    <row r="17" spans="1:6">
      <c r="A17" s="11"/>
      <c r="B17" s="11"/>
      <c r="C17" s="11"/>
      <c r="D17" s="11"/>
      <c r="E17" s="11"/>
      <c r="F17" s="11"/>
    </row>
    <row r="18" spans="1:6">
      <c r="A18" s="11"/>
      <c r="B18" s="11"/>
      <c r="C18" s="11"/>
      <c r="D18" s="11"/>
      <c r="E18" s="11"/>
      <c r="F18" s="11"/>
    </row>
    <row r="19" spans="1:6">
      <c r="A19" s="11"/>
      <c r="B19" s="11"/>
      <c r="C19" s="11"/>
      <c r="D19" s="11"/>
      <c r="E19" s="11"/>
      <c r="F19" s="11"/>
    </row>
    <row r="20" spans="1:6">
      <c r="A20" s="11"/>
      <c r="B20" s="11"/>
      <c r="C20" s="11"/>
      <c r="D20" s="11"/>
      <c r="E20" s="11"/>
      <c r="F20" s="11"/>
    </row>
    <row r="21" spans="1:6">
      <c r="A21" s="11"/>
      <c r="B21" s="11"/>
      <c r="C21" s="11"/>
      <c r="D21" s="11"/>
      <c r="E21" s="11"/>
      <c r="F21" s="11"/>
    </row>
    <row r="22" spans="1:6">
      <c r="A22" s="11"/>
      <c r="B22" s="11"/>
      <c r="C22" s="11"/>
      <c r="D22" s="11"/>
      <c r="E22" s="11"/>
      <c r="F22" s="11"/>
    </row>
    <row r="23" spans="1:6">
      <c r="A23" s="11"/>
      <c r="B23" s="11"/>
      <c r="C23" s="11"/>
      <c r="D23" s="11"/>
      <c r="E23" s="11"/>
      <c r="F23" s="11"/>
    </row>
    <row r="24" spans="1:6">
      <c r="A24" s="11"/>
      <c r="B24" s="11"/>
      <c r="C24" s="11"/>
      <c r="D24" s="11"/>
      <c r="E24" s="11"/>
      <c r="F24" s="11"/>
    </row>
    <row r="25" spans="1:6">
      <c r="A25" s="11"/>
      <c r="B25" s="11"/>
      <c r="C25" s="11"/>
      <c r="D25" s="11"/>
      <c r="E25" s="11"/>
      <c r="F25" s="11"/>
    </row>
    <row r="26" spans="1:6">
      <c r="A26" s="11"/>
      <c r="B26" s="11"/>
      <c r="C26" s="11"/>
      <c r="D26" s="11"/>
      <c r="E26" s="11"/>
      <c r="F26" s="11"/>
    </row>
    <row r="27" spans="1:6">
      <c r="A27" s="11"/>
      <c r="B27" s="11"/>
      <c r="C27" s="11"/>
      <c r="D27" s="11"/>
      <c r="E27" s="11"/>
      <c r="F27" s="11"/>
    </row>
    <row r="28" spans="1:6">
      <c r="A28" s="11"/>
      <c r="B28" s="11"/>
      <c r="C28" s="11"/>
      <c r="D28" s="11"/>
      <c r="E28" s="11"/>
      <c r="F28" s="11"/>
    </row>
    <row r="29" spans="1:6">
      <c r="A29" s="11"/>
      <c r="B29" s="11"/>
      <c r="C29" s="11"/>
      <c r="D29" s="11"/>
      <c r="E29" s="11"/>
      <c r="F29" s="11"/>
    </row>
    <row r="30" spans="1:6">
      <c r="A30" s="11"/>
      <c r="B30" s="11"/>
      <c r="C30" s="11"/>
      <c r="D30" s="11"/>
      <c r="E30" s="11"/>
      <c r="F30" s="11"/>
    </row>
    <row r="31" spans="1:6">
      <c r="A31" s="11"/>
      <c r="B31" s="11"/>
      <c r="C31" s="11"/>
      <c r="D31" s="11"/>
      <c r="E31" s="11"/>
      <c r="F31" s="11"/>
    </row>
    <row r="32" spans="1:6">
      <c r="A32" s="11"/>
      <c r="B32" s="11"/>
      <c r="C32" s="11"/>
      <c r="D32" s="11"/>
      <c r="E32" s="11"/>
      <c r="F32" s="11"/>
    </row>
    <row r="33" spans="1:6">
      <c r="A33" s="11"/>
      <c r="B33" s="11"/>
      <c r="C33" s="11"/>
      <c r="D33" s="11"/>
      <c r="E33" s="11"/>
      <c r="F33" s="11"/>
    </row>
    <row r="34" spans="1:6">
      <c r="A34" s="11"/>
      <c r="B34" s="11"/>
      <c r="C34" s="11"/>
      <c r="D34" s="11"/>
      <c r="E34" s="11"/>
      <c r="F34" s="11"/>
    </row>
    <row r="35" spans="1:6">
      <c r="A35" s="11"/>
      <c r="B35" s="11"/>
      <c r="C35" s="11"/>
      <c r="D35" s="11"/>
      <c r="E35" s="11"/>
      <c r="F35" s="11"/>
    </row>
    <row r="36" spans="1:6">
      <c r="A36" s="11"/>
      <c r="B36" s="11"/>
      <c r="C36" s="11"/>
      <c r="D36" s="11"/>
      <c r="E36" s="11"/>
      <c r="F36" s="11"/>
    </row>
    <row r="37" spans="1:6">
      <c r="A37" s="11"/>
      <c r="B37" s="11"/>
      <c r="C37" s="11"/>
      <c r="D37" s="11"/>
      <c r="E37" s="11"/>
      <c r="F37" s="11"/>
    </row>
    <row r="38" spans="1:6">
      <c r="A38" s="11"/>
      <c r="B38" s="11"/>
      <c r="C38" s="11"/>
      <c r="D38" s="11"/>
      <c r="E38" s="11"/>
      <c r="F38" s="11"/>
    </row>
    <row r="39" spans="1:6">
      <c r="A39" s="11"/>
      <c r="B39" s="11"/>
      <c r="C39" s="11"/>
      <c r="D39" s="11"/>
      <c r="E39" s="11"/>
      <c r="F39" s="11"/>
    </row>
    <row r="40" spans="1:6">
      <c r="A40" s="11"/>
      <c r="B40" s="11"/>
      <c r="C40" s="11"/>
      <c r="D40" s="11"/>
      <c r="E40" s="11"/>
      <c r="F40" s="11"/>
    </row>
    <row r="41" spans="1:6">
      <c r="A41" s="11"/>
      <c r="B41" s="11"/>
      <c r="C41" s="11"/>
      <c r="D41" s="11"/>
      <c r="E41" s="11"/>
      <c r="F41" s="11"/>
    </row>
    <row r="42" spans="1:6">
      <c r="A42" s="11"/>
      <c r="B42" s="11"/>
      <c r="C42" s="11"/>
      <c r="D42" s="11"/>
      <c r="E42" s="11"/>
      <c r="F42" s="11"/>
    </row>
    <row r="43" spans="1:6">
      <c r="A43" s="11"/>
      <c r="B43" s="11"/>
      <c r="C43" s="11"/>
      <c r="D43" s="11"/>
      <c r="E43" s="11"/>
      <c r="F43" s="11"/>
    </row>
    <row r="44" spans="1:6">
      <c r="A44" s="11"/>
      <c r="B44" s="11"/>
      <c r="C44" s="11"/>
      <c r="D44" s="11"/>
      <c r="E44" s="11"/>
      <c r="F44" s="11"/>
    </row>
    <row r="45" spans="1:6">
      <c r="A45" s="11"/>
      <c r="B45" s="11"/>
      <c r="C45" s="11"/>
      <c r="D45" s="11"/>
      <c r="E45" s="11"/>
      <c r="F45" s="11"/>
    </row>
    <row r="46" spans="1:6">
      <c r="A46" s="11"/>
      <c r="B46" s="11"/>
      <c r="C46" s="11"/>
      <c r="D46" s="11"/>
      <c r="E46" s="11"/>
      <c r="F46" s="11"/>
    </row>
    <row r="47" spans="1:6">
      <c r="A47" s="11"/>
      <c r="B47" s="11"/>
      <c r="C47" s="11"/>
      <c r="D47" s="11"/>
      <c r="E47" s="11"/>
      <c r="F47" s="11"/>
    </row>
    <row r="48" spans="1:6">
      <c r="A48" s="11"/>
      <c r="B48" s="11"/>
      <c r="C48" s="11"/>
      <c r="D48" s="11"/>
      <c r="E48" s="11"/>
      <c r="F48" s="11"/>
    </row>
    <row r="49" spans="1:6">
      <c r="A49" s="11"/>
      <c r="B49" s="11"/>
      <c r="C49" s="11"/>
      <c r="D49" s="11"/>
      <c r="E49" s="11"/>
      <c r="F49" s="11"/>
    </row>
    <row r="50" spans="1:6">
      <c r="A50" s="11"/>
      <c r="B50" s="11"/>
      <c r="C50" s="11"/>
      <c r="D50" s="11"/>
      <c r="E50" s="11"/>
      <c r="F50" s="11"/>
    </row>
    <row r="51" spans="1:6">
      <c r="A51" s="11"/>
      <c r="B51" s="11"/>
      <c r="C51" s="11"/>
      <c r="D51" s="11"/>
      <c r="E51" s="11"/>
      <c r="F51" s="11"/>
    </row>
    <row r="52" spans="1:6">
      <c r="A52" s="11"/>
      <c r="B52" s="11"/>
      <c r="C52" s="11"/>
      <c r="D52" s="11"/>
      <c r="E52" s="11"/>
      <c r="F52" s="11"/>
    </row>
    <row r="53" spans="1:6">
      <c r="A53" s="11"/>
      <c r="B53" s="11"/>
      <c r="C53" s="11"/>
      <c r="D53" s="11"/>
      <c r="E53" s="11"/>
      <c r="F53" s="11"/>
    </row>
    <row r="54" spans="1:6">
      <c r="A54" s="11"/>
      <c r="B54" s="11"/>
      <c r="C54" s="11"/>
      <c r="D54" s="11"/>
      <c r="E54" s="11"/>
      <c r="F54" s="11"/>
    </row>
    <row r="55" spans="1:6">
      <c r="A55" s="11"/>
      <c r="B55" s="11"/>
      <c r="C55" s="11"/>
      <c r="D55" s="11"/>
      <c r="E55" s="11"/>
      <c r="F55" s="11"/>
    </row>
    <row r="56" spans="1:6">
      <c r="A56" s="11"/>
      <c r="B56" s="11"/>
      <c r="C56" s="11"/>
      <c r="D56" s="11"/>
      <c r="E56" s="11"/>
      <c r="F56" s="11"/>
    </row>
    <row r="57" spans="1:6">
      <c r="A57" s="11"/>
      <c r="B57" s="11"/>
      <c r="C57" s="11"/>
      <c r="D57" s="11"/>
      <c r="E57" s="11"/>
      <c r="F57" s="11"/>
    </row>
    <row r="58" spans="1:6">
      <c r="A58" s="11"/>
      <c r="B58" s="11"/>
      <c r="C58" s="11"/>
      <c r="D58" s="11"/>
      <c r="E58" s="11"/>
      <c r="F58" s="11"/>
    </row>
    <row r="59" spans="1:6">
      <c r="A59" s="11"/>
      <c r="B59" s="11"/>
      <c r="C59" s="11"/>
      <c r="D59" s="11"/>
      <c r="E59" s="11"/>
      <c r="F59" s="11"/>
    </row>
    <row r="60" spans="1:6">
      <c r="A60" s="11"/>
      <c r="B60" s="11"/>
      <c r="C60" s="11"/>
      <c r="D60" s="11"/>
      <c r="E60" s="11"/>
      <c r="F60" s="11"/>
    </row>
    <row r="61" spans="1:6">
      <c r="A61" s="92"/>
      <c r="B61" s="92"/>
    </row>
    <row r="62" spans="1:6">
      <c r="A62" s="92"/>
      <c r="B62" s="92"/>
    </row>
    <row r="63" spans="1:6">
      <c r="A63" s="92"/>
      <c r="B63" s="92"/>
    </row>
  </sheetData>
  <sortState ref="B15:F18">
    <sortCondition ref="B15"/>
  </sortState>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データについて</vt:lpstr>
      <vt:lpstr>市民</vt:lpstr>
      <vt:lpstr>単純集計</vt:lpstr>
      <vt:lpstr>クロス集計</vt:lpstr>
      <vt:lpstr>問55クロス集計</vt:lpstr>
      <vt:lpstr>リスト</vt:lpstr>
      <vt:lpstr>クロス集計!Print_Area</vt:lpstr>
      <vt:lpstr>単純集計!Print_Area</vt:lpstr>
      <vt:lpstr>選択肢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edication003</dc:creator>
  <cp:lastModifiedBy>小牧市役所</cp:lastModifiedBy>
  <cp:lastPrinted>2022-11-17T02:33:41Z</cp:lastPrinted>
  <dcterms:created xsi:type="dcterms:W3CDTF">2017-05-01T01:32:18Z</dcterms:created>
  <dcterms:modified xsi:type="dcterms:W3CDTF">2022-12-06T01:29:24Z</dcterms:modified>
</cp:coreProperties>
</file>